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Tri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TriHistory!$A$1:$AI$1</definedName>
    <definedName name="EndOfRange">'Weekly All'!$I$4</definedName>
    <definedName name="ExternalData_1" localSheetId="1">Plan!$A$2:$J$22</definedName>
    <definedName name="ThisWeek">'Weekly All'!$G$2</definedName>
  </definedNames>
  <calcPr calcId="162913"/>
  <pivotCaches>
    <pivotCache cacheId="4" r:id="rId17"/>
    <pivotCache cacheId="5" r:id="rId18"/>
    <pivotCache cacheId="6" r:id="rId19"/>
    <pivotCache cacheId="7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" l="1"/>
  <c r="I2" i="1"/>
  <c r="J2" i="1"/>
  <c r="V2" i="1"/>
  <c r="W2" i="1"/>
  <c r="AC2" i="1"/>
  <c r="AD2" i="1"/>
  <c r="AF2" i="1"/>
  <c r="AG2" i="1"/>
  <c r="AH2" i="1"/>
  <c r="AJ2" i="1"/>
  <c r="C3" i="1"/>
  <c r="I3" i="1"/>
  <c r="J3" i="1"/>
  <c r="X3" i="1" s="1"/>
  <c r="Z3" i="1" s="1"/>
  <c r="V3" i="1"/>
  <c r="W3" i="1"/>
  <c r="AC3" i="1"/>
  <c r="AD3" i="1"/>
  <c r="AF3" i="1"/>
  <c r="AG3" i="1"/>
  <c r="AH3" i="1"/>
  <c r="AJ3" i="1"/>
  <c r="C4" i="1"/>
  <c r="I4" i="1"/>
  <c r="J4" i="1"/>
  <c r="M4" i="1"/>
  <c r="S4" i="1"/>
  <c r="T4" i="1"/>
  <c r="V4" i="1"/>
  <c r="W4" i="1"/>
  <c r="X4" i="1"/>
  <c r="Z4" i="1" s="1"/>
  <c r="Y4" i="1"/>
  <c r="AA4" i="1" s="1"/>
  <c r="AB4" i="1"/>
  <c r="AC4" i="1"/>
  <c r="AD4" i="1"/>
  <c r="AF4" i="1"/>
  <c r="AG4" i="1"/>
  <c r="AH4" i="1"/>
  <c r="AJ4" i="1"/>
  <c r="C5" i="1"/>
  <c r="I5" i="1"/>
  <c r="J5" i="1"/>
  <c r="Y5" i="1" s="1"/>
  <c r="AA5" i="1" s="1"/>
  <c r="M5" i="1"/>
  <c r="S5" i="1"/>
  <c r="T5" i="1" s="1"/>
  <c r="V5" i="1"/>
  <c r="W5" i="1"/>
  <c r="X5" i="1"/>
  <c r="Z5" i="1" s="1"/>
  <c r="AC5" i="1"/>
  <c r="AD5" i="1"/>
  <c r="AF5" i="1"/>
  <c r="AG5" i="1"/>
  <c r="AH5" i="1"/>
  <c r="AJ5" i="1"/>
  <c r="C6" i="1"/>
  <c r="I6" i="1"/>
  <c r="J6" i="1"/>
  <c r="X6" i="1" s="1"/>
  <c r="Z6" i="1" s="1"/>
  <c r="M6" i="1"/>
  <c r="S6" i="1"/>
  <c r="T6" i="1"/>
  <c r="V6" i="1"/>
  <c r="W6" i="1"/>
  <c r="Y6" i="1"/>
  <c r="AA6" i="1" s="1"/>
  <c r="AI6" i="1" s="1"/>
  <c r="AB6" i="1"/>
  <c r="AC6" i="1"/>
  <c r="AE6" i="1" s="1"/>
  <c r="AD6" i="1"/>
  <c r="AF6" i="1"/>
  <c r="AG6" i="1"/>
  <c r="AH6" i="1"/>
  <c r="AJ6" i="1"/>
  <c r="C7" i="1"/>
  <c r="I7" i="1"/>
  <c r="J7" i="1"/>
  <c r="Y7" i="1" s="1"/>
  <c r="AA7" i="1" s="1"/>
  <c r="M7" i="1"/>
  <c r="S7" i="1"/>
  <c r="T7" i="1" s="1"/>
  <c r="V7" i="1"/>
  <c r="W7" i="1"/>
  <c r="X7" i="1"/>
  <c r="Z7" i="1" s="1"/>
  <c r="AB7" i="1"/>
  <c r="AC7" i="1"/>
  <c r="AD7" i="1"/>
  <c r="AF7" i="1"/>
  <c r="AG7" i="1"/>
  <c r="AH7" i="1"/>
  <c r="AJ7" i="1"/>
  <c r="C8" i="1"/>
  <c r="I8" i="1"/>
  <c r="J8" i="1"/>
  <c r="X8" i="1" s="1"/>
  <c r="Z8" i="1" s="1"/>
  <c r="M8" i="1"/>
  <c r="S8" i="1"/>
  <c r="T8" i="1" s="1"/>
  <c r="V8" i="1"/>
  <c r="W8" i="1"/>
  <c r="Y8" i="1"/>
  <c r="AA8" i="1" s="1"/>
  <c r="AC8" i="1"/>
  <c r="AE8" i="1" s="1"/>
  <c r="AD8" i="1"/>
  <c r="AF8" i="1"/>
  <c r="AG8" i="1"/>
  <c r="AH8" i="1"/>
  <c r="AJ8" i="1"/>
  <c r="C9" i="1"/>
  <c r="I9" i="1"/>
  <c r="J9" i="1"/>
  <c r="M9" i="1"/>
  <c r="S9" i="1"/>
  <c r="T9" i="1" s="1"/>
  <c r="V9" i="1"/>
  <c r="W9" i="1"/>
  <c r="AC9" i="1"/>
  <c r="AE9" i="1" s="1"/>
  <c r="AD9" i="1"/>
  <c r="AF9" i="1"/>
  <c r="AG9" i="1"/>
  <c r="AH9" i="1"/>
  <c r="AJ9" i="1"/>
  <c r="C10" i="1"/>
  <c r="I10" i="1"/>
  <c r="J10" i="1"/>
  <c r="M10" i="1"/>
  <c r="S10" i="1"/>
  <c r="T10" i="1" s="1"/>
  <c r="V10" i="1"/>
  <c r="W10" i="1"/>
  <c r="AC10" i="1"/>
  <c r="AE10" i="1" s="1"/>
  <c r="AD10" i="1"/>
  <c r="AF10" i="1"/>
  <c r="AG10" i="1"/>
  <c r="AH10" i="1"/>
  <c r="AJ10" i="1"/>
  <c r="C11" i="1"/>
  <c r="I11" i="1"/>
  <c r="J11" i="1"/>
  <c r="M11" i="1"/>
  <c r="S11" i="1"/>
  <c r="T11" i="1" s="1"/>
  <c r="V11" i="1"/>
  <c r="W11" i="1"/>
  <c r="AC11" i="1"/>
  <c r="AD11" i="1"/>
  <c r="AF11" i="1"/>
  <c r="AG11" i="1"/>
  <c r="AH11" i="1"/>
  <c r="AJ11" i="1"/>
  <c r="C12" i="1"/>
  <c r="I12" i="1"/>
  <c r="J12" i="1"/>
  <c r="X12" i="1" s="1"/>
  <c r="Z12" i="1" s="1"/>
  <c r="M12" i="1"/>
  <c r="S12" i="1"/>
  <c r="T12" i="1" s="1"/>
  <c r="V12" i="1"/>
  <c r="W12" i="1"/>
  <c r="AB12" i="1"/>
  <c r="AC12" i="1"/>
  <c r="AE12" i="1" s="1"/>
  <c r="AD12" i="1"/>
  <c r="AF12" i="1"/>
  <c r="AG12" i="1"/>
  <c r="AH12" i="1"/>
  <c r="AJ12" i="1"/>
  <c r="C13" i="1"/>
  <c r="I13" i="1"/>
  <c r="J13" i="1"/>
  <c r="Y13" i="1" s="1"/>
  <c r="M13" i="1"/>
  <c r="S13" i="1"/>
  <c r="T13" i="1" s="1"/>
  <c r="V13" i="1"/>
  <c r="W13" i="1"/>
  <c r="X13" i="1"/>
  <c r="Z13" i="1" s="1"/>
  <c r="AA13" i="1"/>
  <c r="AI13" i="1" s="1"/>
  <c r="AC13" i="1"/>
  <c r="AD13" i="1"/>
  <c r="AF13" i="1"/>
  <c r="AG13" i="1"/>
  <c r="AH13" i="1"/>
  <c r="AJ13" i="1"/>
  <c r="C14" i="1"/>
  <c r="I14" i="1"/>
  <c r="J14" i="1"/>
  <c r="X14" i="1" s="1"/>
  <c r="Z14" i="1" s="1"/>
  <c r="M14" i="1"/>
  <c r="S14" i="1"/>
  <c r="T14" i="1" s="1"/>
  <c r="V14" i="1"/>
  <c r="W14" i="1"/>
  <c r="Y14" i="1"/>
  <c r="AA14" i="1" s="1"/>
  <c r="AI14" i="1" s="1"/>
  <c r="AB14" i="1"/>
  <c r="AC14" i="1"/>
  <c r="AD14" i="1"/>
  <c r="AF14" i="1"/>
  <c r="AG14" i="1"/>
  <c r="AH14" i="1"/>
  <c r="AJ14" i="1"/>
  <c r="C15" i="1"/>
  <c r="I15" i="1"/>
  <c r="J15" i="1"/>
  <c r="X15" i="1" s="1"/>
  <c r="Z15" i="1" s="1"/>
  <c r="M15" i="1"/>
  <c r="S15" i="1"/>
  <c r="T15" i="1" s="1"/>
  <c r="V15" i="1"/>
  <c r="W15" i="1"/>
  <c r="Y15" i="1"/>
  <c r="AA15" i="1" s="1"/>
  <c r="AB15" i="1"/>
  <c r="AC15" i="1"/>
  <c r="AD15" i="1"/>
  <c r="AF15" i="1"/>
  <c r="AG15" i="1"/>
  <c r="AH15" i="1"/>
  <c r="AJ15" i="1"/>
  <c r="C16" i="1"/>
  <c r="I16" i="1"/>
  <c r="J16" i="1"/>
  <c r="X16" i="1" s="1"/>
  <c r="Z16" i="1" s="1"/>
  <c r="M16" i="1"/>
  <c r="S16" i="1"/>
  <c r="T16" i="1" s="1"/>
  <c r="V16" i="1"/>
  <c r="W16" i="1"/>
  <c r="AB16" i="1"/>
  <c r="AC16" i="1"/>
  <c r="AE16" i="1" s="1"/>
  <c r="AD16" i="1"/>
  <c r="AF16" i="1"/>
  <c r="AG16" i="1"/>
  <c r="AH16" i="1"/>
  <c r="AJ16" i="1"/>
  <c r="C17" i="1"/>
  <c r="I17" i="1"/>
  <c r="J17" i="1"/>
  <c r="AB17" i="1" s="1"/>
  <c r="M17" i="1"/>
  <c r="S17" i="1"/>
  <c r="T17" i="1" s="1"/>
  <c r="V17" i="1"/>
  <c r="W17" i="1"/>
  <c r="AC17" i="1"/>
  <c r="AD17" i="1"/>
  <c r="AE17" i="1"/>
  <c r="AF17" i="1"/>
  <c r="AG17" i="1"/>
  <c r="AH17" i="1"/>
  <c r="AJ17" i="1"/>
  <c r="AE11" i="1" l="1"/>
  <c r="Y16" i="1"/>
  <c r="AA16" i="1" s="1"/>
  <c r="Y12" i="1"/>
  <c r="AA12" i="1" s="1"/>
  <c r="AI12" i="1" s="1"/>
  <c r="AE2" i="1"/>
  <c r="AE7" i="1"/>
  <c r="AE5" i="1"/>
  <c r="AE4" i="1"/>
  <c r="AI4" i="1"/>
  <c r="AE15" i="1"/>
  <c r="AE13" i="1"/>
  <c r="AB8" i="1"/>
  <c r="AE3" i="1"/>
  <c r="AI16" i="1"/>
  <c r="AI7" i="1"/>
  <c r="AI5" i="1"/>
  <c r="AE14" i="1"/>
  <c r="X17" i="1"/>
  <c r="Z17" i="1" s="1"/>
  <c r="Y17" i="1"/>
  <c r="AA17" i="1" s="1"/>
  <c r="AI15" i="1"/>
  <c r="Y11" i="1"/>
  <c r="AA11" i="1" s="1"/>
  <c r="AB11" i="1"/>
  <c r="X10" i="1"/>
  <c r="Z10" i="1" s="1"/>
  <c r="Y10" i="1"/>
  <c r="AA10" i="1" s="1"/>
  <c r="AB10" i="1"/>
  <c r="X9" i="1"/>
  <c r="Z9" i="1" s="1"/>
  <c r="Y9" i="1"/>
  <c r="AA9" i="1" s="1"/>
  <c r="AI8" i="1"/>
  <c r="X2" i="1"/>
  <c r="Z2" i="1" s="1"/>
  <c r="Y2" i="1"/>
  <c r="AA2" i="1" s="1"/>
  <c r="M2" i="1"/>
  <c r="S2" i="1"/>
  <c r="T2" i="1" s="1"/>
  <c r="X11" i="1"/>
  <c r="Z11" i="1" s="1"/>
  <c r="AI11" i="1" s="1"/>
  <c r="AB9" i="1"/>
  <c r="Y3" i="1"/>
  <c r="AA3" i="1" s="1"/>
  <c r="AI3" i="1" s="1"/>
  <c r="M3" i="1"/>
  <c r="S3" i="1"/>
  <c r="T3" i="1" s="1"/>
  <c r="AB13" i="1"/>
  <c r="AB5" i="1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4" i="24"/>
  <c r="B3" i="24"/>
  <c r="AB2" i="1" l="1"/>
  <c r="AB3" i="1"/>
  <c r="AI9" i="1"/>
  <c r="AI17" i="1"/>
  <c r="AI2" i="1"/>
  <c r="AI10" i="1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3" i="24"/>
  <c r="B21" i="24" l="1"/>
  <c r="B19" i="24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S23" i="24" l="1"/>
  <c r="R23" i="24"/>
  <c r="C2" i="15" l="1"/>
  <c r="D35" i="32" l="1"/>
  <c r="D36" i="32" s="1"/>
  <c r="C10" i="22"/>
  <c r="D2" i="32"/>
  <c r="E2" i="32"/>
  <c r="D3" i="32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J215" i="22"/>
  <c r="K218" i="22"/>
  <c r="J214" i="22"/>
  <c r="B22" i="24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D3" i="22"/>
  <c r="E3" i="22" s="1"/>
  <c r="P1" i="22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J25" i="22"/>
  <c r="J18" i="22"/>
  <c r="C16" i="22"/>
  <c r="J11" i="22"/>
  <c r="C14" i="22"/>
  <c r="C7" i="22"/>
  <c r="C8" i="22"/>
  <c r="C9" i="22"/>
  <c r="J4" i="22"/>
  <c r="J1" i="9"/>
  <c r="K1" i="9"/>
  <c r="L1" i="9"/>
  <c r="M1" i="9"/>
  <c r="L8" i="9"/>
  <c r="G2" i="15"/>
  <c r="I2" i="15" s="1"/>
  <c r="C3" i="11"/>
  <c r="D3" i="11"/>
  <c r="C2" i="11"/>
  <c r="D2" i="11"/>
  <c r="B2" i="11"/>
  <c r="B3" i="11"/>
  <c r="H66" i="15"/>
  <c r="H67" i="15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D9" i="22"/>
  <c r="D7" i="22"/>
  <c r="D8" i="22"/>
  <c r="K211" i="22"/>
  <c r="K7" i="22"/>
  <c r="C15" i="22"/>
  <c r="D10" i="22"/>
  <c r="E10" i="22" s="1"/>
  <c r="E3" i="32"/>
  <c r="D4" i="32"/>
  <c r="D5" i="32" s="1"/>
  <c r="E4" i="32"/>
  <c r="E2" i="15"/>
  <c r="K2" i="9"/>
  <c r="J2" i="9"/>
  <c r="K5" i="9"/>
  <c r="J5" i="9"/>
  <c r="M5" i="9"/>
  <c r="L5" i="9"/>
  <c r="E5" i="32" l="1"/>
  <c r="D6" i="32"/>
  <c r="E36" i="32"/>
  <c r="D37" i="32"/>
  <c r="D14" i="22"/>
  <c r="D16" i="22"/>
  <c r="D15" i="22"/>
  <c r="C17" i="22"/>
  <c r="E35" i="32"/>
  <c r="E9" i="22"/>
  <c r="E8" i="22"/>
  <c r="E7" i="22"/>
  <c r="F3" i="22"/>
  <c r="C23" i="22"/>
  <c r="D17" i="22"/>
  <c r="F10" i="22"/>
  <c r="E15" i="22"/>
  <c r="E16" i="22"/>
  <c r="E14" i="22"/>
  <c r="F2" i="15"/>
  <c r="D2" i="15"/>
  <c r="J3" i="9"/>
  <c r="K3" i="9"/>
  <c r="K4" i="9"/>
  <c r="J4" i="9"/>
  <c r="I4" i="15"/>
  <c r="L2" i="9"/>
  <c r="M2" i="9"/>
  <c r="C3" i="15"/>
  <c r="L3" i="9" l="1"/>
  <c r="L4" i="9"/>
  <c r="D38" i="32"/>
  <c r="E37" i="32"/>
  <c r="C22" i="22"/>
  <c r="C21" i="22"/>
  <c r="C24" i="22"/>
  <c r="D7" i="32"/>
  <c r="E6" i="32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D8" i="32" l="1"/>
  <c r="E7" i="3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D28" i="22" l="1"/>
  <c r="D29" i="22"/>
  <c r="E24" i="22"/>
  <c r="D30" i="22"/>
  <c r="D40" i="32"/>
  <c r="E39" i="32"/>
  <c r="E8" i="32"/>
  <c r="D9" i="3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45" i="22" l="1"/>
  <c r="C44" i="22"/>
  <c r="D38" i="22"/>
  <c r="C42" i="22"/>
  <c r="C43" i="22"/>
  <c r="K42" i="22"/>
  <c r="D10" i="32"/>
  <c r="E9" i="3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I14" i="22"/>
  <c r="J14" i="22" s="1"/>
  <c r="K14" i="22" s="1"/>
  <c r="I16" i="22"/>
  <c r="J16" i="22" s="1"/>
  <c r="I8" i="22"/>
  <c r="J8" i="22" s="1"/>
  <c r="I7" i="22"/>
  <c r="J7" i="22" s="1"/>
  <c r="I9" i="22"/>
  <c r="J9" i="22" s="1"/>
  <c r="G21" i="22"/>
  <c r="G22" i="22"/>
  <c r="H17" i="22"/>
  <c r="G23" i="22"/>
  <c r="C51" i="22" l="1"/>
  <c r="C49" i="22"/>
  <c r="C52" i="22"/>
  <c r="C50" i="22"/>
  <c r="D45" i="22"/>
  <c r="K49" i="22"/>
  <c r="F28" i="22"/>
  <c r="F29" i="22"/>
  <c r="G24" i="22"/>
  <c r="F30" i="22"/>
  <c r="E10" i="32"/>
  <c r="D11" i="3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G31" i="22" l="1"/>
  <c r="F36" i="22"/>
  <c r="F37" i="22"/>
  <c r="F35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D56" i="22" l="1"/>
  <c r="E52" i="22"/>
  <c r="D58" i="22"/>
  <c r="D57" i="22"/>
  <c r="F43" i="22"/>
  <c r="F42" i="22"/>
  <c r="G38" i="22"/>
  <c r="F44" i="22"/>
  <c r="E43" i="32"/>
  <c r="D44" i="32"/>
  <c r="E51" i="22"/>
  <c r="E49" i="22"/>
  <c r="E50" i="22"/>
  <c r="F45" i="22"/>
  <c r="D13" i="32"/>
  <c r="E12" i="3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71" i="22" l="1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I30" i="22"/>
  <c r="J30" i="22" s="1"/>
  <c r="I28" i="22"/>
  <c r="J28" i="22" s="1"/>
  <c r="K28" i="22" s="1"/>
  <c r="E56" i="22"/>
  <c r="E58" i="22"/>
  <c r="F52" i="22"/>
  <c r="E57" i="22"/>
  <c r="H36" i="22"/>
  <c r="I31" i="22"/>
  <c r="H37" i="22"/>
  <c r="H35" i="22"/>
  <c r="E59" i="22"/>
  <c r="D63" i="22"/>
  <c r="D65" i="22"/>
  <c r="D64" i="22"/>
  <c r="G52" i="22" l="1"/>
  <c r="F58" i="22"/>
  <c r="F57" i="22"/>
  <c r="F56" i="22"/>
  <c r="D46" i="32"/>
  <c r="E45" i="32"/>
  <c r="H44" i="22"/>
  <c r="H43" i="22"/>
  <c r="I38" i="22"/>
  <c r="H42" i="22"/>
  <c r="E63" i="22"/>
  <c r="F59" i="22"/>
  <c r="E65" i="22"/>
  <c r="E64" i="22"/>
  <c r="D15" i="32"/>
  <c r="E14" i="32"/>
  <c r="C79" i="22"/>
  <c r="C77" i="22"/>
  <c r="D73" i="22"/>
  <c r="C80" i="22"/>
  <c r="C78" i="22"/>
  <c r="I36" i="22"/>
  <c r="J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K84" i="22"/>
  <c r="C87" i="22"/>
  <c r="C86" i="22"/>
  <c r="D80" i="22"/>
  <c r="C84" i="22"/>
  <c r="C85" i="22"/>
  <c r="E73" i="22"/>
  <c r="D78" i="22"/>
  <c r="D79" i="22"/>
  <c r="D77" i="22"/>
  <c r="I44" i="22"/>
  <c r="J44" i="22" s="1"/>
  <c r="I42" i="22"/>
  <c r="J42" i="22" s="1"/>
  <c r="I43" i="22"/>
  <c r="J43" i="22" s="1"/>
  <c r="H52" i="22"/>
  <c r="G56" i="22"/>
  <c r="G58" i="22"/>
  <c r="G57" i="22"/>
  <c r="E47" i="32" l="1"/>
  <c r="D48" i="32"/>
  <c r="I49" i="22"/>
  <c r="J49" i="22" s="1"/>
  <c r="I51" i="22"/>
  <c r="J51" i="22" s="1"/>
  <c r="I50" i="22"/>
  <c r="J50" i="22" s="1"/>
  <c r="I52" i="22"/>
  <c r="H56" i="22"/>
  <c r="H57" i="22"/>
  <c r="H58" i="22"/>
  <c r="E79" i="22"/>
  <c r="E78" i="22"/>
  <c r="F73" i="22"/>
  <c r="E77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C92" i="22"/>
  <c r="C91" i="22"/>
  <c r="D87" i="22"/>
  <c r="C93" i="22"/>
  <c r="C94" i="22"/>
  <c r="E85" i="22" l="1"/>
  <c r="E84" i="22"/>
  <c r="F80" i="22"/>
  <c r="E86" i="22"/>
  <c r="D94" i="22"/>
  <c r="C99" i="22"/>
  <c r="K98" i="22"/>
  <c r="C100" i="22"/>
  <c r="C101" i="22"/>
  <c r="C98" i="22"/>
  <c r="D93" i="22"/>
  <c r="D92" i="22"/>
  <c r="D91" i="22"/>
  <c r="E87" i="22"/>
  <c r="I58" i="22"/>
  <c r="J58" i="22" s="1"/>
  <c r="I56" i="22"/>
  <c r="J56" i="22" s="1"/>
  <c r="I57" i="22"/>
  <c r="J57" i="22" s="1"/>
  <c r="F79" i="22"/>
  <c r="G73" i="22"/>
  <c r="F78" i="22"/>
  <c r="F77" i="22"/>
  <c r="D18" i="32"/>
  <c r="E17" i="32"/>
  <c r="G70" i="22"/>
  <c r="H66" i="22"/>
  <c r="G71" i="22"/>
  <c r="G72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H72" i="22"/>
  <c r="J72" i="22" s="1"/>
  <c r="D50" i="32"/>
  <c r="E49" i="32"/>
  <c r="I63" i="22"/>
  <c r="J63" i="22" s="1"/>
  <c r="I64" i="22"/>
  <c r="J64" i="22" s="1"/>
  <c r="I65" i="22"/>
  <c r="J65" i="22" s="1"/>
  <c r="E18" i="32"/>
  <c r="D19" i="32"/>
  <c r="C106" i="22"/>
  <c r="D101" i="22"/>
  <c r="C107" i="22"/>
  <c r="C108" i="22"/>
  <c r="C105" i="22"/>
  <c r="F87" i="22"/>
  <c r="E93" i="22"/>
  <c r="E91" i="22"/>
  <c r="E92" i="22"/>
  <c r="D99" i="22"/>
  <c r="D98" i="22"/>
  <c r="E94" i="22"/>
  <c r="D100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F92" i="22"/>
  <c r="F91" i="22"/>
  <c r="G87" i="22"/>
  <c r="F93" i="22"/>
  <c r="E99" i="22"/>
  <c r="E98" i="22"/>
  <c r="F94" i="22"/>
  <c r="E100" i="22"/>
  <c r="D51" i="32"/>
  <c r="E50" i="32"/>
  <c r="I73" i="22"/>
  <c r="H77" i="22"/>
  <c r="C112" i="22"/>
  <c r="C115" i="22"/>
  <c r="C113" i="22"/>
  <c r="C114" i="22"/>
  <c r="D108" i="22"/>
  <c r="E107" i="22" l="1"/>
  <c r="F101" i="22"/>
  <c r="E105" i="22"/>
  <c r="E106" i="22"/>
  <c r="E20" i="32"/>
  <c r="D21" i="32"/>
  <c r="E108" i="22"/>
  <c r="D112" i="22"/>
  <c r="D114" i="22"/>
  <c r="D113" i="22"/>
  <c r="I79" i="22"/>
  <c r="J79" i="22" s="1"/>
  <c r="I77" i="22"/>
  <c r="J77" i="22" s="1"/>
  <c r="K77" i="22" s="1"/>
  <c r="I78" i="22"/>
  <c r="J78" i="22" s="1"/>
  <c r="G91" i="22"/>
  <c r="G93" i="22"/>
  <c r="G92" i="22"/>
  <c r="H87" i="22"/>
  <c r="K119" i="22"/>
  <c r="D115" i="22"/>
  <c r="C122" i="22"/>
  <c r="C120" i="22"/>
  <c r="C119" i="22"/>
  <c r="C121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I86" i="22"/>
  <c r="J86" i="22" s="1"/>
  <c r="I84" i="22"/>
  <c r="J84" i="22" s="1"/>
  <c r="E21" i="32"/>
  <c r="D22" i="32"/>
  <c r="C127" i="22"/>
  <c r="C126" i="22"/>
  <c r="C128" i="22"/>
  <c r="C129" i="22"/>
  <c r="K126" i="22"/>
  <c r="D122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C134" i="22"/>
  <c r="C133" i="22"/>
  <c r="D129" i="22"/>
  <c r="K133" i="22"/>
  <c r="C135" i="22"/>
  <c r="C136" i="22"/>
  <c r="E120" i="22"/>
  <c r="E119" i="22"/>
  <c r="E121" i="22"/>
  <c r="F115" i="22"/>
  <c r="D127" i="22"/>
  <c r="E122" i="22"/>
  <c r="D128" i="22"/>
  <c r="D126" i="22"/>
  <c r="I92" i="22"/>
  <c r="J92" i="22" s="1"/>
  <c r="I93" i="22"/>
  <c r="J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43" i="22"/>
  <c r="C140" i="22"/>
  <c r="K140" i="22"/>
  <c r="D136" i="22"/>
  <c r="C141" i="22"/>
  <c r="C142" i="22"/>
  <c r="E128" i="22"/>
  <c r="E127" i="22"/>
  <c r="F122" i="22"/>
  <c r="E126" i="22"/>
  <c r="G115" i="22"/>
  <c r="F120" i="22"/>
  <c r="F121" i="22"/>
  <c r="F119" i="22"/>
  <c r="I99" i="22"/>
  <c r="J99" i="22" s="1"/>
  <c r="I98" i="22"/>
  <c r="J98" i="22" s="1"/>
  <c r="I100" i="22"/>
  <c r="J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D143" i="22"/>
  <c r="C149" i="22"/>
  <c r="C148" i="22"/>
  <c r="K147" i="22"/>
  <c r="C150" i="22"/>
  <c r="C147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I105" i="22"/>
  <c r="J105" i="22" s="1"/>
  <c r="K105" i="22" s="1"/>
  <c r="I107" i="22"/>
  <c r="J107" i="22" s="1"/>
  <c r="E24" i="32"/>
  <c r="D25" i="32"/>
  <c r="I112" i="22" l="1"/>
  <c r="J112" i="22" s="1"/>
  <c r="K112" i="22" s="1"/>
  <c r="I113" i="22"/>
  <c r="J113" i="22" s="1"/>
  <c r="I114" i="22"/>
  <c r="J114" i="22" s="1"/>
  <c r="D150" i="22"/>
  <c r="C157" i="22"/>
  <c r="C154" i="22"/>
  <c r="C156" i="22"/>
  <c r="C155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I119" i="22"/>
  <c r="J119" i="22" s="1"/>
  <c r="I121" i="22"/>
  <c r="J121" i="22" s="1"/>
  <c r="H128" i="22"/>
  <c r="H127" i="22"/>
  <c r="I122" i="22"/>
  <c r="H126" i="22"/>
  <c r="C163" i="22"/>
  <c r="D157" i="22"/>
  <c r="C161" i="22"/>
  <c r="C164" i="22"/>
  <c r="C162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H133" i="22"/>
  <c r="H135" i="22"/>
  <c r="H134" i="22"/>
  <c r="I129" i="22"/>
  <c r="H136" i="22"/>
  <c r="G140" i="22"/>
  <c r="G141" i="22"/>
  <c r="G142" i="22"/>
  <c r="C170" i="22"/>
  <c r="C171" i="22"/>
  <c r="C168" i="22"/>
  <c r="D164" i="22"/>
  <c r="C169" i="22"/>
  <c r="D28" i="32"/>
  <c r="E27" i="32"/>
  <c r="I128" i="22"/>
  <c r="J128" i="22" s="1"/>
  <c r="I127" i="22"/>
  <c r="J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D170" i="22" l="1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C176" i="22"/>
  <c r="C178" i="22"/>
  <c r="C175" i="22"/>
  <c r="D171" i="22"/>
  <c r="C177" i="22"/>
  <c r="I134" i="22"/>
  <c r="J134" i="22" s="1"/>
  <c r="I133" i="22"/>
  <c r="J133" i="22" s="1"/>
  <c r="I135" i="22"/>
  <c r="J135" i="22" s="1"/>
  <c r="E163" i="22"/>
  <c r="E161" i="22"/>
  <c r="E162" i="22"/>
  <c r="F157" i="22"/>
  <c r="C185" i="22" l="1"/>
  <c r="C184" i="22"/>
  <c r="C182" i="22"/>
  <c r="D178" i="22"/>
  <c r="C18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I142" i="22"/>
  <c r="J142" i="22" s="1"/>
  <c r="H148" i="22"/>
  <c r="I143" i="22"/>
  <c r="H147" i="22"/>
  <c r="H149" i="22"/>
  <c r="G154" i="22"/>
  <c r="H150" i="22"/>
  <c r="G155" i="22"/>
  <c r="C138" i="22" l="1"/>
  <c r="F139" i="22"/>
  <c r="C145" i="22"/>
  <c r="H132" i="22"/>
  <c r="D173" i="22"/>
  <c r="G174" i="22"/>
  <c r="C173" i="22"/>
  <c r="C174" i="22"/>
  <c r="G159" i="22"/>
  <c r="H174" i="22"/>
  <c r="D145" i="22"/>
  <c r="I160" i="22"/>
  <c r="I174" i="22"/>
  <c r="H159" i="22"/>
  <c r="H173" i="22"/>
  <c r="E174" i="22"/>
  <c r="F159" i="22"/>
  <c r="F174" i="22"/>
  <c r="F145" i="22"/>
  <c r="F146" i="22"/>
  <c r="G173" i="22"/>
  <c r="E145" i="22"/>
  <c r="E159" i="22"/>
  <c r="H154" i="22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D187" i="22"/>
  <c r="I187" i="22"/>
  <c r="H187" i="22"/>
  <c r="C191" i="22"/>
  <c r="D188" i="22"/>
  <c r="D185" i="22"/>
  <c r="K189" i="22"/>
  <c r="C192" i="22"/>
  <c r="E188" i="22"/>
  <c r="C190" i="22"/>
  <c r="H188" i="22"/>
  <c r="C189" i="22"/>
  <c r="F188" i="22"/>
  <c r="E175" i="22"/>
  <c r="E176" i="22"/>
  <c r="F171" i="22"/>
  <c r="E177" i="22"/>
  <c r="F169" i="22"/>
  <c r="G164" i="22"/>
  <c r="F170" i="22"/>
  <c r="F168" i="22"/>
  <c r="E61" i="32"/>
  <c r="D62" i="32"/>
  <c r="I147" i="22"/>
  <c r="J147" i="22" s="1"/>
  <c r="I149" i="22"/>
  <c r="J149" i="22" s="1"/>
  <c r="I148" i="22"/>
  <c r="J148" i="22" s="1"/>
  <c r="D31" i="32"/>
  <c r="E30" i="32"/>
  <c r="H157" i="22"/>
  <c r="G161" i="22"/>
  <c r="G163" i="22"/>
  <c r="G162" i="22"/>
  <c r="H139" i="22" l="1"/>
  <c r="E173" i="22"/>
  <c r="J173" i="22" s="1"/>
  <c r="G188" i="22"/>
  <c r="H160" i="22"/>
  <c r="C146" i="22"/>
  <c r="C159" i="22"/>
  <c r="I173" i="22"/>
  <c r="G145" i="22"/>
  <c r="J145" i="22" s="1"/>
  <c r="K148" i="22" s="1"/>
  <c r="H146" i="22"/>
  <c r="C187" i="22"/>
  <c r="F131" i="22"/>
  <c r="I145" i="22"/>
  <c r="C160" i="22"/>
  <c r="I159" i="22"/>
  <c r="D174" i="22"/>
  <c r="J174" i="22" s="1"/>
  <c r="I146" i="22"/>
  <c r="G5" i="22"/>
  <c r="F5" i="22"/>
  <c r="C5" i="22"/>
  <c r="I5" i="22"/>
  <c r="E5" i="22"/>
  <c r="I12" i="22"/>
  <c r="H12" i="22"/>
  <c r="D5" i="22"/>
  <c r="C12" i="22"/>
  <c r="E12" i="22"/>
  <c r="D12" i="22"/>
  <c r="H5" i="22"/>
  <c r="H19" i="22"/>
  <c r="I26" i="22"/>
  <c r="D19" i="22"/>
  <c r="G12" i="22"/>
  <c r="I19" i="22"/>
  <c r="F12" i="22"/>
  <c r="H33" i="22"/>
  <c r="G33" i="22"/>
  <c r="E19" i="22"/>
  <c r="F19" i="22"/>
  <c r="I40" i="22"/>
  <c r="F26" i="22"/>
  <c r="E26" i="22"/>
  <c r="D33" i="22"/>
  <c r="G19" i="22"/>
  <c r="G40" i="22"/>
  <c r="G26" i="22"/>
  <c r="E33" i="22"/>
  <c r="D26" i="22"/>
  <c r="F33" i="22"/>
  <c r="H26" i="22"/>
  <c r="C19" i="22"/>
  <c r="J19" i="22" s="1"/>
  <c r="K22" i="22" s="1"/>
  <c r="G47" i="22"/>
  <c r="C26" i="22"/>
  <c r="C33" i="22"/>
  <c r="H40" i="22"/>
  <c r="D47" i="22"/>
  <c r="D61" i="22"/>
  <c r="C40" i="22"/>
  <c r="J40" i="22" s="1"/>
  <c r="K43" i="22" s="1"/>
  <c r="I33" i="22"/>
  <c r="E40" i="22"/>
  <c r="D40" i="22"/>
  <c r="H54" i="22"/>
  <c r="F40" i="22"/>
  <c r="F47" i="22"/>
  <c r="F54" i="22"/>
  <c r="I47" i="22"/>
  <c r="I54" i="22"/>
  <c r="E47" i="22"/>
  <c r="D54" i="22"/>
  <c r="G54" i="22"/>
  <c r="H47" i="22"/>
  <c r="G68" i="22"/>
  <c r="C54" i="22"/>
  <c r="C47" i="22"/>
  <c r="I48" i="22"/>
  <c r="F68" i="22"/>
  <c r="D68" i="22"/>
  <c r="C68" i="22"/>
  <c r="E54" i="22"/>
  <c r="I82" i="22"/>
  <c r="H90" i="22"/>
  <c r="C75" i="22"/>
  <c r="E75" i="22"/>
  <c r="H76" i="22"/>
  <c r="E83" i="22"/>
  <c r="G75" i="22"/>
  <c r="E69" i="22"/>
  <c r="C55" i="22"/>
  <c r="G27" i="22"/>
  <c r="I13" i="22"/>
  <c r="D83" i="22"/>
  <c r="G55" i="22"/>
  <c r="I55" i="22"/>
  <c r="H48" i="22"/>
  <c r="C76" i="22"/>
  <c r="E82" i="22"/>
  <c r="F83" i="22"/>
  <c r="E68" i="22"/>
  <c r="F48" i="22"/>
  <c r="I68" i="22"/>
  <c r="E27" i="22"/>
  <c r="H27" i="22"/>
  <c r="H6" i="22"/>
  <c r="G83" i="22"/>
  <c r="I6" i="22"/>
  <c r="F90" i="22"/>
  <c r="H83" i="22"/>
  <c r="G82" i="22"/>
  <c r="G90" i="22"/>
  <c r="E6" i="22"/>
  <c r="G89" i="22"/>
  <c r="I69" i="22"/>
  <c r="C48" i="22"/>
  <c r="E48" i="22"/>
  <c r="H55" i="22"/>
  <c r="F61" i="22"/>
  <c r="I76" i="22"/>
  <c r="D6" i="22"/>
  <c r="H75" i="22"/>
  <c r="E90" i="22"/>
  <c r="F82" i="22"/>
  <c r="F55" i="22"/>
  <c r="I41" i="22"/>
  <c r="C13" i="22"/>
  <c r="E34" i="22"/>
  <c r="C6" i="22"/>
  <c r="C82" i="22"/>
  <c r="I62" i="22"/>
  <c r="I83" i="22"/>
  <c r="F13" i="22"/>
  <c r="I96" i="22"/>
  <c r="D75" i="22"/>
  <c r="D62" i="22"/>
  <c r="F27" i="22"/>
  <c r="I90" i="22"/>
  <c r="G13" i="22"/>
  <c r="E13" i="22"/>
  <c r="F20" i="22"/>
  <c r="D41" i="22"/>
  <c r="H89" i="22"/>
  <c r="H34" i="22"/>
  <c r="F41" i="22"/>
  <c r="D55" i="22"/>
  <c r="I27" i="22"/>
  <c r="H82" i="22"/>
  <c r="D13" i="22"/>
  <c r="C83" i="22"/>
  <c r="J83" i="22" s="1"/>
  <c r="D90" i="22"/>
  <c r="E103" i="22"/>
  <c r="C90" i="22"/>
  <c r="J90" i="22" s="1"/>
  <c r="C62" i="22"/>
  <c r="D76" i="22"/>
  <c r="G6" i="22"/>
  <c r="C41" i="22"/>
  <c r="D27" i="22"/>
  <c r="G34" i="22"/>
  <c r="D89" i="22"/>
  <c r="I75" i="22"/>
  <c r="H62" i="22"/>
  <c r="H41" i="22"/>
  <c r="D69" i="22"/>
  <c r="F103" i="22"/>
  <c r="G48" i="22"/>
  <c r="H96" i="22"/>
  <c r="D82" i="22"/>
  <c r="E76" i="22"/>
  <c r="E55" i="22"/>
  <c r="D34" i="22"/>
  <c r="E89" i="22"/>
  <c r="H20" i="22"/>
  <c r="F76" i="22"/>
  <c r="H69" i="22"/>
  <c r="C89" i="22"/>
  <c r="F75" i="22"/>
  <c r="G20" i="22"/>
  <c r="G62" i="22"/>
  <c r="G41" i="22"/>
  <c r="F6" i="22"/>
  <c r="E20" i="22"/>
  <c r="C20" i="22"/>
  <c r="C27" i="22"/>
  <c r="G76" i="22"/>
  <c r="D20" i="22"/>
  <c r="F34" i="22"/>
  <c r="E62" i="22"/>
  <c r="D48" i="22"/>
  <c r="G69" i="22"/>
  <c r="I34" i="22"/>
  <c r="F62" i="22"/>
  <c r="H13" i="22"/>
  <c r="G97" i="22"/>
  <c r="D96" i="22"/>
  <c r="E41" i="22"/>
  <c r="C96" i="22"/>
  <c r="C34" i="22"/>
  <c r="J34" i="22" s="1"/>
  <c r="H103" i="22"/>
  <c r="C97" i="22"/>
  <c r="F69" i="22"/>
  <c r="I89" i="22"/>
  <c r="I97" i="22"/>
  <c r="F97" i="22"/>
  <c r="C104" i="22"/>
  <c r="G96" i="22"/>
  <c r="E97" i="22"/>
  <c r="F89" i="22"/>
  <c r="E104" i="22"/>
  <c r="F96" i="22"/>
  <c r="D97" i="22"/>
  <c r="H131" i="22"/>
  <c r="D104" i="22"/>
  <c r="H104" i="22"/>
  <c r="G117" i="22"/>
  <c r="I103" i="22"/>
  <c r="E96" i="22"/>
  <c r="G104" i="22"/>
  <c r="H97" i="22"/>
  <c r="C103" i="22"/>
  <c r="F104" i="22"/>
  <c r="D103" i="22"/>
  <c r="G103" i="22"/>
  <c r="F110" i="22"/>
  <c r="I117" i="22"/>
  <c r="I118" i="22"/>
  <c r="D111" i="22"/>
  <c r="F118" i="22"/>
  <c r="D118" i="22"/>
  <c r="F153" i="22"/>
  <c r="I111" i="22"/>
  <c r="I124" i="22"/>
  <c r="G167" i="22"/>
  <c r="I167" i="22"/>
  <c r="I153" i="22"/>
  <c r="E131" i="22"/>
  <c r="C166" i="22"/>
  <c r="G132" i="22"/>
  <c r="E180" i="22"/>
  <c r="E181" i="22"/>
  <c r="G139" i="22"/>
  <c r="F181" i="22"/>
  <c r="D110" i="22"/>
  <c r="E118" i="22"/>
  <c r="I110" i="22"/>
  <c r="C125" i="22"/>
  <c r="C132" i="22"/>
  <c r="I131" i="22"/>
  <c r="F132" i="22"/>
  <c r="C111" i="22"/>
  <c r="H125" i="22"/>
  <c r="E125" i="22"/>
  <c r="H153" i="22"/>
  <c r="H118" i="22"/>
  <c r="G138" i="22"/>
  <c r="E110" i="22"/>
  <c r="D180" i="22"/>
  <c r="E139" i="22"/>
  <c r="C139" i="22"/>
  <c r="D131" i="22"/>
  <c r="G152" i="22"/>
  <c r="G181" i="22"/>
  <c r="F111" i="22"/>
  <c r="I152" i="22"/>
  <c r="D152" i="22"/>
  <c r="F166" i="22"/>
  <c r="E153" i="22"/>
  <c r="D138" i="22"/>
  <c r="J138" i="22" s="1"/>
  <c r="K141" i="22" s="1"/>
  <c r="E152" i="22"/>
  <c r="I166" i="22"/>
  <c r="C117" i="22"/>
  <c r="G118" i="22"/>
  <c r="C152" i="22"/>
  <c r="C180" i="22"/>
  <c r="I181" i="22"/>
  <c r="D139" i="22"/>
  <c r="C110" i="22"/>
  <c r="F138" i="22"/>
  <c r="G125" i="22"/>
  <c r="G110" i="22"/>
  <c r="H117" i="22"/>
  <c r="F167" i="22"/>
  <c r="H181" i="22"/>
  <c r="I138" i="22"/>
  <c r="E132" i="22"/>
  <c r="C118" i="22"/>
  <c r="J118" i="22" s="1"/>
  <c r="E166" i="22"/>
  <c r="D166" i="22"/>
  <c r="H124" i="22"/>
  <c r="E117" i="22"/>
  <c r="H152" i="22"/>
  <c r="F125" i="22"/>
  <c r="D167" i="22"/>
  <c r="D132" i="22"/>
  <c r="I180" i="22"/>
  <c r="G111" i="22"/>
  <c r="F124" i="22"/>
  <c r="D181" i="22"/>
  <c r="D153" i="22"/>
  <c r="H111" i="22"/>
  <c r="G180" i="22"/>
  <c r="C153" i="22"/>
  <c r="C181" i="22"/>
  <c r="I132" i="22"/>
  <c r="H166" i="22"/>
  <c r="E138" i="22"/>
  <c r="C124" i="22"/>
  <c r="H180" i="22"/>
  <c r="D117" i="22"/>
  <c r="G153" i="22"/>
  <c r="F117" i="22"/>
  <c r="G166" i="22"/>
  <c r="D125" i="22"/>
  <c r="C131" i="22"/>
  <c r="I125" i="22"/>
  <c r="E167" i="22"/>
  <c r="H138" i="22"/>
  <c r="C167" i="22"/>
  <c r="J167" i="22" s="1"/>
  <c r="D124" i="22"/>
  <c r="E111" i="22"/>
  <c r="F152" i="22"/>
  <c r="I139" i="22"/>
  <c r="H167" i="22"/>
  <c r="G124" i="22"/>
  <c r="H110" i="22"/>
  <c r="F180" i="22"/>
  <c r="I188" i="22"/>
  <c r="E187" i="22"/>
  <c r="H145" i="22"/>
  <c r="E160" i="22"/>
  <c r="G160" i="22"/>
  <c r="G146" i="22"/>
  <c r="G131" i="22"/>
  <c r="E124" i="22"/>
  <c r="C188" i="22"/>
  <c r="J188" i="22" s="1"/>
  <c r="K191" i="22" s="1"/>
  <c r="F187" i="22"/>
  <c r="F173" i="22"/>
  <c r="F160" i="22"/>
  <c r="D160" i="22"/>
  <c r="D159" i="22"/>
  <c r="E146" i="22"/>
  <c r="D146" i="22"/>
  <c r="H162" i="22"/>
  <c r="H163" i="22"/>
  <c r="H161" i="22"/>
  <c r="I157" i="22"/>
  <c r="H194" i="22"/>
  <c r="G194" i="22"/>
  <c r="F194" i="22"/>
  <c r="E194" i="22"/>
  <c r="D194" i="22"/>
  <c r="C194" i="22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E185" i="22"/>
  <c r="D189" i="22"/>
  <c r="D190" i="22"/>
  <c r="D191" i="22"/>
  <c r="I155" i="22"/>
  <c r="J155" i="22" s="1"/>
  <c r="I156" i="22"/>
  <c r="J156" i="22" s="1"/>
  <c r="I154" i="22"/>
  <c r="J154" i="22" s="1"/>
  <c r="K154" i="22" s="1"/>
  <c r="J153" i="22" l="1"/>
  <c r="J125" i="22"/>
  <c r="J166" i="22"/>
  <c r="J104" i="22"/>
  <c r="J41" i="22"/>
  <c r="K44" i="22" s="1"/>
  <c r="J12" i="22"/>
  <c r="K15" i="22" s="1"/>
  <c r="J69" i="22"/>
  <c r="K72" i="22" s="1"/>
  <c r="J48" i="22"/>
  <c r="J61" i="22"/>
  <c r="K64" i="22" s="1"/>
  <c r="J139" i="22"/>
  <c r="K142" i="22" s="1"/>
  <c r="J55" i="22"/>
  <c r="J180" i="22"/>
  <c r="J111" i="22"/>
  <c r="J62" i="22"/>
  <c r="K65" i="22" s="1"/>
  <c r="J76" i="22"/>
  <c r="K79" i="22" s="1"/>
  <c r="J159" i="22"/>
  <c r="J194" i="22"/>
  <c r="K197" i="22" s="1"/>
  <c r="J152" i="22"/>
  <c r="J6" i="22"/>
  <c r="K9" i="22" s="1"/>
  <c r="J33" i="22"/>
  <c r="K36" i="22" s="1"/>
  <c r="J160" i="22"/>
  <c r="J146" i="22"/>
  <c r="K149" i="22" s="1"/>
  <c r="J97" i="22"/>
  <c r="K100" i="22" s="1"/>
  <c r="J27" i="22"/>
  <c r="K30" i="22" s="1"/>
  <c r="J26" i="22"/>
  <c r="K29" i="22" s="1"/>
  <c r="J181" i="22"/>
  <c r="J132" i="22"/>
  <c r="J20" i="22"/>
  <c r="K23" i="22" s="1"/>
  <c r="J13" i="22"/>
  <c r="K16" i="22" s="1"/>
  <c r="J5" i="22"/>
  <c r="K8" i="22" s="1"/>
  <c r="J89" i="22"/>
  <c r="K92" i="22" s="1"/>
  <c r="K93" i="22"/>
  <c r="J68" i="22"/>
  <c r="K71" i="22" s="1"/>
  <c r="J117" i="22"/>
  <c r="K120" i="22" s="1"/>
  <c r="K121" i="22"/>
  <c r="K37" i="22"/>
  <c r="J110" i="22"/>
  <c r="K113" i="22" s="1"/>
  <c r="K114" i="22"/>
  <c r="J96" i="22"/>
  <c r="K99" i="22" s="1"/>
  <c r="J75" i="22"/>
  <c r="K78" i="22" s="1"/>
  <c r="J47" i="22"/>
  <c r="K50" i="22" s="1"/>
  <c r="K51" i="22"/>
  <c r="K156" i="22"/>
  <c r="J54" i="22"/>
  <c r="K57" i="22" s="1"/>
  <c r="K58" i="22"/>
  <c r="J103" i="22"/>
  <c r="K106" i="22" s="1"/>
  <c r="K107" i="22"/>
  <c r="J124" i="22"/>
  <c r="K127" i="22" s="1"/>
  <c r="K128" i="22"/>
  <c r="K155" i="22"/>
  <c r="J131" i="22"/>
  <c r="K134" i="22" s="1"/>
  <c r="K135" i="22"/>
  <c r="J82" i="22"/>
  <c r="K85" i="22" s="1"/>
  <c r="K86" i="22"/>
  <c r="I164" i="22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<sst xmlns="http://schemas.openxmlformats.org/spreadsheetml/2006/main" count="1774" uniqueCount="794">
  <si>
    <t xml:space="preserve">L       </t>
  </si>
  <si>
    <t xml:space="preserve">T       </t>
  </si>
  <si>
    <t>Treadmill</t>
  </si>
  <si>
    <t xml:space="preserve">P       </t>
  </si>
  <si>
    <t>Trainer</t>
  </si>
  <si>
    <t>Griskus Sprint</t>
  </si>
  <si>
    <t xml:space="preserve">B       </t>
  </si>
  <si>
    <t>Quassy Loop</t>
  </si>
  <si>
    <t>Griskus Olympic</t>
  </si>
  <si>
    <t>Litchfield RR</t>
  </si>
  <si>
    <t>Bike Path 5</t>
  </si>
  <si>
    <t>Sandy Beach to Big House</t>
  </si>
  <si>
    <t>PT Barnum Loop</t>
  </si>
  <si>
    <t>Short Work Loop</t>
  </si>
  <si>
    <t xml:space="preserve">LW      </t>
  </si>
  <si>
    <t>Broad - Cannon - Park - Broad Work Loop</t>
  </si>
  <si>
    <t>Cannon</t>
  </si>
  <si>
    <t xml:space="preserve">BL      </t>
  </si>
  <si>
    <t>Sandy Beach Triathlon</t>
  </si>
  <si>
    <t xml:space="preserve">O       </t>
  </si>
  <si>
    <t>Timberman 1/2 Ironman</t>
  </si>
  <si>
    <t>Young Life 5k</t>
  </si>
  <si>
    <t>Random Work Loop</t>
  </si>
  <si>
    <t>Park &amp; Back</t>
  </si>
  <si>
    <t>Ron Loop</t>
  </si>
  <si>
    <t>Work Loop</t>
  </si>
  <si>
    <t>Eliptical</t>
  </si>
  <si>
    <t>PT Barnum Out and Back</t>
  </si>
  <si>
    <t>Polar Bear</t>
  </si>
  <si>
    <t>4 Mile-Work</t>
  </si>
  <si>
    <t>Beach Loop</t>
  </si>
  <si>
    <t>Point</t>
  </si>
  <si>
    <t>Second Beach</t>
  </si>
  <si>
    <t>Warm</t>
  </si>
  <si>
    <t>Hilton Head</t>
  </si>
  <si>
    <t xml:space="preserve">Lake    </t>
  </si>
  <si>
    <t>Hot</t>
  </si>
  <si>
    <t>Hot &amp; Humid</t>
  </si>
  <si>
    <t>cold</t>
  </si>
  <si>
    <t>Cool</t>
  </si>
  <si>
    <t>Humid</t>
  </si>
  <si>
    <t>Warm &amp; Windy</t>
  </si>
  <si>
    <t xml:space="preserve">LWTRI   </t>
  </si>
  <si>
    <t>Lake Waramaug Tri</t>
  </si>
  <si>
    <t>Humid &amp; Rain</t>
  </si>
  <si>
    <t>HOT &amp; Humid</t>
  </si>
  <si>
    <t>Anchor</t>
  </si>
  <si>
    <t xml:space="preserve">NH      </t>
  </si>
  <si>
    <t>Rainy</t>
  </si>
  <si>
    <t>Inside</t>
  </si>
  <si>
    <t>Nice!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</si>
  <si>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</si>
  <si>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</si>
  <si>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</si>
  <si>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</si>
  <si>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</si>
  <si>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</si>
  <si>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</si>
  <si>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</si>
  <si>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</si>
  <si>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</si>
  <si>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</si>
  <si>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</si>
  <si>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Windy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</si>
  <si>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</si>
  <si>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</si>
  <si>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</si>
  <si>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</si>
  <si>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</si>
  <si>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</si>
  <si>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</si>
  <si>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</si>
  <si>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</si>
  <si>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Random</t>
  </si>
  <si>
    <t>Cold &amp; Windy</t>
  </si>
  <si>
    <t>Spin</t>
  </si>
  <si>
    <t>Si</t>
  </si>
  <si>
    <t>Cool &amp; Windy</t>
  </si>
  <si>
    <t>Weights</t>
  </si>
  <si>
    <t>Week</t>
  </si>
  <si>
    <t>Columbus Statue</t>
  </si>
  <si>
    <t>Total</t>
  </si>
  <si>
    <t>Rest</t>
  </si>
  <si>
    <t>UB</t>
  </si>
  <si>
    <t>Miles</t>
  </si>
  <si>
    <t>#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</si>
  <si>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</si>
  <si>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</si>
  <si>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</si>
  <si>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</si>
  <si>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</si>
  <si>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</si>
  <si>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</si>
  <si>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</si>
  <si>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</si>
  <si>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</si>
  <si>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</si>
  <si>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</si>
  <si>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</si>
  <si>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</si>
  <si>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</si>
  <si>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</si>
  <si>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NB 754</t>
  </si>
  <si>
    <t>Chilly</t>
  </si>
  <si>
    <t>Lake House to Big House</t>
  </si>
  <si>
    <t>Lake House/Tranquility/Big House</t>
  </si>
  <si>
    <t>Tot Miles</t>
  </si>
  <si>
    <t>Expected Miles</t>
  </si>
  <si>
    <t>Diff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</si>
  <si>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</si>
  <si>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</si>
  <si>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</si>
  <si>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</si>
  <si>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</si>
  <si>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</si>
  <si>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</si>
  <si>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</si>
  <si>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</si>
  <si>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</si>
  <si>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</si>
  <si>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</si>
  <si>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NB 901</t>
  </si>
  <si>
    <t>2006 Total</t>
  </si>
  <si>
    <t>2007 - 2006</t>
  </si>
  <si>
    <t>Count</t>
  </si>
  <si>
    <t>MinD</t>
  </si>
  <si>
    <t>Avg Rest</t>
  </si>
  <si>
    <t>Avg Dist</t>
  </si>
  <si>
    <t>MaxD</t>
  </si>
  <si>
    <t>min</t>
  </si>
  <si>
    <t>Other</t>
  </si>
  <si>
    <t>(Multiple Items)</t>
  </si>
  <si>
    <t>Avg MPH</t>
  </si>
  <si>
    <t>max</t>
  </si>
  <si>
    <t>Max</t>
  </si>
  <si>
    <t>Min</t>
  </si>
  <si>
    <t>Brick</t>
  </si>
  <si>
    <t>DOM</t>
  </si>
  <si>
    <t>REALLY HOT</t>
  </si>
  <si>
    <t>WeekDay</t>
  </si>
  <si>
    <t>N/A</t>
  </si>
  <si>
    <t>Perfect</t>
  </si>
  <si>
    <t>(All)</t>
  </si>
  <si>
    <t>NB 8505/Zip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</si>
  <si>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</si>
  <si>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</si>
  <si>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</si>
  <si>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</si>
  <si>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</si>
  <si>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</si>
  <si>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</si>
  <si>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</si>
  <si>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</si>
  <si>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</si>
  <si>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</si>
  <si>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</si>
  <si>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</si>
  <si>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</si>
  <si>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</si>
  <si>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</si>
  <si>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Warm &amp; Rainy</t>
  </si>
  <si>
    <t>R200704</t>
  </si>
  <si>
    <t>Nike Air Pegasis</t>
  </si>
  <si>
    <t>Snowy</t>
  </si>
  <si>
    <t>Avg of MPH</t>
  </si>
  <si>
    <t>Avg of Rank</t>
  </si>
  <si>
    <t>Course GT 3 Runs</t>
  </si>
  <si>
    <t>Average of Pace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</si>
  <si>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</si>
  <si>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</si>
  <si>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</si>
  <si>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</si>
  <si>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</si>
  <si>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</si>
  <si>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</si>
  <si>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</si>
  <si>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</si>
  <si>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Last Date</t>
  </si>
  <si>
    <t>Nike Triax 11</t>
  </si>
  <si>
    <t>R200801</t>
  </si>
  <si>
    <t>Plus PT Barnum</t>
  </si>
  <si>
    <t>Freezing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</si>
  <si>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</si>
  <si>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</si>
  <si>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</si>
  <si>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</si>
  <si>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</si>
  <si>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</si>
  <si>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</si>
  <si>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</si>
  <si>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</si>
  <si>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</si>
  <si>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</si>
  <si>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</si>
  <si>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</si>
  <si>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</si>
  <si>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</si>
  <si>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</si>
  <si>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</si>
  <si>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</si>
  <si>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</si>
  <si>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Notes</t>
  </si>
  <si>
    <t>New Haven 20k</t>
  </si>
  <si>
    <t>2008 Total</t>
  </si>
  <si>
    <t>Home -&gt; Griskus Sprint &amp; Back</t>
  </si>
  <si>
    <t>R200802</t>
  </si>
  <si>
    <t>Nike Moto 5</t>
  </si>
  <si>
    <t>Bath House</t>
  </si>
  <si>
    <t xml:space="preserve">Quassy Loop + Old Sherman </t>
  </si>
  <si>
    <t>Quassy Loop + Judd Hill Rd Loop</t>
  </si>
  <si>
    <t>Drizzle</t>
  </si>
  <si>
    <t>Overcast</t>
  </si>
  <si>
    <t>Bridgewater</t>
  </si>
  <si>
    <t>M Pred Even</t>
  </si>
  <si>
    <t>M Pred +2</t>
  </si>
  <si>
    <t>LW</t>
  </si>
  <si>
    <t>Group1</t>
  </si>
  <si>
    <t>ToGo</t>
  </si>
  <si>
    <t>R200803</t>
  </si>
  <si>
    <t>B</t>
  </si>
  <si>
    <t>Seattle 10k</t>
  </si>
  <si>
    <t>Seattle 7M</t>
  </si>
  <si>
    <t>Seattle 5m</t>
  </si>
  <si>
    <t>Seattle 5k</t>
  </si>
  <si>
    <t>R200804</t>
  </si>
  <si>
    <t>NB 1222</t>
  </si>
  <si>
    <t>Fenn's Pond to Big House</t>
  </si>
  <si>
    <t>Thunderstorm</t>
  </si>
  <si>
    <t>Double Quassy Loop</t>
  </si>
  <si>
    <t>Griskus Extention</t>
  </si>
  <si>
    <t>Dave Extention to 4 mile work</t>
  </si>
  <si>
    <t>Lake Minewaug</t>
  </si>
  <si>
    <t>Short Park &amp; Back</t>
  </si>
  <si>
    <t xml:space="preserve">Hot </t>
  </si>
  <si>
    <t>Oppressively Humid</t>
  </si>
  <si>
    <t>Griskus Bike + Quassy Loop</t>
  </si>
  <si>
    <t>Two Griskus Bike Loops</t>
  </si>
  <si>
    <t>Long Quassy Loop</t>
  </si>
  <si>
    <t>Marine Corp Marathon</t>
  </si>
  <si>
    <t>Pilgrim 5k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</si>
  <si>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</si>
  <si>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</si>
  <si>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</si>
  <si>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</si>
  <si>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</si>
  <si>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</si>
  <si>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</si>
  <si>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</si>
  <si>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</si>
  <si>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</si>
  <si>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</si>
  <si>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PHS</t>
  </si>
  <si>
    <t>53 -&gt; 389 Via Stone Bus Stop</t>
  </si>
  <si>
    <t>NHF</t>
  </si>
  <si>
    <t>Hills</t>
  </si>
  <si>
    <t>Tennis + Munson</t>
  </si>
  <si>
    <t>Fenn's Pond</t>
  </si>
  <si>
    <t>53 to 389</t>
  </si>
  <si>
    <t>Toughman Tri</t>
  </si>
  <si>
    <t>RunKeeper Import</t>
  </si>
  <si>
    <t>Nike Import</t>
  </si>
  <si>
    <t>2011 Total</t>
  </si>
  <si>
    <t>HHH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</si>
  <si>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</si>
  <si>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</si>
  <si>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</si>
  <si>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</si>
  <si>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</si>
  <si>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</si>
  <si>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</si>
  <si>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</si>
  <si>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</si>
  <si>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</si>
  <si>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</si>
  <si>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</si>
  <si>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</si>
  <si>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</si>
  <si>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</si>
  <si>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</si>
  <si>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</si>
  <si>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</si>
  <si>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</si>
  <si>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</si>
  <si>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</si>
  <si>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</si>
  <si>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</si>
  <si>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</si>
  <si>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</si>
  <si>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</si>
  <si>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</si>
  <si>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</si>
  <si>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</si>
  <si>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</si>
  <si>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</si>
  <si>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</si>
  <si>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</si>
  <si>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</si>
  <si>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</si>
  <si>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</si>
  <si>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</si>
  <si>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</si>
  <si>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</si>
  <si>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</si>
  <si>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</si>
  <si>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</si>
  <si>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</si>
  <si>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</si>
  <si>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</si>
  <si>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</si>
  <si>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</si>
  <si>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</si>
  <si>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</si>
  <si>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</si>
  <si>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</si>
  <si>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</si>
  <si>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</si>
  <si>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</si>
  <si>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</si>
  <si>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</si>
  <si>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</si>
  <si>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</si>
  <si>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</si>
  <si>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</si>
  <si>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</si>
  <si>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</si>
  <si>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</si>
  <si>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</si>
  <si>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</si>
  <si>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</si>
  <si>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</si>
  <si>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</si>
  <si>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</si>
  <si>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</si>
  <si>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</si>
  <si>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</si>
  <si>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</si>
  <si>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</si>
  <si>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</si>
  <si>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</si>
  <si>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</si>
  <si>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</si>
  <si>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</si>
  <si>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</si>
  <si>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</si>
  <si>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</si>
  <si>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</si>
  <si>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</si>
  <si>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</si>
  <si>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</si>
  <si>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</si>
  <si>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</si>
  <si>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</si>
  <si>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</si>
  <si>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</si>
  <si>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</si>
  <si>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</si>
  <si>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</si>
  <si>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</si>
  <si>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</si>
  <si>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</si>
  <si>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</si>
  <si>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</si>
  <si>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</si>
  <si>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</si>
  <si>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</si>
  <si>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</si>
  <si>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</si>
  <si>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</si>
  <si>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</si>
  <si>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</si>
  <si>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Quassy Loop Plus Fenn's Pond</t>
  </si>
  <si>
    <t>YNHH-5k</t>
  </si>
  <si>
    <t>Tennis Direct</t>
  </si>
  <si>
    <t>Ciocci</t>
  </si>
  <si>
    <t>Savin Rock Half Marathon</t>
  </si>
  <si>
    <t>YNHH-4 Mile</t>
  </si>
  <si>
    <t>Newton</t>
  </si>
  <si>
    <t>WDR 4 Miler</t>
  </si>
  <si>
    <t>YNHH-4.5</t>
  </si>
  <si>
    <t>53 -&gt; Qloop -&gt; 389</t>
  </si>
  <si>
    <t>Half Pred Even</t>
  </si>
  <si>
    <t>Half Pred +2</t>
  </si>
  <si>
    <t>Disney Cruise</t>
  </si>
  <si>
    <t>Lake</t>
  </si>
  <si>
    <t>Cheshire Half Marathon</t>
  </si>
  <si>
    <t>L</t>
  </si>
  <si>
    <t>Post</t>
  </si>
  <si>
    <t>Cloudy</t>
  </si>
  <si>
    <t>YNHH-Random</t>
  </si>
  <si>
    <t>Rev3 Half</t>
  </si>
  <si>
    <t>Quassy Loop plus Tranquility Loop</t>
  </si>
  <si>
    <t>Ocean</t>
  </si>
  <si>
    <t>Mighty Moss</t>
  </si>
  <si>
    <t>MV Random</t>
  </si>
  <si>
    <t>Tu</t>
  </si>
  <si>
    <t>We</t>
  </si>
  <si>
    <t>Hartford Marathon</t>
  </si>
  <si>
    <t>Maine Rev3</t>
  </si>
  <si>
    <t>GreyNB</t>
  </si>
  <si>
    <t>NYC</t>
  </si>
  <si>
    <t>Winnemaug Looper</t>
  </si>
  <si>
    <t>NB860v2</t>
  </si>
  <si>
    <t>Lacross and Back Sucks</t>
  </si>
  <si>
    <t>Speed Work - Treadmill</t>
  </si>
  <si>
    <t>YNHH - Huntington O&amp;B</t>
  </si>
  <si>
    <t>YNHH-Huntington Loop</t>
  </si>
  <si>
    <t>http://runkeeper.com/user/ctkeane/activity/120180143</t>
  </si>
  <si>
    <t>NHS</t>
  </si>
  <si>
    <t>Charcoal 2</t>
  </si>
  <si>
    <t>Fenn's Pond plus Driveway</t>
  </si>
  <si>
    <t>Tranquility Loop to 389</t>
  </si>
  <si>
    <t>YNHH Treadmill</t>
  </si>
  <si>
    <t>Bike Path Loop - Up</t>
  </si>
  <si>
    <t>ZootKane</t>
  </si>
  <si>
    <t>IM Pred</t>
  </si>
  <si>
    <t>2013 Total</t>
  </si>
  <si>
    <t>B-Ciocc</t>
  </si>
  <si>
    <t>Bridgewater Run</t>
  </si>
  <si>
    <t>NYC Treadmill</t>
  </si>
  <si>
    <t>Other Pred</t>
  </si>
  <si>
    <t>Fit Test</t>
  </si>
  <si>
    <t>6xHalf Mile at 8 min mile (7.6)</t>
  </si>
  <si>
    <t>Counter</t>
  </si>
  <si>
    <t>Sherman Ext 53 to 389</t>
  </si>
  <si>
    <t>Zombie, Run</t>
  </si>
  <si>
    <t>HR under 150</t>
  </si>
  <si>
    <t>Polar Bear Run</t>
  </si>
  <si>
    <t>Qloop to 389</t>
  </si>
  <si>
    <t>Y25Y</t>
  </si>
  <si>
    <t>R201301</t>
  </si>
  <si>
    <t>Oasis of the Seas Track</t>
  </si>
  <si>
    <t>Y50M</t>
  </si>
  <si>
    <t>Lap</t>
  </si>
  <si>
    <t>RunningTotal</t>
  </si>
  <si>
    <t>Running Total Minutes</t>
  </si>
  <si>
    <t>Ragnar Leg 4</t>
  </si>
  <si>
    <t>Ragnar Leg 16</t>
  </si>
  <si>
    <t>Ragnar Leg 28</t>
  </si>
  <si>
    <t>YNHH-EdgehillRd</t>
  </si>
  <si>
    <t>YNHH-Edgerton 5</t>
  </si>
  <si>
    <t>Ewood</t>
  </si>
  <si>
    <t>Edgewood</t>
  </si>
  <si>
    <t>YNHH-8</t>
  </si>
  <si>
    <t>YNHH-BikePath-SheltonAve</t>
  </si>
  <si>
    <t>YNHH Lunch Run</t>
  </si>
  <si>
    <t>Ynhh Bike Path 3M</t>
  </si>
  <si>
    <t>Madison Run 1</t>
  </si>
  <si>
    <t>Madison Run 2</t>
  </si>
  <si>
    <t>Half IM Pred</t>
  </si>
  <si>
    <t>Ynhh 5M Bike Path</t>
  </si>
  <si>
    <t>Mirror</t>
  </si>
  <si>
    <t>Partial Rev3</t>
  </si>
  <si>
    <t>YNHH 10miler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</si>
  <si>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</si>
  <si>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</si>
  <si>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</si>
  <si>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</si>
  <si>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</si>
  <si>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</si>
  <si>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</si>
  <si>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</si>
  <si>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</si>
  <si>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</si>
  <si>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</si>
  <si>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</si>
  <si>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</si>
  <si>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</si>
  <si>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</si>
  <si>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</si>
  <si>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</si>
  <si>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</si>
  <si>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</si>
  <si>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</si>
  <si>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</si>
  <si>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</si>
  <si>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</si>
  <si>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</si>
  <si>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</si>
  <si>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</si>
  <si>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</si>
  <si>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</si>
  <si>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</si>
  <si>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</si>
  <si>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</si>
  <si>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</si>
  <si>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9-BS1</t>
  </si>
  <si>
    <t>9-BS2</t>
  </si>
  <si>
    <t>9-BS1 Total</t>
  </si>
  <si>
    <t>9-BS2 Total</t>
  </si>
  <si>
    <t>ZK2</t>
  </si>
  <si>
    <t>R201302</t>
  </si>
  <si>
    <t>Hammerfest Run</t>
  </si>
  <si>
    <t>Kinvara4</t>
  </si>
  <si>
    <t>PHS 1.5 Miler</t>
  </si>
  <si>
    <t>PHS Track</t>
  </si>
  <si>
    <t>53 - Rev3 Half</t>
  </si>
  <si>
    <t>YNHH Random</t>
  </si>
  <si>
    <t>Goshen Turkey Trot</t>
  </si>
  <si>
    <t>House 6</t>
  </si>
  <si>
    <t>Jingle Bell Run Litchfield</t>
  </si>
  <si>
    <t>Lake Elise Loop</t>
  </si>
  <si>
    <t>9-Weights</t>
  </si>
  <si>
    <t>Old</t>
  </si>
  <si>
    <t>BK 10k</t>
  </si>
  <si>
    <t>Ghost</t>
  </si>
  <si>
    <t>9-Weights Total</t>
  </si>
  <si>
    <t>Weights Total</t>
  </si>
  <si>
    <t>Last 5.5 of Rev3 Half and Home</t>
  </si>
  <si>
    <t>Import from Nike+</t>
  </si>
  <si>
    <t>Nike+ Import</t>
  </si>
  <si>
    <t>import from training peeks</t>
  </si>
  <si>
    <t>Home Rev3 Olympic</t>
  </si>
  <si>
    <t>Danbury Half Marathon</t>
  </si>
  <si>
    <t>10k + Munsun Loop</t>
  </si>
  <si>
    <t>Shiv</t>
  </si>
  <si>
    <t>Raining</t>
  </si>
  <si>
    <t>B-Shiv</t>
  </si>
  <si>
    <t>Basement</t>
  </si>
  <si>
    <t>G2host</t>
  </si>
  <si>
    <t>YNHH Division St 5k</t>
  </si>
  <si>
    <t>Shiv Total</t>
  </si>
  <si>
    <t>B-Shiv Total</t>
  </si>
  <si>
    <t>YNHH Shelton Ave 3.5</t>
  </si>
  <si>
    <t>Edgerton Park</t>
  </si>
  <si>
    <t>3xMunson Loop</t>
  </si>
  <si>
    <t>Most of Rev3 Half</t>
  </si>
  <si>
    <t>YNHH Highland 4m</t>
  </si>
  <si>
    <t>Middlebury Garage to Home</t>
  </si>
  <si>
    <t xml:space="preserve">Random </t>
  </si>
  <si>
    <t>Altera3</t>
  </si>
  <si>
    <t>Fr</t>
  </si>
  <si>
    <t>MV Run</t>
  </si>
  <si>
    <t>MV</t>
  </si>
  <si>
    <t>Airport Runabout</t>
  </si>
  <si>
    <t>IMMT</t>
  </si>
  <si>
    <t>Ironman Mont Tremblant</t>
  </si>
  <si>
    <t>Tremblant Random</t>
  </si>
  <si>
    <t>Tremblant first 10</t>
  </si>
  <si>
    <t>Double Bike Loop</t>
  </si>
  <si>
    <t>Virginia Beach Run</t>
  </si>
  <si>
    <t>Hoka</t>
  </si>
  <si>
    <t>Foggy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</si>
  <si>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</si>
  <si>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</si>
  <si>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</si>
  <si>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</si>
  <si>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</si>
  <si>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</si>
  <si>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</si>
  <si>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</si>
  <si>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</si>
  <si>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</si>
  <si>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</si>
  <si>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</si>
  <si>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Ironman Lake Placid</t>
  </si>
  <si>
    <t>Hudson</t>
  </si>
  <si>
    <t>Pies &amp; Pints 5k</t>
  </si>
  <si>
    <t>YNYY Random</t>
  </si>
  <si>
    <t>YNHH East Rock Rd</t>
  </si>
  <si>
    <t>YNHH - Zone 2 Half Hour</t>
  </si>
  <si>
    <t>Zone 2 Lunch Run</t>
  </si>
  <si>
    <t>Library 5k</t>
  </si>
  <si>
    <t>Round the Hood</t>
  </si>
  <si>
    <t>YNHH-Munson Loop</t>
  </si>
  <si>
    <t>Tranquility Fenn Home</t>
  </si>
  <si>
    <t>Southern</t>
  </si>
  <si>
    <t>Southbury Turkey Trot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</si>
  <si>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</si>
  <si>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</si>
  <si>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</si>
  <si>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</si>
  <si>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</si>
  <si>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</si>
  <si>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</si>
  <si>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</si>
  <si>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</si>
  <si>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</si>
  <si>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</si>
  <si>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</si>
  <si>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</si>
  <si>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Loop of quassy plus whatever to make it 8</t>
  </si>
  <si>
    <t>Savin Rock Marathon</t>
  </si>
  <si>
    <t>Glenwood Loop</t>
  </si>
  <si>
    <t>RedAdidas</t>
  </si>
  <si>
    <t>Fenn's Pond and then some</t>
  </si>
  <si>
    <t>Misty</t>
  </si>
  <si>
    <t>WI John Nolen</t>
  </si>
  <si>
    <t>Mad</t>
  </si>
  <si>
    <t>WI Random</t>
  </si>
  <si>
    <t>WI Trail Run</t>
  </si>
  <si>
    <t>Epic To John Nolen</t>
  </si>
  <si>
    <t>YNHH Hill Run</t>
  </si>
  <si>
    <t>Reverse Quassy Loop</t>
  </si>
  <si>
    <t>Madison Runabout</t>
  </si>
  <si>
    <t>Madison Hills</t>
  </si>
  <si>
    <t>Bonk Station</t>
  </si>
  <si>
    <t>Rubber Duck 5k</t>
  </si>
  <si>
    <t>Work Hill Backwards</t>
  </si>
  <si>
    <t>Flanders ShortCut</t>
  </si>
  <si>
    <t>Brick Run to 389</t>
  </si>
  <si>
    <t>Bahamas</t>
  </si>
  <si>
    <t>Bahama Bridges</t>
  </si>
  <si>
    <t>Muggy</t>
  </si>
  <si>
    <t>Sperm Loop</t>
  </si>
  <si>
    <t>Quick Run</t>
  </si>
  <si>
    <t>MV to End of South Beach</t>
  </si>
  <si>
    <t>Cascadia</t>
  </si>
  <si>
    <t>Bridal Trail - Oxford</t>
  </si>
  <si>
    <t>Flanders WhYelWh</t>
  </si>
  <si>
    <t>TrailAdidas</t>
  </si>
  <si>
    <t>Flanders WhClock Plus</t>
  </si>
  <si>
    <t>Marsh Botantical Gardens</t>
  </si>
  <si>
    <t>Lake Elise 5 Miler</t>
  </si>
  <si>
    <t>A21didas</t>
  </si>
  <si>
    <t>BridalTrail2HopBrook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</si>
  <si>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</si>
  <si>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</si>
  <si>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</si>
  <si>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</si>
  <si>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</si>
  <si>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</si>
  <si>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</si>
  <si>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</si>
  <si>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</si>
  <si>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Munson Loop</t>
  </si>
  <si>
    <t>Flanders White/Yellow</t>
  </si>
  <si>
    <t>Jingle Bell 5k</t>
  </si>
  <si>
    <t>Middlebury Garage</t>
  </si>
  <si>
    <t>YNHH East Rock Random</t>
  </si>
  <si>
    <t>Griskus</t>
  </si>
  <si>
    <t>Flanders 5k</t>
  </si>
  <si>
    <t>Miss Porter Runaround</t>
  </si>
  <si>
    <t>Flanders White/Yellow/Blue</t>
  </si>
  <si>
    <t>onCloud</t>
  </si>
  <si>
    <t>BrAdRed</t>
  </si>
  <si>
    <t>West Rocks</t>
  </si>
  <si>
    <t>Taft Runabou</t>
  </si>
  <si>
    <t>YNHH Highland Star Loop</t>
  </si>
  <si>
    <t>Random Bridal Trail</t>
  </si>
  <si>
    <t>Ion Bank 5k</t>
  </si>
  <si>
    <t>YNHH-4Miler</t>
  </si>
  <si>
    <t>Last R3 Loop from Home</t>
  </si>
  <si>
    <t>All the Hills Loop</t>
  </si>
  <si>
    <t>Run with Panthers 5k</t>
  </si>
  <si>
    <t>Cruise Run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</si>
  <si>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</si>
  <si>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</si>
  <si>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</si>
  <si>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</si>
  <si>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</si>
  <si>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</si>
  <si>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</si>
  <si>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Artiliary Loop</t>
  </si>
  <si>
    <t>YNHH Bend Loop</t>
  </si>
  <si>
    <t>Home Short Bike Path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</si>
  <si>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</si>
  <si>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</si>
  <si>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</si>
  <si>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</si>
  <si>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</si>
  <si>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</si>
  <si>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</si>
  <si>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</si>
  <si>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</si>
  <si>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</si>
  <si>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</si>
  <si>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</si>
  <si>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</si>
  <si>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</si>
  <si>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</si>
  <si>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</si>
  <si>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Flanders Trail 5k</t>
  </si>
  <si>
    <t>Lasso to Meadowview</t>
  </si>
  <si>
    <t>YNHH Science Park Loop</t>
  </si>
  <si>
    <t>NBFreshFoam</t>
  </si>
  <si>
    <t>East Hartford Swim Meet</t>
  </si>
  <si>
    <t>Canal Trail from Quinnipiac</t>
  </si>
  <si>
    <t>Lower 10k</t>
  </si>
  <si>
    <t>ElderShiv</t>
  </si>
  <si>
    <t>Atlantis</t>
  </si>
  <si>
    <t>Tremblant</t>
  </si>
  <si>
    <t>Rain &amp; Wind</t>
  </si>
  <si>
    <t>Random Run with Nolan</t>
  </si>
  <si>
    <t>Soccer Pre Run - Farmington</t>
  </si>
  <si>
    <t>Scott</t>
  </si>
  <si>
    <t>Flanders White Trail</t>
  </si>
  <si>
    <t>Austin Run</t>
  </si>
  <si>
    <t xml:space="preserve">PHS </t>
  </si>
  <si>
    <t>Turkey Trot</t>
  </si>
  <si>
    <t>Bunker Hill &amp; Back</t>
  </si>
  <si>
    <t>Harvest Ramble</t>
  </si>
  <si>
    <t>PreSoccer Run</t>
  </si>
  <si>
    <t>Long Way Middlebury Garage</t>
  </si>
  <si>
    <t>389 Treadmill</t>
  </si>
  <si>
    <t>ynhh</t>
  </si>
  <si>
    <t>YNHH Prospect Hill Loop</t>
  </si>
  <si>
    <t>Iso2</t>
  </si>
  <si>
    <t>YNHH Bike Path 4 Miler</t>
  </si>
  <si>
    <t>Iso2 Total</t>
  </si>
  <si>
    <t>Scott Total</t>
  </si>
  <si>
    <t>Tremblant Total</t>
  </si>
  <si>
    <t>ElderShiv Total</t>
  </si>
  <si>
    <t>PHS  Total</t>
  </si>
  <si>
    <t>Atlantis Total</t>
  </si>
  <si>
    <t>AltraBlue</t>
  </si>
  <si>
    <t>YNHH Hill Loop</t>
  </si>
  <si>
    <t>Breakneck Circle</t>
  </si>
  <si>
    <t>RUN</t>
  </si>
  <si>
    <t>BIKE</t>
  </si>
  <si>
    <t>Total Run</t>
  </si>
  <si>
    <t>Total Bike</t>
  </si>
  <si>
    <t>Quassy Half</t>
  </si>
  <si>
    <t>Ironman</t>
  </si>
  <si>
    <t>Nothing But Hill</t>
  </si>
  <si>
    <t>YellowNB</t>
  </si>
  <si>
    <t>Training Plan for Mont Tremblant</t>
  </si>
  <si>
    <t>YNHH Ogden 5er</t>
  </si>
  <si>
    <t>Escalante</t>
  </si>
  <si>
    <t>Do the 10er</t>
  </si>
  <si>
    <t>Chris Corbett 5k</t>
  </si>
  <si>
    <t>YNHH Path 5 Miler</t>
  </si>
  <si>
    <t>Super Scout 5k</t>
  </si>
  <si>
    <t>Brookfield 5k</t>
  </si>
  <si>
    <t>Wisconsin Run</t>
  </si>
  <si>
    <t>XGM Epic Half</t>
  </si>
  <si>
    <t>389 to Middlebury Garage</t>
  </si>
  <si>
    <t>PreSwimMeet</t>
  </si>
  <si>
    <t>Scavenger Hunt</t>
  </si>
  <si>
    <t>RedEscalante</t>
  </si>
  <si>
    <t>YNHH Goodrich St 4.5</t>
  </si>
  <si>
    <t>overcase</t>
  </si>
  <si>
    <t>YNB</t>
  </si>
  <si>
    <t>Ballentine Park Pre-Storm Run</t>
  </si>
  <si>
    <t>MV Loop</t>
  </si>
  <si>
    <t>MV-Bike</t>
  </si>
  <si>
    <t>MV 5k</t>
  </si>
  <si>
    <t>MV 10miler</t>
  </si>
  <si>
    <t>Long Way 389</t>
  </si>
  <si>
    <t>Long Fenn's to 389</t>
  </si>
  <si>
    <t>Long Lasso</t>
  </si>
  <si>
    <t>Goodwin Park Swim Meet 5k</t>
  </si>
  <si>
    <t>YNHH Edward's Street Loop</t>
  </si>
  <si>
    <t>Double Lasso</t>
  </si>
  <si>
    <t>Lasso Loops</t>
  </si>
  <si>
    <t>GreyEscalante</t>
  </si>
  <si>
    <t>LonePeak</t>
  </si>
  <si>
    <t>Phillips Farm Trail Race</t>
  </si>
  <si>
    <t>YNHH Bike Path 5 Miler</t>
  </si>
  <si>
    <t>Flanders White/Orange/White</t>
  </si>
  <si>
    <t xml:space="preserve">Double Loop Flanders </t>
  </si>
  <si>
    <t>Flanders Random</t>
  </si>
  <si>
    <t>Bridal Trail - 188</t>
  </si>
  <si>
    <t>Las Vegas Tableau 5k</t>
  </si>
  <si>
    <t>LightSpeed</t>
  </si>
  <si>
    <t>Watertown Harvest Ramble</t>
  </si>
  <si>
    <t>Woodbury Trail</t>
  </si>
  <si>
    <t>AltraOne</t>
  </si>
  <si>
    <t>RunZwift-Random</t>
  </si>
  <si>
    <t>RunZwift-Richmond</t>
  </si>
  <si>
    <t>RunZwift-London</t>
  </si>
  <si>
    <t>Breakneck Long Circle</t>
  </si>
  <si>
    <t>RunZwift</t>
  </si>
  <si>
    <t>Zwift</t>
  </si>
  <si>
    <t>Backhalf Quassy from HS</t>
  </si>
  <si>
    <t>YNHH Edgerton Park Loop</t>
  </si>
  <si>
    <t>Zwift Run - 4x800 Speed Work</t>
  </si>
  <si>
    <t>Reverse Long Quassy Loop</t>
  </si>
  <si>
    <t>yards to miles</t>
  </si>
  <si>
    <t>Duo</t>
  </si>
  <si>
    <t>yards/meters</t>
  </si>
  <si>
    <t>meters to miles</t>
  </si>
  <si>
    <t>test</t>
  </si>
  <si>
    <t>Hard Rock Punta Cana</t>
  </si>
  <si>
    <t>Arahi-Blue</t>
  </si>
  <si>
    <t>Madison Radom</t>
  </si>
  <si>
    <t>Epic to Madison</t>
  </si>
  <si>
    <t>Detour Bk 10k</t>
  </si>
  <si>
    <t>wrong</t>
  </si>
  <si>
    <t>YNB Total</t>
  </si>
  <si>
    <t>YellowNB Total</t>
  </si>
  <si>
    <t>LightSpeed Total</t>
  </si>
  <si>
    <t>test Total</t>
  </si>
  <si>
    <t>MV-Bike Total</t>
  </si>
  <si>
    <t>Edgewood Total</t>
  </si>
  <si>
    <t>2018 Total</t>
  </si>
  <si>
    <t>2017 Total</t>
  </si>
  <si>
    <t>Elevation</t>
  </si>
  <si>
    <t>Work Random</t>
  </si>
  <si>
    <t>Peloton</t>
  </si>
  <si>
    <t>Normalized Power</t>
  </si>
  <si>
    <t>NB Vazee</t>
  </si>
  <si>
    <t>https://connect.garmin.com/modern/activity/3766984607</t>
  </si>
  <si>
    <t>20 Min Power Zone</t>
  </si>
  <si>
    <t>https://members.onepeloton.com/profile/workouts/c2f57a1aab934f69bbafac62506cf593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</si>
</sst>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3" formatCode="yyyy\-mm\-dd"/>
  </numFmts>
  <fonts count="38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Berlin Sans FB"/>
      <family val="2"/>
    </font>
    <font>
      <sz val="10"/>
      <color theme="0"/>
      <name val="Berlin Sans FB"/>
      <family val="2"/>
    </font>
  </fonts>
  <fills count="11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6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rgb="FF999999"/>
      </top>
      <bottom/>
      <diagonal/>
    </border>
    <border>
      <left style="thin">
        <color indexed="8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8"/>
      </left>
      <right/>
      <top/>
      <bottom style="thin">
        <color rgb="FF999999"/>
      </bottom>
      <diagonal/>
    </border>
    <border>
      <left style="thin">
        <color indexed="64"/>
      </left>
      <right/>
      <top/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 style="thin">
        <color rgb="FF999999"/>
      </bottom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43" fontId="3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8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347">
    <xf numFmtId="0" fontId="0" fillId="0" borderId="0" xfId="0"/>
    <xf numFmtId="0" fontId="6" fillId="0" borderId="0" xfId="0" applyFont="1"/>
    <xf numFmtId="0" fontId="6" fillId="0" borderId="0" xfId="0" applyFont="1" applyFill="1"/>
    <xf numFmtId="0" fontId="6" fillId="5" borderId="5" xfId="0" applyFont="1" applyFill="1" applyBorder="1"/>
    <xf numFmtId="0" fontId="6" fillId="0" borderId="6" xfId="0" applyFont="1" applyFill="1" applyBorder="1"/>
    <xf numFmtId="0" fontId="6" fillId="0" borderId="6" xfId="0" applyFont="1" applyBorder="1"/>
    <xf numFmtId="0" fontId="6" fillId="5" borderId="7" xfId="0" applyFont="1" applyFill="1" applyBorder="1"/>
    <xf numFmtId="0" fontId="6" fillId="0" borderId="8" xfId="0" applyFont="1" applyBorder="1"/>
    <xf numFmtId="0" fontId="7" fillId="3" borderId="0" xfId="0" applyFont="1" applyFill="1" applyBorder="1"/>
    <xf numFmtId="2" fontId="7" fillId="3" borderId="0" xfId="0" applyNumberFormat="1" applyFon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9" fillId="0" borderId="0" xfId="0" applyFont="1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9" fillId="0" borderId="0" xfId="0" applyNumberFormat="1" applyFont="1"/>
    <xf numFmtId="0" fontId="9" fillId="0" borderId="0" xfId="0" applyFont="1" applyBorder="1"/>
    <xf numFmtId="0" fontId="11" fillId="2" borderId="0" xfId="0" applyFont="1" applyFill="1"/>
    <xf numFmtId="0" fontId="9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2" fillId="4" borderId="0" xfId="0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9" fillId="0" borderId="0" xfId="0" applyNumberFormat="1" applyFont="1"/>
    <xf numFmtId="0" fontId="5" fillId="0" borderId="0" xfId="0" applyFont="1" applyAlignment="1">
      <alignment horizontal="center"/>
    </xf>
    <xf numFmtId="0" fontId="9" fillId="0" borderId="0" xfId="0" applyNumberFormat="1" applyFont="1" applyBorder="1" applyAlignment="1">
      <alignment horizontal="center"/>
    </xf>
    <xf numFmtId="4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5" fillId="4" borderId="3" xfId="0" applyFont="1" applyFill="1" applyBorder="1"/>
    <xf numFmtId="14" fontId="15" fillId="4" borderId="3" xfId="0" applyNumberFormat="1" applyFont="1" applyFill="1" applyBorder="1"/>
    <xf numFmtId="0" fontId="7" fillId="5" borderId="5" xfId="0" applyFont="1" applyFill="1" applyBorder="1"/>
    <xf numFmtId="0" fontId="7" fillId="5" borderId="6" xfId="0" applyFont="1" applyFill="1" applyBorder="1"/>
    <xf numFmtId="0" fontId="12" fillId="7" borderId="0" xfId="0" applyNumberFormat="1" applyFont="1" applyFill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/>
    </xf>
    <xf numFmtId="0" fontId="19" fillId="0" borderId="0" xfId="0" applyFont="1"/>
    <xf numFmtId="173" fontId="19" fillId="0" borderId="0" xfId="0" applyNumberFormat="1" applyFont="1"/>
    <xf numFmtId="0" fontId="9" fillId="0" borderId="13" xfId="0" applyNumberFormat="1" applyFont="1" applyBorder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NumberFormat="1" applyFont="1" applyAlignment="1">
      <alignment horizontal="center"/>
    </xf>
    <xf numFmtId="0" fontId="15" fillId="4" borderId="3" xfId="0" applyNumberFormat="1" applyFont="1" applyFill="1" applyBorder="1"/>
    <xf numFmtId="0" fontId="15" fillId="4" borderId="3" xfId="0" applyFont="1" applyFill="1" applyBorder="1" applyAlignment="1">
      <alignment horizontal="left"/>
    </xf>
    <xf numFmtId="164" fontId="15" fillId="4" borderId="3" xfId="0" applyNumberFormat="1" applyFont="1" applyFill="1" applyBorder="1"/>
    <xf numFmtId="166" fontId="15" fillId="4" borderId="3" xfId="0" applyNumberFormat="1" applyFont="1" applyFill="1" applyBorder="1"/>
    <xf numFmtId="0" fontId="24" fillId="0" borderId="0" xfId="0" applyFont="1"/>
    <xf numFmtId="0" fontId="14" fillId="0" borderId="3" xfId="0" applyFont="1" applyBorder="1"/>
    <xf numFmtId="14" fontId="14" fillId="0" borderId="3" xfId="0" applyNumberFormat="1" applyFont="1" applyBorder="1"/>
    <xf numFmtId="0" fontId="14" fillId="0" borderId="3" xfId="0" applyFont="1" applyBorder="1" applyAlignment="1">
      <alignment horizontal="left"/>
    </xf>
    <xf numFmtId="165" fontId="14" fillId="0" borderId="3" xfId="0" applyNumberFormat="1" applyFont="1" applyBorder="1"/>
    <xf numFmtId="164" fontId="14" fillId="0" borderId="3" xfId="0" applyNumberFormat="1" applyFont="1" applyBorder="1"/>
    <xf numFmtId="166" fontId="14" fillId="0" borderId="3" xfId="0" applyNumberFormat="1" applyFont="1" applyBorder="1"/>
    <xf numFmtId="0" fontId="14" fillId="0" borderId="3" xfId="0" applyNumberFormat="1" applyFont="1" applyBorder="1"/>
    <xf numFmtId="0" fontId="25" fillId="0" borderId="0" xfId="0" applyFont="1"/>
    <xf numFmtId="0" fontId="14" fillId="0" borderId="3" xfId="1" applyNumberFormat="1" applyFont="1" applyBorder="1"/>
    <xf numFmtId="167" fontId="14" fillId="0" borderId="3" xfId="0" applyNumberFormat="1" applyFont="1" applyBorder="1" applyAlignment="1">
      <alignment horizontal="left"/>
    </xf>
    <xf numFmtId="0" fontId="20" fillId="0" borderId="0" xfId="0" applyFont="1" applyBorder="1"/>
    <xf numFmtId="0" fontId="20" fillId="0" borderId="0" xfId="0" pivotButton="1" applyFont="1" applyAlignment="1"/>
    <xf numFmtId="164" fontId="20" fillId="0" borderId="0" xfId="0" applyNumberFormat="1" applyFont="1"/>
    <xf numFmtId="0" fontId="20" fillId="0" borderId="0" xfId="0" pivotButton="1" applyFont="1"/>
    <xf numFmtId="14" fontId="20" fillId="0" borderId="0" xfId="0" applyNumberFormat="1" applyFont="1"/>
    <xf numFmtId="0" fontId="20" fillId="4" borderId="3" xfId="0" applyFont="1" applyFill="1" applyBorder="1" applyAlignment="1">
      <alignment vertical="center"/>
    </xf>
    <xf numFmtId="16" fontId="20" fillId="4" borderId="3" xfId="0" applyNumberFormat="1" applyFont="1" applyFill="1" applyBorder="1"/>
    <xf numFmtId="170" fontId="20" fillId="4" borderId="3" xfId="0" applyNumberFormat="1" applyFont="1" applyFill="1" applyBorder="1"/>
    <xf numFmtId="0" fontId="20" fillId="4" borderId="3" xfId="0" applyFont="1" applyFill="1" applyBorder="1"/>
    <xf numFmtId="0" fontId="20" fillId="4" borderId="3" xfId="0" applyFont="1" applyFill="1" applyBorder="1" applyAlignment="1"/>
    <xf numFmtId="171" fontId="20" fillId="4" borderId="3" xfId="0" applyNumberFormat="1" applyFont="1" applyFill="1" applyBorder="1"/>
    <xf numFmtId="0" fontId="20" fillId="0" borderId="3" xfId="0" applyFont="1" applyBorder="1"/>
    <xf numFmtId="1" fontId="20" fillId="0" borderId="3" xfId="0" applyNumberFormat="1" applyFont="1" applyBorder="1"/>
    <xf numFmtId="43" fontId="20" fillId="0" borderId="3" xfId="1" applyFont="1" applyBorder="1"/>
    <xf numFmtId="43" fontId="20" fillId="0" borderId="0" xfId="1" applyFont="1"/>
    <xf numFmtId="14" fontId="20" fillId="0" borderId="0" xfId="1" applyNumberFormat="1" applyFont="1"/>
    <xf numFmtId="0" fontId="20" fillId="5" borderId="3" xfId="0" applyFont="1" applyFill="1" applyBorder="1"/>
    <xf numFmtId="9" fontId="20" fillId="5" borderId="3" xfId="0" applyNumberFormat="1" applyFont="1" applyFill="1" applyBorder="1"/>
    <xf numFmtId="171" fontId="20" fillId="4" borderId="3" xfId="0" applyNumberFormat="1" applyFont="1" applyFill="1" applyBorder="1" applyAlignment="1">
      <alignment vertical="center"/>
    </xf>
    <xf numFmtId="0" fontId="26" fillId="6" borderId="3" xfId="0" applyFont="1" applyFill="1" applyBorder="1"/>
    <xf numFmtId="169" fontId="20" fillId="0" borderId="3" xfId="1" applyNumberFormat="1" applyFont="1" applyBorder="1"/>
    <xf numFmtId="2" fontId="20" fillId="0" borderId="14" xfId="0" applyNumberFormat="1" applyFont="1" applyBorder="1" applyAlignment="1">
      <alignment horizontal="center"/>
    </xf>
    <xf numFmtId="2" fontId="20" fillId="0" borderId="0" xfId="0" applyNumberFormat="1" applyFont="1" applyFill="1" applyBorder="1"/>
    <xf numFmtId="0" fontId="27" fillId="0" borderId="0" xfId="0" applyFont="1"/>
    <xf numFmtId="0" fontId="28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4" xfId="0" applyNumberFormat="1" applyBorder="1" applyAlignment="1">
      <alignment horizontal="center"/>
    </xf>
    <xf numFmtId="0" fontId="30" fillId="3" borderId="0" xfId="0" applyFont="1" applyFill="1" applyBorder="1"/>
    <xf numFmtId="3" fontId="0" fillId="0" borderId="13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4" xfId="0" applyNumberFormat="1" applyBorder="1" applyAlignment="1">
      <alignment horizontal="center"/>
    </xf>
    <xf numFmtId="4" fontId="0" fillId="0" borderId="14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3" fontId="30" fillId="3" borderId="13" xfId="0" applyNumberFormat="1" applyFont="1" applyFill="1" applyBorder="1" applyAlignment="1">
      <alignment horizontal="center"/>
    </xf>
    <xf numFmtId="4" fontId="30" fillId="3" borderId="0" xfId="0" applyNumberFormat="1" applyFont="1" applyFill="1" applyBorder="1" applyAlignment="1">
      <alignment horizontal="center"/>
    </xf>
    <xf numFmtId="165" fontId="30" fillId="3" borderId="0" xfId="0" applyNumberFormat="1" applyFont="1" applyFill="1" applyBorder="1" applyAlignment="1">
      <alignment horizontal="center"/>
    </xf>
    <xf numFmtId="2" fontId="30" fillId="3" borderId="0" xfId="0" applyNumberFormat="1" applyFont="1" applyFill="1" applyBorder="1" applyAlignment="1">
      <alignment horizontal="center"/>
    </xf>
    <xf numFmtId="3" fontId="30" fillId="3" borderId="0" xfId="0" applyNumberFormat="1" applyFont="1" applyFill="1" applyBorder="1" applyAlignment="1">
      <alignment horizontal="center"/>
    </xf>
    <xf numFmtId="3" fontId="30" fillId="3" borderId="14" xfId="0" applyNumberFormat="1" applyFont="1" applyFill="1" applyBorder="1" applyAlignment="1">
      <alignment horizontal="center"/>
    </xf>
    <xf numFmtId="4" fontId="30" fillId="3" borderId="14" xfId="0" applyNumberFormat="1" applyFont="1" applyFill="1" applyBorder="1" applyAlignment="1">
      <alignment horizontal="center"/>
    </xf>
    <xf numFmtId="165" fontId="30" fillId="3" borderId="14" xfId="0" applyNumberFormat="1" applyFont="1" applyFill="1" applyBorder="1" applyAlignment="1">
      <alignment horizontal="center"/>
    </xf>
    <xf numFmtId="2" fontId="30" fillId="3" borderId="14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33" fillId="0" borderId="0" xfId="0" applyFont="1"/>
    <xf numFmtId="0" fontId="34" fillId="2" borderId="0" xfId="0" applyFont="1" applyFill="1" applyBorder="1" applyAlignment="1">
      <alignment horizontal="center"/>
    </xf>
    <xf numFmtId="0" fontId="33" fillId="0" borderId="0" xfId="0" applyFont="1" applyBorder="1"/>
    <xf numFmtId="0" fontId="33" fillId="0" borderId="0" xfId="0" applyNumberFormat="1" applyFont="1" applyBorder="1" applyAlignment="1">
      <alignment horizontal="center"/>
    </xf>
    <xf numFmtId="164" fontId="33" fillId="0" borderId="0" xfId="0" applyNumberFormat="1" applyFont="1" applyBorder="1" applyAlignment="1">
      <alignment horizontal="center"/>
    </xf>
    <xf numFmtId="0" fontId="35" fillId="5" borderId="9" xfId="0" applyFont="1" applyFill="1" applyBorder="1"/>
    <xf numFmtId="0" fontId="35" fillId="5" borderId="4" xfId="0" applyNumberFormat="1" applyFont="1" applyFill="1" applyBorder="1" applyAlignment="1">
      <alignment horizontal="center"/>
    </xf>
    <xf numFmtId="164" fontId="35" fillId="5" borderId="4" xfId="0" applyNumberFormat="1" applyFont="1" applyFill="1" applyBorder="1" applyAlignment="1">
      <alignment horizontal="center"/>
    </xf>
    <xf numFmtId="14" fontId="35" fillId="5" borderId="10" xfId="0" applyNumberFormat="1" applyFont="1" applyFill="1" applyBorder="1" applyAlignment="1">
      <alignment horizontal="center"/>
    </xf>
    <xf numFmtId="0" fontId="32" fillId="0" borderId="3" xfId="17" applyBorder="1" applyAlignment="1" applyProtection="1"/>
    <xf numFmtId="2" fontId="0" fillId="0" borderId="0" xfId="0" applyNumberFormat="1"/>
    <xf numFmtId="0" fontId="20" fillId="0" borderId="0" xfId="0" applyFont="1" applyFill="1" applyBorder="1"/>
    <xf numFmtId="0" fontId="2" fillId="8" borderId="3" xfId="20" applyBorder="1"/>
    <xf numFmtId="165" fontId="2" fillId="8" borderId="3" xfId="20" applyNumberFormat="1" applyBorder="1"/>
    <xf numFmtId="173" fontId="7" fillId="3" borderId="0" xfId="0" applyNumberFormat="1" applyFont="1" applyFill="1" applyBorder="1" applyAlignment="1">
      <alignment horizontal="center"/>
    </xf>
    <xf numFmtId="0" fontId="3" fillId="0" borderId="0" xfId="0" applyFont="1"/>
    <xf numFmtId="14" fontId="0" fillId="0" borderId="0" xfId="0" applyNumberFormat="1"/>
    <xf numFmtId="14" fontId="3" fillId="0" borderId="0" xfId="0" applyNumberFormat="1" applyFont="1"/>
    <xf numFmtId="0" fontId="1" fillId="8" borderId="3" xfId="20" applyFont="1" applyBorder="1"/>
    <xf numFmtId="0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0" fillId="0" borderId="17" xfId="0" applyBorder="1"/>
    <xf numFmtId="0" fontId="6" fillId="0" borderId="19" xfId="0" applyFont="1" applyBorder="1"/>
    <xf numFmtId="0" fontId="6" fillId="0" borderId="16" xfId="0" applyNumberFormat="1" applyFont="1" applyBorder="1" applyAlignment="1">
      <alignment horizontal="center"/>
    </xf>
    <xf numFmtId="164" fontId="6" fillId="0" borderId="16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0" fontId="7" fillId="3" borderId="18" xfId="0" applyFont="1" applyFill="1" applyBorder="1"/>
    <xf numFmtId="0" fontId="9" fillId="0" borderId="20" xfId="0" applyFont="1" applyBorder="1"/>
    <xf numFmtId="0" fontId="9" fillId="0" borderId="18" xfId="0" applyNumberFormat="1" applyFont="1" applyBorder="1" applyAlignment="1">
      <alignment horizontal="center"/>
    </xf>
    <xf numFmtId="2" fontId="9" fillId="0" borderId="22" xfId="0" applyNumberFormat="1" applyFont="1" applyBorder="1" applyAlignment="1">
      <alignment horizontal="center"/>
    </xf>
    <xf numFmtId="0" fontId="9" fillId="0" borderId="20" xfId="0" applyNumberFormat="1" applyFont="1" applyBorder="1" applyAlignment="1">
      <alignment horizontal="center"/>
    </xf>
    <xf numFmtId="4" fontId="9" fillId="0" borderId="20" xfId="0" applyNumberFormat="1" applyFont="1" applyBorder="1" applyAlignment="1">
      <alignment horizontal="center"/>
    </xf>
    <xf numFmtId="168" fontId="9" fillId="0" borderId="20" xfId="0" applyNumberFormat="1" applyFont="1" applyBorder="1" applyAlignment="1">
      <alignment horizontal="center"/>
    </xf>
    <xf numFmtId="2" fontId="9" fillId="0" borderId="18" xfId="0" applyNumberFormat="1" applyFont="1" applyBorder="1" applyAlignment="1">
      <alignment horizontal="center"/>
    </xf>
    <xf numFmtId="0" fontId="9" fillId="0" borderId="21" xfId="0" applyFont="1" applyBorder="1"/>
    <xf numFmtId="0" fontId="9" fillId="0" borderId="23" xfId="0" applyNumberFormat="1" applyFont="1" applyBorder="1" applyAlignment="1">
      <alignment horizontal="center"/>
    </xf>
    <xf numFmtId="0" fontId="9" fillId="0" borderId="24" xfId="0" applyNumberFormat="1" applyFont="1" applyBorder="1" applyAlignment="1">
      <alignment horizontal="center"/>
    </xf>
    <xf numFmtId="4" fontId="9" fillId="0" borderId="24" xfId="0" applyNumberFormat="1" applyFont="1" applyBorder="1" applyAlignment="1">
      <alignment horizontal="center"/>
    </xf>
    <xf numFmtId="168" fontId="9" fillId="0" borderId="24" xfId="0" applyNumberFormat="1" applyFont="1" applyBorder="1" applyAlignment="1">
      <alignment horizontal="center"/>
    </xf>
    <xf numFmtId="2" fontId="9" fillId="0" borderId="25" xfId="0" applyNumberFormat="1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30" fillId="3" borderId="18" xfId="0" applyFont="1" applyFill="1" applyBorder="1"/>
    <xf numFmtId="0" fontId="9" fillId="0" borderId="17" xfId="0" applyFont="1" applyBorder="1"/>
    <xf numFmtId="0" fontId="6" fillId="0" borderId="17" xfId="0" applyFont="1" applyBorder="1"/>
    <xf numFmtId="0" fontId="36" fillId="0" borderId="0" xfId="0" applyFont="1"/>
    <xf numFmtId="0" fontId="36" fillId="0" borderId="3" xfId="0" applyFont="1" applyBorder="1" applyAlignment="1">
      <alignment horizontal="center" vertical="center"/>
    </xf>
    <xf numFmtId="0" fontId="36" fillId="0" borderId="0" xfId="2" applyFont="1"/>
    <xf numFmtId="0" fontId="36" fillId="0" borderId="0" xfId="0" applyFont="1" applyAlignment="1">
      <alignment horizontal="center" vertical="center"/>
    </xf>
    <xf numFmtId="0" fontId="36" fillId="4" borderId="3" xfId="0" applyFont="1" applyFill="1" applyBorder="1"/>
    <xf numFmtId="14" fontId="36" fillId="4" borderId="3" xfId="0" applyNumberFormat="1" applyFont="1" applyFill="1" applyBorder="1"/>
    <xf numFmtId="0" fontId="36" fillId="4" borderId="3" xfId="0" applyFont="1" applyFill="1" applyBorder="1" applyAlignment="1">
      <alignment horizontal="center" vertical="center"/>
    </xf>
    <xf numFmtId="0" fontId="37" fillId="9" borderId="3" xfId="0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14" fontId="36" fillId="10" borderId="3" xfId="0" applyNumberFormat="1" applyFont="1" applyFill="1" applyBorder="1"/>
    <xf numFmtId="0" fontId="36" fillId="0" borderId="24" xfId="0" applyFont="1" applyBorder="1" applyAlignment="1">
      <alignment horizontal="center" vertical="center"/>
    </xf>
    <xf numFmtId="1" fontId="20" fillId="4" borderId="3" xfId="0" applyNumberFormat="1" applyFont="1" applyFill="1" applyBorder="1" applyAlignment="1"/>
    <xf numFmtId="0" fontId="0" fillId="0" borderId="27" xfId="0" applyBorder="1"/>
    <xf numFmtId="0" fontId="0" fillId="0" borderId="32" xfId="0" applyBorder="1"/>
    <xf numFmtId="0" fontId="0" fillId="0" borderId="38" xfId="0" applyBorder="1"/>
    <xf numFmtId="2" fontId="0" fillId="0" borderId="30" xfId="0" applyNumberForma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0" fontId="20" fillId="0" borderId="37" xfId="0" pivotButton="1" applyFont="1" applyBorder="1"/>
    <xf numFmtId="0" fontId="20" fillId="0" borderId="37" xfId="0" applyFont="1" applyBorder="1"/>
    <xf numFmtId="0" fontId="21" fillId="0" borderId="38" xfId="0" applyFont="1" applyBorder="1"/>
    <xf numFmtId="0" fontId="22" fillId="2" borderId="27" xfId="0" applyFont="1" applyFill="1" applyBorder="1" applyAlignment="1">
      <alignment horizontal="center"/>
    </xf>
    <xf numFmtId="0" fontId="22" fillId="2" borderId="30" xfId="0" applyFont="1" applyFill="1" applyBorder="1" applyAlignment="1">
      <alignment horizontal="center"/>
    </xf>
    <xf numFmtId="0" fontId="23" fillId="2" borderId="39" xfId="0" applyFont="1" applyFill="1" applyBorder="1" applyAlignment="1">
      <alignment horizontal="center"/>
    </xf>
    <xf numFmtId="0" fontId="20" fillId="0" borderId="27" xfId="0" applyFont="1" applyBorder="1"/>
    <xf numFmtId="2" fontId="20" fillId="0" borderId="27" xfId="0" applyNumberFormat="1" applyFont="1" applyBorder="1" applyAlignment="1">
      <alignment horizontal="center"/>
    </xf>
    <xf numFmtId="2" fontId="20" fillId="0" borderId="30" xfId="0" applyNumberFormat="1" applyFont="1" applyBorder="1" applyAlignment="1">
      <alignment horizontal="center"/>
    </xf>
    <xf numFmtId="2" fontId="20" fillId="0" borderId="39" xfId="0" applyNumberFormat="1" applyFont="1" applyBorder="1" applyAlignment="1">
      <alignment horizontal="center"/>
    </xf>
    <xf numFmtId="0" fontId="20" fillId="0" borderId="32" xfId="0" applyFont="1" applyBorder="1"/>
    <xf numFmtId="2" fontId="20" fillId="0" borderId="32" xfId="0" applyNumberFormat="1" applyFont="1" applyBorder="1" applyAlignment="1">
      <alignment horizontal="center"/>
    </xf>
    <xf numFmtId="0" fontId="23" fillId="2" borderId="34" xfId="0" applyFont="1" applyFill="1" applyBorder="1"/>
    <xf numFmtId="2" fontId="23" fillId="2" borderId="34" xfId="0" applyNumberFormat="1" applyFont="1" applyFill="1" applyBorder="1" applyAlignment="1">
      <alignment horizontal="center"/>
    </xf>
    <xf numFmtId="2" fontId="23" fillId="2" borderId="35" xfId="0" applyNumberFormat="1" applyFont="1" applyFill="1" applyBorder="1" applyAlignment="1">
      <alignment horizontal="center"/>
    </xf>
    <xf numFmtId="2" fontId="23" fillId="2" borderId="40" xfId="0" applyNumberFormat="1" applyFont="1" applyFill="1" applyBorder="1" applyAlignment="1">
      <alignment horizontal="center"/>
    </xf>
    <xf numFmtId="0" fontId="29" fillId="2" borderId="43" xfId="0" applyFont="1" applyFill="1" applyBorder="1"/>
    <xf numFmtId="0" fontId="29" fillId="2" borderId="28" xfId="0" applyFont="1" applyFill="1" applyBorder="1"/>
    <xf numFmtId="0" fontId="30" fillId="0" borderId="38" xfId="0" applyFont="1" applyBorder="1"/>
    <xf numFmtId="0" fontId="30" fillId="0" borderId="30" xfId="0" applyFont="1" applyBorder="1"/>
    <xf numFmtId="0" fontId="29" fillId="2" borderId="34" xfId="0" applyFont="1" applyFill="1" applyBorder="1"/>
    <xf numFmtId="0" fontId="29" fillId="2" borderId="42" xfId="0" applyFont="1" applyFill="1" applyBorder="1"/>
    <xf numFmtId="3" fontId="0" fillId="0" borderId="43" xfId="0" applyNumberFormat="1" applyBorder="1" applyAlignment="1">
      <alignment horizontal="center"/>
    </xf>
    <xf numFmtId="4" fontId="0" fillId="0" borderId="30" xfId="0" applyNumberFormat="1" applyBorder="1" applyAlignment="1">
      <alignment horizontal="center"/>
    </xf>
    <xf numFmtId="165" fontId="0" fillId="0" borderId="30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3" fontId="0" fillId="0" borderId="39" xfId="0" applyNumberFormat="1" applyBorder="1" applyAlignment="1">
      <alignment horizontal="center"/>
    </xf>
    <xf numFmtId="4" fontId="0" fillId="0" borderId="39" xfId="0" applyNumberFormat="1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3" fontId="29" fillId="2" borderId="44" xfId="0" applyNumberFormat="1" applyFont="1" applyFill="1" applyBorder="1" applyAlignment="1">
      <alignment horizontal="center"/>
    </xf>
    <xf numFmtId="4" fontId="29" fillId="2" borderId="35" xfId="0" applyNumberFormat="1" applyFont="1" applyFill="1" applyBorder="1" applyAlignment="1">
      <alignment horizontal="center"/>
    </xf>
    <xf numFmtId="165" fontId="29" fillId="2" borderId="35" xfId="0" applyNumberFormat="1" applyFont="1" applyFill="1" applyBorder="1" applyAlignment="1">
      <alignment horizontal="center"/>
    </xf>
    <xf numFmtId="2" fontId="29" fillId="2" borderId="35" xfId="0" applyNumberFormat="1" applyFont="1" applyFill="1" applyBorder="1" applyAlignment="1">
      <alignment horizontal="center"/>
    </xf>
    <xf numFmtId="3" fontId="29" fillId="2" borderId="34" xfId="0" applyNumberFormat="1" applyFont="1" applyFill="1" applyBorder="1" applyAlignment="1">
      <alignment horizontal="center"/>
    </xf>
    <xf numFmtId="3" fontId="29" fillId="2" borderId="40" xfId="0" applyNumberFormat="1" applyFont="1" applyFill="1" applyBorder="1" applyAlignment="1">
      <alignment horizontal="center"/>
    </xf>
    <xf numFmtId="4" fontId="29" fillId="2" borderId="40" xfId="0" applyNumberFormat="1" applyFont="1" applyFill="1" applyBorder="1" applyAlignment="1">
      <alignment horizontal="center"/>
    </xf>
    <xf numFmtId="165" fontId="29" fillId="2" borderId="40" xfId="0" applyNumberFormat="1" applyFont="1" applyFill="1" applyBorder="1" applyAlignment="1">
      <alignment horizontal="center"/>
    </xf>
    <xf numFmtId="2" fontId="29" fillId="2" borderId="40" xfId="0" applyNumberFormat="1" applyFont="1" applyFill="1" applyBorder="1" applyAlignment="1">
      <alignment horizontal="center"/>
    </xf>
    <xf numFmtId="0" fontId="29" fillId="2" borderId="39" xfId="0" applyFont="1" applyFill="1" applyBorder="1" applyAlignment="1">
      <alignment horizontal="center"/>
    </xf>
    <xf numFmtId="0" fontId="31" fillId="0" borderId="27" xfId="0" applyFont="1" applyBorder="1" applyAlignment="1">
      <alignment horizontal="center"/>
    </xf>
    <xf numFmtId="0" fontId="31" fillId="0" borderId="30" xfId="0" applyFont="1" applyBorder="1" applyAlignment="1">
      <alignment horizontal="center"/>
    </xf>
    <xf numFmtId="0" fontId="20" fillId="0" borderId="27" xfId="0" pivotButton="1" applyFont="1" applyBorder="1"/>
    <xf numFmtId="0" fontId="20" fillId="0" borderId="28" xfId="0" applyFont="1" applyBorder="1"/>
    <xf numFmtId="0" fontId="20" fillId="0" borderId="29" xfId="0" applyFont="1" applyBorder="1"/>
    <xf numFmtId="0" fontId="20" fillId="0" borderId="30" xfId="0" applyFont="1" applyBorder="1"/>
    <xf numFmtId="0" fontId="20" fillId="0" borderId="31" xfId="0" applyFont="1" applyBorder="1"/>
    <xf numFmtId="0" fontId="20" fillId="0" borderId="27" xfId="0" applyNumberFormat="1" applyFont="1" applyBorder="1"/>
    <xf numFmtId="2" fontId="20" fillId="0" borderId="30" xfId="0" applyNumberFormat="1" applyFont="1" applyBorder="1"/>
    <xf numFmtId="164" fontId="20" fillId="0" borderId="30" xfId="0" applyNumberFormat="1" applyFont="1" applyBorder="1"/>
    <xf numFmtId="2" fontId="20" fillId="0" borderId="31" xfId="0" applyNumberFormat="1" applyFont="1" applyBorder="1"/>
    <xf numFmtId="0" fontId="20" fillId="0" borderId="32" xfId="0" applyNumberFormat="1" applyFont="1" applyBorder="1"/>
    <xf numFmtId="2" fontId="20" fillId="0" borderId="0" xfId="0" applyNumberFormat="1" applyFont="1"/>
    <xf numFmtId="2" fontId="20" fillId="0" borderId="33" xfId="0" applyNumberFormat="1" applyFont="1" applyBorder="1"/>
    <xf numFmtId="0" fontId="20" fillId="0" borderId="34" xfId="0" applyFont="1" applyBorder="1"/>
    <xf numFmtId="0" fontId="20" fillId="0" borderId="34" xfId="0" applyNumberFormat="1" applyFont="1" applyBorder="1"/>
    <xf numFmtId="2" fontId="20" fillId="0" borderId="35" xfId="0" applyNumberFormat="1" applyFont="1" applyBorder="1"/>
    <xf numFmtId="164" fontId="20" fillId="0" borderId="35" xfId="0" applyNumberFormat="1" applyFont="1" applyBorder="1"/>
    <xf numFmtId="2" fontId="20" fillId="0" borderId="36" xfId="0" applyNumberFormat="1" applyFont="1" applyBorder="1"/>
    <xf numFmtId="0" fontId="20" fillId="0" borderId="0" xfId="0" applyNumberFormat="1" applyFont="1"/>
    <xf numFmtId="0" fontId="6" fillId="0" borderId="37" xfId="0" pivotButton="1" applyFont="1" applyBorder="1"/>
    <xf numFmtId="0" fontId="6" fillId="0" borderId="37" xfId="0" applyFont="1" applyBorder="1"/>
    <xf numFmtId="0" fontId="7" fillId="0" borderId="38" xfId="0" applyFont="1" applyBorder="1"/>
    <xf numFmtId="0" fontId="7" fillId="0" borderId="30" xfId="0" applyFont="1" applyBorder="1"/>
    <xf numFmtId="0" fontId="8" fillId="2" borderId="27" xfId="0" applyFont="1" applyFill="1" applyBorder="1" applyAlignment="1">
      <alignment horizontal="center"/>
    </xf>
    <xf numFmtId="0" fontId="8" fillId="2" borderId="30" xfId="0" applyFont="1" applyFill="1" applyBorder="1" applyAlignment="1">
      <alignment horizontal="center"/>
    </xf>
    <xf numFmtId="0" fontId="8" fillId="2" borderId="31" xfId="0" applyFont="1" applyFill="1" applyBorder="1" applyAlignment="1">
      <alignment horizontal="center"/>
    </xf>
    <xf numFmtId="0" fontId="6" fillId="0" borderId="38" xfId="0" applyFont="1" applyBorder="1"/>
    <xf numFmtId="0" fontId="6" fillId="0" borderId="27" xfId="0" applyFont="1" applyBorder="1"/>
    <xf numFmtId="14" fontId="6" fillId="0" borderId="27" xfId="0" applyNumberFormat="1" applyFont="1" applyBorder="1"/>
    <xf numFmtId="2" fontId="6" fillId="0" borderId="27" xfId="0" applyNumberFormat="1" applyFont="1" applyBorder="1" applyAlignment="1">
      <alignment horizontal="center"/>
    </xf>
    <xf numFmtId="0" fontId="6" fillId="0" borderId="30" xfId="0" applyNumberFormat="1" applyFont="1" applyBorder="1" applyAlignment="1">
      <alignment horizontal="center"/>
    </xf>
    <xf numFmtId="164" fontId="6" fillId="0" borderId="30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3" fontId="6" fillId="0" borderId="31" xfId="0" applyNumberFormat="1" applyFont="1" applyBorder="1" applyAlignment="1">
      <alignment horizontal="center"/>
    </xf>
    <xf numFmtId="0" fontId="6" fillId="0" borderId="41" xfId="0" applyFont="1" applyBorder="1"/>
    <xf numFmtId="14" fontId="6" fillId="0" borderId="32" xfId="0" applyNumberFormat="1" applyFont="1" applyBorder="1"/>
    <xf numFmtId="2" fontId="6" fillId="0" borderId="32" xfId="0" applyNumberFormat="1" applyFont="1" applyBorder="1" applyAlignment="1">
      <alignment horizontal="center"/>
    </xf>
    <xf numFmtId="173" fontId="6" fillId="0" borderId="33" xfId="0" applyNumberFormat="1" applyFont="1" applyBorder="1" applyAlignment="1">
      <alignment horizontal="center"/>
    </xf>
    <xf numFmtId="0" fontId="6" fillId="0" borderId="45" xfId="0" applyFont="1" applyBorder="1"/>
    <xf numFmtId="2" fontId="6" fillId="0" borderId="45" xfId="0" applyNumberFormat="1" applyFont="1" applyBorder="1" applyAlignment="1">
      <alignment horizontal="center"/>
    </xf>
    <xf numFmtId="173" fontId="6" fillId="0" borderId="46" xfId="0" applyNumberFormat="1" applyFont="1" applyBorder="1" applyAlignment="1">
      <alignment horizontal="center"/>
    </xf>
    <xf numFmtId="0" fontId="6" fillId="0" borderId="28" xfId="0" applyFont="1" applyBorder="1"/>
    <xf numFmtId="0" fontId="8" fillId="2" borderId="34" xfId="0" applyFont="1" applyFill="1" applyBorder="1"/>
    <xf numFmtId="0" fontId="8" fillId="2" borderId="42" xfId="0" applyFont="1" applyFill="1" applyBorder="1"/>
    <xf numFmtId="2" fontId="8" fillId="2" borderId="34" xfId="0" applyNumberFormat="1" applyFont="1" applyFill="1" applyBorder="1" applyAlignment="1">
      <alignment horizontal="center"/>
    </xf>
    <xf numFmtId="0" fontId="8" fillId="2" borderId="35" xfId="0" applyNumberFormat="1" applyFont="1" applyFill="1" applyBorder="1" applyAlignment="1">
      <alignment horizontal="center"/>
    </xf>
    <xf numFmtId="164" fontId="8" fillId="2" borderId="35" xfId="0" applyNumberFormat="1" applyFont="1" applyFill="1" applyBorder="1" applyAlignment="1">
      <alignment horizontal="center"/>
    </xf>
    <xf numFmtId="2" fontId="8" fillId="2" borderId="35" xfId="0" applyNumberFormat="1" applyFont="1" applyFill="1" applyBorder="1" applyAlignment="1">
      <alignment horizontal="center"/>
    </xf>
    <xf numFmtId="173" fontId="8" fillId="2" borderId="36" xfId="0" applyNumberFormat="1" applyFont="1" applyFill="1" applyBorder="1" applyAlignment="1">
      <alignment horizontal="center"/>
    </xf>
    <xf numFmtId="0" fontId="11" fillId="2" borderId="43" xfId="0" applyFont="1" applyFill="1" applyBorder="1"/>
    <xf numFmtId="0" fontId="11" fillId="2" borderId="28" xfId="0" applyFont="1" applyFill="1" applyBorder="1"/>
    <xf numFmtId="0" fontId="11" fillId="2" borderId="38" xfId="0" applyFont="1" applyFill="1" applyBorder="1"/>
    <xf numFmtId="0" fontId="11" fillId="2" borderId="48" xfId="0" applyFont="1" applyFill="1" applyBorder="1"/>
    <xf numFmtId="0" fontId="9" fillId="0" borderId="47" xfId="0" applyFont="1" applyBorder="1"/>
    <xf numFmtId="0" fontId="9" fillId="0" borderId="28" xfId="0" applyFont="1" applyBorder="1"/>
    <xf numFmtId="0" fontId="9" fillId="0" borderId="49" xfId="0" applyFont="1" applyBorder="1"/>
    <xf numFmtId="0" fontId="12" fillId="0" borderId="38" xfId="0" applyFont="1" applyBorder="1"/>
    <xf numFmtId="0" fontId="12" fillId="0" borderId="27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9" fillId="0" borderId="55" xfId="0" applyFont="1" applyBorder="1"/>
    <xf numFmtId="0" fontId="9" fillId="0" borderId="43" xfId="0" applyNumberFormat="1" applyFont="1" applyBorder="1" applyAlignment="1">
      <alignment horizontal="center"/>
    </xf>
    <xf numFmtId="0" fontId="9" fillId="0" borderId="30" xfId="0" applyNumberFormat="1" applyFont="1" applyBorder="1" applyAlignment="1">
      <alignment horizontal="center"/>
    </xf>
    <xf numFmtId="4" fontId="9" fillId="0" borderId="30" xfId="0" applyNumberFormat="1" applyFont="1" applyBorder="1" applyAlignment="1">
      <alignment horizontal="center"/>
    </xf>
    <xf numFmtId="168" fontId="9" fillId="0" borderId="30" xfId="0" applyNumberFormat="1" applyFont="1" applyBorder="1" applyAlignment="1">
      <alignment horizontal="center"/>
    </xf>
    <xf numFmtId="2" fontId="9" fillId="0" borderId="30" xfId="0" applyNumberFormat="1" applyFont="1" applyBorder="1" applyAlignment="1">
      <alignment horizontal="center"/>
    </xf>
    <xf numFmtId="0" fontId="9" fillId="0" borderId="27" xfId="0" applyNumberFormat="1" applyFont="1" applyBorder="1" applyAlignment="1">
      <alignment horizontal="center"/>
    </xf>
    <xf numFmtId="0" fontId="9" fillId="0" borderId="56" xfId="0" applyNumberFormat="1" applyFont="1" applyBorder="1" applyAlignment="1">
      <alignment horizontal="center"/>
    </xf>
    <xf numFmtId="0" fontId="9" fillId="0" borderId="57" xfId="0" applyNumberFormat="1" applyFont="1" applyBorder="1" applyAlignment="1">
      <alignment horizontal="center"/>
    </xf>
    <xf numFmtId="4" fontId="9" fillId="0" borderId="57" xfId="0" applyNumberFormat="1" applyFont="1" applyBorder="1" applyAlignment="1">
      <alignment horizontal="center"/>
    </xf>
    <xf numFmtId="168" fontId="9" fillId="0" borderId="57" xfId="0" applyNumberFormat="1" applyFont="1" applyBorder="1" applyAlignment="1">
      <alignment horizontal="center"/>
    </xf>
    <xf numFmtId="2" fontId="9" fillId="0" borderId="58" xfId="0" applyNumberFormat="1" applyFont="1" applyBorder="1" applyAlignment="1">
      <alignment horizontal="center"/>
    </xf>
    <xf numFmtId="0" fontId="9" fillId="0" borderId="50" xfId="0" applyNumberFormat="1" applyFont="1" applyBorder="1" applyAlignment="1">
      <alignment horizontal="center"/>
    </xf>
    <xf numFmtId="4" fontId="9" fillId="0" borderId="50" xfId="0" applyNumberFormat="1" applyFont="1" applyBorder="1" applyAlignment="1">
      <alignment horizontal="center"/>
    </xf>
    <xf numFmtId="168" fontId="9" fillId="0" borderId="50" xfId="0" applyNumberFormat="1" applyFont="1" applyBorder="1" applyAlignment="1">
      <alignment horizontal="center"/>
    </xf>
    <xf numFmtId="2" fontId="9" fillId="0" borderId="38" xfId="0" applyNumberFormat="1" applyFont="1" applyBorder="1" applyAlignment="1">
      <alignment horizontal="center"/>
    </xf>
    <xf numFmtId="2" fontId="9" fillId="0" borderId="48" xfId="0" applyNumberFormat="1" applyFont="1" applyBorder="1" applyAlignment="1">
      <alignment horizontal="center"/>
    </xf>
    <xf numFmtId="0" fontId="9" fillId="0" borderId="32" xfId="0" applyNumberFormat="1" applyFont="1" applyBorder="1" applyAlignment="1">
      <alignment horizontal="center"/>
    </xf>
    <xf numFmtId="2" fontId="9" fillId="0" borderId="53" xfId="0" applyNumberFormat="1" applyFont="1" applyBorder="1" applyAlignment="1">
      <alignment horizontal="center"/>
    </xf>
    <xf numFmtId="0" fontId="11" fillId="2" borderId="34" xfId="0" applyFont="1" applyFill="1" applyBorder="1"/>
    <xf numFmtId="0" fontId="11" fillId="2" borderId="44" xfId="0" applyNumberFormat="1" applyFont="1" applyFill="1" applyBorder="1" applyAlignment="1">
      <alignment horizontal="center"/>
    </xf>
    <xf numFmtId="0" fontId="11" fillId="2" borderId="35" xfId="0" applyNumberFormat="1" applyFont="1" applyFill="1" applyBorder="1" applyAlignment="1">
      <alignment horizontal="center"/>
    </xf>
    <xf numFmtId="4" fontId="11" fillId="2" borderId="35" xfId="0" applyNumberFormat="1" applyFont="1" applyFill="1" applyBorder="1" applyAlignment="1">
      <alignment horizontal="center"/>
    </xf>
    <xf numFmtId="168" fontId="11" fillId="2" borderId="35" xfId="0" applyNumberFormat="1" applyFont="1" applyFill="1" applyBorder="1" applyAlignment="1">
      <alignment horizontal="center"/>
    </xf>
    <xf numFmtId="2" fontId="11" fillId="2" borderId="35" xfId="0" applyNumberFormat="1" applyFont="1" applyFill="1" applyBorder="1" applyAlignment="1">
      <alignment horizontal="center"/>
    </xf>
    <xf numFmtId="0" fontId="11" fillId="2" borderId="34" xfId="0" applyNumberFormat="1" applyFont="1" applyFill="1" applyBorder="1" applyAlignment="1">
      <alignment horizontal="center"/>
    </xf>
    <xf numFmtId="0" fontId="11" fillId="2" borderId="51" xfId="0" applyNumberFormat="1" applyFont="1" applyFill="1" applyBorder="1" applyAlignment="1">
      <alignment horizontal="center"/>
    </xf>
    <xf numFmtId="4" fontId="11" fillId="2" borderId="51" xfId="0" applyNumberFormat="1" applyFont="1" applyFill="1" applyBorder="1" applyAlignment="1">
      <alignment horizontal="center"/>
    </xf>
    <xf numFmtId="168" fontId="11" fillId="2" borderId="51" xfId="0" applyNumberFormat="1" applyFont="1" applyFill="1" applyBorder="1" applyAlignment="1">
      <alignment horizontal="center"/>
    </xf>
    <xf numFmtId="2" fontId="11" fillId="2" borderId="52" xfId="0" applyNumberFormat="1" applyFont="1" applyFill="1" applyBorder="1" applyAlignment="1">
      <alignment horizontal="center"/>
    </xf>
    <xf numFmtId="2" fontId="11" fillId="2" borderId="54" xfId="0" applyNumberFormat="1" applyFont="1" applyFill="1" applyBorder="1" applyAlignment="1">
      <alignment horizontal="center"/>
    </xf>
    <xf numFmtId="0" fontId="9" fillId="0" borderId="53" xfId="0" applyNumberFormat="1" applyFont="1" applyBorder="1" applyAlignment="1">
      <alignment horizontal="center"/>
    </xf>
    <xf numFmtId="0" fontId="9" fillId="0" borderId="61" xfId="0" applyNumberFormat="1" applyFont="1" applyBorder="1" applyAlignment="1">
      <alignment horizontal="center"/>
    </xf>
    <xf numFmtId="0" fontId="9" fillId="0" borderId="60" xfId="0" applyNumberFormat="1" applyFont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38" xfId="0" applyNumberFormat="1" applyFont="1" applyBorder="1" applyAlignment="1">
      <alignment horizontal="center"/>
    </xf>
    <xf numFmtId="0" fontId="9" fillId="0" borderId="48" xfId="0" applyNumberFormat="1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59" xfId="0" applyFont="1" applyBorder="1" applyAlignment="1">
      <alignment horizontal="center"/>
    </xf>
    <xf numFmtId="0" fontId="9" fillId="0" borderId="62" xfId="0" applyNumberFormat="1" applyFont="1" applyBorder="1" applyAlignment="1">
      <alignment horizontal="center"/>
    </xf>
    <xf numFmtId="0" fontId="9" fillId="0" borderId="63" xfId="0" applyNumberFormat="1" applyFont="1" applyBorder="1" applyAlignment="1">
      <alignment horizontal="center"/>
    </xf>
    <xf numFmtId="0" fontId="22" fillId="2" borderId="31" xfId="0" applyFont="1" applyFill="1" applyBorder="1" applyAlignment="1">
      <alignment horizontal="center"/>
    </xf>
    <xf numFmtId="0" fontId="20" fillId="0" borderId="27" xfId="0" applyNumberFormat="1" applyFont="1" applyBorder="1" applyAlignment="1">
      <alignment horizontal="center"/>
    </xf>
    <xf numFmtId="164" fontId="20" fillId="0" borderId="30" xfId="0" applyNumberFormat="1" applyFont="1" applyBorder="1" applyAlignment="1">
      <alignment horizontal="center"/>
    </xf>
    <xf numFmtId="0" fontId="20" fillId="0" borderId="30" xfId="0" applyNumberFormat="1" applyFont="1" applyBorder="1" applyAlignment="1">
      <alignment horizontal="center"/>
    </xf>
    <xf numFmtId="14" fontId="20" fillId="0" borderId="31" xfId="0" applyNumberFormat="1" applyFont="1" applyBorder="1" applyAlignment="1">
      <alignment horizontal="center"/>
    </xf>
    <xf numFmtId="0" fontId="20" fillId="0" borderId="32" xfId="0" applyNumberFormat="1" applyFont="1" applyBorder="1" applyAlignment="1">
      <alignment horizontal="center"/>
    </xf>
    <xf numFmtId="14" fontId="20" fillId="0" borderId="33" xfId="0" applyNumberFormat="1" applyFont="1" applyBorder="1" applyAlignment="1">
      <alignment horizontal="center"/>
    </xf>
    <xf numFmtId="0" fontId="23" fillId="2" borderId="34" xfId="0" applyNumberFormat="1" applyFont="1" applyFill="1" applyBorder="1" applyAlignment="1">
      <alignment horizontal="center"/>
    </xf>
    <xf numFmtId="164" fontId="23" fillId="2" borderId="35" xfId="0" applyNumberFormat="1" applyFont="1" applyFill="1" applyBorder="1" applyAlignment="1">
      <alignment horizontal="center"/>
    </xf>
    <xf numFmtId="0" fontId="23" fillId="2" borderId="35" xfId="0" applyNumberFormat="1" applyFont="1" applyFill="1" applyBorder="1" applyAlignment="1">
      <alignment horizontal="center"/>
    </xf>
    <xf numFmtId="14" fontId="23" fillId="2" borderId="36" xfId="0" applyNumberFormat="1" applyFont="1" applyFill="1" applyBorder="1" applyAlignment="1">
      <alignment horizontal="center"/>
    </xf>
    <xf numFmtId="0" fontId="33" fillId="0" borderId="37" xfId="0" pivotButton="1" applyFont="1" applyBorder="1"/>
    <xf numFmtId="0" fontId="33" fillId="0" borderId="37" xfId="0" applyFont="1" applyBorder="1"/>
    <xf numFmtId="0" fontId="34" fillId="2" borderId="64" xfId="0" applyFont="1" applyFill="1" applyBorder="1" applyAlignment="1">
      <alignment horizontal="left"/>
    </xf>
    <xf numFmtId="0" fontId="33" fillId="0" borderId="30" xfId="0" applyFont="1" applyBorder="1"/>
    <xf numFmtId="0" fontId="33" fillId="0" borderId="30" xfId="0" applyNumberFormat="1" applyFont="1" applyBorder="1" applyAlignment="1">
      <alignment horizontal="center"/>
    </xf>
    <xf numFmtId="164" fontId="33" fillId="0" borderId="30" xfId="0" applyNumberFormat="1" applyFont="1" applyBorder="1" applyAlignment="1">
      <alignment horizontal="center"/>
    </xf>
    <xf numFmtId="14" fontId="33" fillId="0" borderId="31" xfId="0" applyNumberFormat="1" applyFont="1" applyBorder="1" applyAlignment="1">
      <alignment horizontal="center"/>
    </xf>
    <xf numFmtId="14" fontId="33" fillId="0" borderId="33" xfId="0" applyNumberFormat="1" applyFont="1" applyBorder="1" applyAlignment="1">
      <alignment horizontal="center"/>
    </xf>
    <xf numFmtId="0" fontId="35" fillId="5" borderId="65" xfId="0" applyNumberFormat="1" applyFont="1" applyFill="1" applyBorder="1" applyAlignment="1">
      <alignment horizontal="center"/>
    </xf>
    <xf numFmtId="0" fontId="15" fillId="4" borderId="66" xfId="0" applyFont="1" applyFill="1" applyBorder="1"/>
    <xf numFmtId="0" fontId="14" fillId="0" borderId="66" xfId="0" applyFont="1" applyBorder="1"/>
    <xf numFmtId="0" fontId="15" fillId="4" borderId="67" xfId="0" applyFont="1" applyFill="1" applyBorder="1"/>
    <xf numFmtId="0" fontId="14" fillId="0" borderId="67" xfId="0" applyFont="1" applyBorder="1"/>
    <xf numFmtId="2" fontId="14" fillId="0" borderId="26" xfId="0" applyNumberFormat="1" applyFont="1" applyBorder="1"/>
    <xf numFmtId="2" fontId="15" fillId="4" borderId="26" xfId="0" applyNumberFormat="1" applyFont="1" applyFill="1" applyBorder="1"/>
    <xf numFmtId="0" fontId="36" fillId="0" borderId="24" xfId="0" applyFont="1" applyBorder="1" applyAlignment="1">
      <alignment horizontal="center" vertical="center"/>
    </xf>
    <xf numFmtId="171" fontId="20" fillId="4" borderId="3" xfId="0" applyNumberFormat="1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vertical="center"/>
    </xf>
    <xf numFmtId="0" fontId="20" fillId="4" borderId="3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</cellXfs>
  <cellStyles count="31">
    <cellStyle name="20% - Accent1" xfId="20" builtinId="30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2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ont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[TriHistory-Empty.xlsx]Yearly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Data'!$B$10:$B$27</c:f>
              <c:numCache>
                <c:formatCode>General</c:formatCode>
                <c:ptCount val="18"/>
                <c:pt idx="0">
                  <c:v>272.26000000000005</c:v>
                </c:pt>
                <c:pt idx="1">
                  <c:v>712.7900000000003</c:v>
                </c:pt>
                <c:pt idx="2">
                  <c:v>600.12000000000069</c:v>
                </c:pt>
                <c:pt idx="3">
                  <c:v>699.71000000000026</c:v>
                </c:pt>
                <c:pt idx="4">
                  <c:v>632.44000000000005</c:v>
                </c:pt>
                <c:pt idx="5">
                  <c:v>521.6700000000003</c:v>
                </c:pt>
                <c:pt idx="6">
                  <c:v>573.54000000000008</c:v>
                </c:pt>
                <c:pt idx="7">
                  <c:v>191.3</c:v>
                </c:pt>
                <c:pt idx="8">
                  <c:v>150.47000000000003</c:v>
                </c:pt>
                <c:pt idx="9">
                  <c:v>298.88770188000012</c:v>
                </c:pt>
                <c:pt idx="10">
                  <c:v>798.85000000000014</c:v>
                </c:pt>
                <c:pt idx="11">
                  <c:v>651.57000000000028</c:v>
                </c:pt>
                <c:pt idx="12">
                  <c:v>543.12199999999984</c:v>
                </c:pt>
                <c:pt idx="13">
                  <c:v>336.46</c:v>
                </c:pt>
                <c:pt idx="14">
                  <c:v>325.70499999999993</c:v>
                </c:pt>
                <c:pt idx="15">
                  <c:v>183.74499999999995</c:v>
                </c:pt>
                <c:pt idx="16">
                  <c:v>3.1</c:v>
                </c:pt>
                <c:pt idx="17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Data'!$C$10:$C$27</c:f>
              <c:numCache>
                <c:formatCode>General</c:formatCode>
                <c:ptCount val="18"/>
                <c:pt idx="0">
                  <c:v>416.40999999999997</c:v>
                </c:pt>
                <c:pt idx="1">
                  <c:v>1467.1500000000003</c:v>
                </c:pt>
                <c:pt idx="2">
                  <c:v>1853.6000000000001</c:v>
                </c:pt>
                <c:pt idx="3">
                  <c:v>1699.9200000000003</c:v>
                </c:pt>
                <c:pt idx="4">
                  <c:v>2435.9</c:v>
                </c:pt>
                <c:pt idx="5">
                  <c:v>1877.0599999999997</c:v>
                </c:pt>
                <c:pt idx="6">
                  <c:v>1230.69</c:v>
                </c:pt>
                <c:pt idx="7">
                  <c:v>597.58000000000004</c:v>
                </c:pt>
                <c:pt idx="8">
                  <c:v>194.45</c:v>
                </c:pt>
                <c:pt idx="9">
                  <c:v>28.2</c:v>
                </c:pt>
                <c:pt idx="10">
                  <c:v>155.63</c:v>
                </c:pt>
                <c:pt idx="11">
                  <c:v>202.16</c:v>
                </c:pt>
                <c:pt idx="12">
                  <c:v>423.71000000000004</c:v>
                </c:pt>
                <c:pt idx="13">
                  <c:v>391.96999999999997</c:v>
                </c:pt>
                <c:pt idx="14">
                  <c:v>831.46999999999991</c:v>
                </c:pt>
                <c:pt idx="15">
                  <c:v>444.37999999999994</c:v>
                </c:pt>
                <c:pt idx="16">
                  <c:v>10.5</c:v>
                </c:pt>
                <c:pt idx="17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Data'!$D$10:$D$27</c:f>
              <c:numCache>
                <c:formatCode>General</c:formatCode>
                <c:ptCount val="18"/>
                <c:pt idx="0">
                  <c:v>11.17</c:v>
                </c:pt>
                <c:pt idx="1">
                  <c:v>30.82</c:v>
                </c:pt>
                <c:pt idx="2">
                  <c:v>40.999000000000009</c:v>
                </c:pt>
                <c:pt idx="3">
                  <c:v>45.059999999999988</c:v>
                </c:pt>
                <c:pt idx="4">
                  <c:v>54.040000000000013</c:v>
                </c:pt>
                <c:pt idx="5">
                  <c:v>52.653999999999989</c:v>
                </c:pt>
                <c:pt idx="6">
                  <c:v>48.157927000000001</c:v>
                </c:pt>
                <c:pt idx="7">
                  <c:v>4</c:v>
                </c:pt>
                <c:pt idx="8">
                  <c:v>1.5</c:v>
                </c:pt>
                <c:pt idx="9">
                  <c:v>5.8</c:v>
                </c:pt>
                <c:pt idx="10">
                  <c:v>4.09</c:v>
                </c:pt>
                <c:pt idx="11">
                  <c:v>7.3</c:v>
                </c:pt>
                <c:pt idx="12">
                  <c:v>7.55</c:v>
                </c:pt>
                <c:pt idx="13">
                  <c:v>8.1999999999999993</c:v>
                </c:pt>
                <c:pt idx="14">
                  <c:v>11.657999999999999</c:v>
                </c:pt>
                <c:pt idx="15">
                  <c:v>6.9110000000000005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[TriHistory-Empty.xlsx]Pace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ED4-AFEA-D72ADA5C6998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ED4-AFEA-D72ADA5C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[TriHistory-Empty.xlsx]Pace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8-4E23-B8B9-7370B476A36A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8-4E23-B8B9-7370B476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7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7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71897" cy="85834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500" cy="5827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3244.482955902778" createdVersion="3" refreshedVersion="6" recordCount="3576">
  <cacheSource type="worksheet">
    <worksheetSource ref="A1:AG61951" sheet="TriHistory"/>
  </cacheSource>
  <cacheFields count="31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core" u="1"/>
        <s v="T1" u="1"/>
        <s v="Bike      " u="1"/>
        <s v="Run" u="1"/>
        <s v="1-Swim      " u="1"/>
        <s v="Row" u="1"/>
        <s v="T2" u="1"/>
        <s v="3-Run       " u="1"/>
        <s v="Swim      " u="1"/>
        <s v="Run       " u="1"/>
        <s v="2-R" u="1"/>
        <s v="weights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 count="182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ane, Brian" refreshedDate="43244.483050810188" createdVersion="3" refreshedVersion="6" recordCount="3576">
  <cacheSource type="worksheet">
    <worksheetSource ref="B1:AE61951" sheet="TriHistory"/>
  </cacheSource>
  <cacheFields count="28">
    <cacheField name="Date" numFmtId="14">
      <sharedItems containsNonDate="0" containsDate="1" containsString="0" containsBlank="1" minDate="2001-07-11T00:00:00" maxDate="2018-05-25T00:00:00" count="2571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7T00:00:00"/>
        <d v="2017-01-08T00:00:00"/>
        <d v="2017-01-10T00:00:00"/>
        <d v="2017-01-11T00:00:00"/>
        <d v="2017-01-12T00:00:00"/>
        <d v="2017-01-16T00:00:00"/>
        <d v="2017-01-19T00:00:00"/>
        <d v="2017-01-20T00:00:00"/>
        <d v="2017-01-23T00:00:00"/>
        <d v="2017-01-25T00:00:00"/>
        <d v="2017-01-27T00:00:00"/>
        <d v="2017-01-28T00:00:00"/>
        <d v="2017-01-30T00:00:00"/>
        <d v="2017-01-3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2T00:00:00"/>
        <d v="2017-02-13T00:00:00"/>
        <d v="2017-02-14T00:00:00"/>
        <d v="2017-02-16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4T00:00:00"/>
        <d v="2017-03-25T00:00:00"/>
        <d v="2017-03-26T00:00:00"/>
        <d v="2017-03-27T00:00:00"/>
        <d v="2017-03-28T00:00:00"/>
        <d v="2017-03-30T00:00:00"/>
        <d v="2017-03-31T00:00:00"/>
        <d v="2017-04-01T00:00:00"/>
        <d v="2017-04-02T00:00:00"/>
        <d v="2017-04-03T00:00:00"/>
        <d v="2017-04-06T00:00:00"/>
        <d v="2017-04-07T00:00:00"/>
        <d v="2017-04-13T00:00:00"/>
        <d v="2017-04-14T00:00:00"/>
        <d v="2017-04-15T00:00:00"/>
        <d v="2017-04-16T00:00:00"/>
        <d v="2017-04-17T00:00:00"/>
        <d v="2017-04-19T00:00:00"/>
        <d v="2017-04-20T00:00:00"/>
        <d v="2017-04-22T00:00:00"/>
        <d v="2017-04-23T00:00:00"/>
        <d v="2017-04-24T00:00:00"/>
        <d v="2017-04-26T00:00:00"/>
        <d v="2017-04-27T00:00:00"/>
        <d v="2017-04-28T00:00:00"/>
        <d v="2017-04-30T00:00:00"/>
        <d v="2017-05-02T00:00:00"/>
        <d v="2017-05-03T00:00:00"/>
        <d v="2017-05-04T00:00:00"/>
        <d v="2017-05-06T00:00:00"/>
        <d v="2017-05-07T00:00:00"/>
        <d v="2017-05-10T00:00:00"/>
        <d v="2017-05-11T00:00:00"/>
        <d v="2017-05-12T00:00:00"/>
        <d v="2017-05-13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4T00:00:00"/>
        <d v="2017-06-07T00:00:00"/>
        <d v="2017-06-08T00:00:00"/>
        <d v="2017-06-09T00:00:00"/>
        <d v="2017-06-10T00:00:00"/>
        <d v="2017-06-12T00:00:00"/>
        <d v="2017-06-14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2T00:00:00"/>
        <d v="2017-07-13T00:00:00"/>
        <d v="2017-07-14T00:00:00"/>
        <d v="2017-07-15T00:00:00"/>
        <d v="2017-07-16T00:00:00"/>
        <d v="2017-07-18T00:00:00"/>
        <d v="2017-07-20T00:00:00"/>
        <d v="2017-07-21T00:00:00"/>
        <d v="2017-07-22T00:00:00"/>
        <d v="2017-07-23T00:00:00"/>
        <d v="2017-07-25T00:00:00"/>
        <d v="2017-07-27T00:00:00"/>
        <d v="2017-07-28T00:00:00"/>
        <d v="2017-07-30T00:00:00"/>
        <d v="2017-08-01T00:00:00"/>
        <d v="2017-08-03T00:00:00"/>
        <d v="2017-08-04T00:00:00"/>
        <d v="2017-08-06T00:00:00"/>
        <d v="2017-08-09T00:00:00"/>
        <d v="2017-08-10T00:00:00"/>
        <d v="2017-08-11T00:00:00"/>
        <d v="2017-08-13T00:00:00"/>
        <d v="2017-08-15T00:00:00"/>
        <d v="2017-08-18T00:00:00"/>
        <d v="2017-08-19T00:00:00"/>
        <d v="2017-08-20T00:00:00"/>
        <d v="2017-08-25T00:00:00"/>
        <d v="2017-08-29T00:00:00"/>
        <d v="2017-08-31T00:00:00"/>
        <d v="2017-09-04T00:00:00"/>
        <d v="2017-09-07T00:00:00"/>
        <d v="2017-09-08T00:00:00"/>
        <d v="2017-09-09T00:00:00"/>
        <d v="2017-09-12T00:00:00"/>
        <d v="2017-09-14T00:00:00"/>
        <d v="2017-09-15T00:00:00"/>
        <d v="2017-09-21T00:00:00"/>
        <d v="2017-09-22T00:00:00"/>
        <d v="2017-09-23T00:00:00"/>
        <d v="2017-09-24T00:00:00"/>
        <d v="2017-09-30T00:00:00"/>
        <d v="2017-10-01T00:00:00"/>
        <d v="2017-10-05T00:00:00"/>
        <d v="2017-10-06T00:00:00"/>
        <d v="2017-10-07T00:00:00"/>
        <d v="2017-10-08T00:00:00"/>
        <d v="2017-10-10T00:00:00"/>
        <d v="2017-10-13T00:00:00"/>
        <d v="2017-10-17T00:00:00"/>
        <d v="2017-10-19T00:00:00"/>
        <d v="2017-10-20T00:00:00"/>
        <d v="2017-10-22T00:00:00"/>
        <d v="2017-10-27T00:00:00"/>
        <d v="2017-11-02T00:00:00"/>
        <d v="2017-11-03T00:00:00"/>
        <d v="2017-11-10T00:00:00"/>
        <d v="2017-11-16T00:00:00"/>
        <d v="2017-11-17T00:00:00"/>
        <d v="2017-11-18T00:00:00"/>
        <d v="2017-11-20T00:00:00"/>
        <d v="2017-11-21T00:00:00"/>
        <d v="2017-11-26T00:00:00"/>
        <d v="2017-11-28T00:00:00"/>
        <d v="2017-11-29T00:00:00"/>
        <d v="2017-11-30T00:00:00"/>
        <d v="2017-12-01T00:00:00"/>
        <d v="2017-12-17T00:00:00"/>
        <d v="2017-12-19T00:00:00"/>
        <d v="2017-12-26T00:00:00"/>
        <d v="2017-12-28T00:00:00"/>
        <d v="2017-12-31T00:00:00"/>
        <d v="2018-01-01T00:00:00"/>
        <d v="2018-01-02T00:00:00"/>
        <d v="2018-01-03T00:00:00"/>
        <d v="2018-01-04T00:00:00"/>
        <d v="2018-01-07T00:00:00"/>
        <d v="2018-01-08T00:00:00"/>
        <d v="2018-01-10T00:00:00"/>
        <d v="2018-01-11T00:00:00"/>
        <d v="2018-01-12T00:00:00"/>
        <d v="2018-01-14T00:00:00"/>
        <d v="2018-01-15T00:00:00"/>
        <d v="2018-01-16T00:00:00"/>
        <d v="2018-01-18T00:00:00"/>
        <d v="2018-01-20T00:00:00"/>
        <d v="2018-01-21T00:00:00"/>
        <d v="2018-01-22T00:00:00"/>
        <d v="2018-01-24T00:00:00"/>
        <d v="2018-01-25T00:00:00"/>
        <d v="2018-01-28T00:00:00"/>
        <d v="2018-01-29T00:00:00"/>
        <d v="2018-01-30T00:00:00"/>
        <d v="2018-01-31T00:00:00"/>
        <d v="2018-02-01T00:00:00"/>
        <d v="2018-02-03T00:00:00"/>
        <d v="2018-02-05T00:00:00"/>
        <d v="2018-02-08T00:00:00"/>
        <d v="2018-02-09T00:00:00"/>
        <d v="2018-02-11T00:00:00"/>
        <d v="2018-02-12T00:00:00"/>
        <d v="2018-02-13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1T00:00:00"/>
        <d v="2018-03-13T00:00:00"/>
        <d v="2018-03-14T00:00:00"/>
        <d v="2018-03-15T00:00:00"/>
        <d v="2018-03-20T00:00:00"/>
        <d v="2018-03-21T00:00:00"/>
        <d v="2018-03-23T00:00:00"/>
        <d v="2018-03-25T00:00:00"/>
        <d v="2018-03-30T00:00:00"/>
        <d v="2018-04-01T00:00:00"/>
        <d v="2018-04-03T00:00:00"/>
        <d v="2018-04-04T00:00:00"/>
        <d v="2018-04-05T00:00:00"/>
        <d v="2018-04-07T00:00:00"/>
        <d v="2018-04-08T00:00:00"/>
        <d v="2018-04-10T00:00:00"/>
        <d v="2018-04-11T00:00:00"/>
        <d v="2018-04-13T00:00:00"/>
        <d v="2018-04-09T00:00:00"/>
        <d v="2018-04-12T00:00:00"/>
        <d v="2018-04-15T00:00:00"/>
        <d v="2018-04-17T00:00:00"/>
        <d v="2018-04-19T00:00:00"/>
        <d v="2018-04-20T00:00:00"/>
        <d v="2018-04-21T00:00:00"/>
        <d v="2018-04-22T00:00:00"/>
        <d v="2018-04-24T00:00:00"/>
        <d v="2018-04-26T00:00:00"/>
        <d v="2018-04-27T00:00:00"/>
        <d v="2018-04-30T00:00:00"/>
        <d v="2018-05-01T00:00:00"/>
        <d v="2018-05-02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5T00:00:00"/>
        <d v="2018-05-16T00:00:00"/>
        <d v="2018-05-17T00:00:00"/>
        <d v="2018-05-18T00:00:00"/>
        <d v="2018-05-20T00:00:00"/>
        <d v="2018-05-22T00:00:00"/>
        <d v="2018-05-23T00:00:00"/>
        <d v="2018-05-24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35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s v="AltraBlue"/>
        <s v="YellowNB"/>
        <s v="Escalante"/>
        <s v="Edgewood"/>
        <s v="RedEscalante"/>
        <s v="YNB"/>
        <s v="MV-Bike"/>
        <s v="GreyEscalante"/>
        <s v="LonePeak"/>
        <s v="LightSpeed"/>
        <s v="AltraOne"/>
        <s v="ergo"/>
        <s v="Duo"/>
        <s v="test"/>
        <s v="Arahi-Blue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eane, Brian" refreshedDate="43244.483692476853" createdVersion="3" refreshedVersion="6" recordCount="3576">
  <cacheSource type="worksheet">
    <worksheetSource ref="A1:AH61951" sheet="TriHistory"/>
  </cacheSource>
  <cacheFields count="32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3244.48383020833" createdVersion="3" refreshedVersion="6" recordCount="3576">
  <cacheSource type="worksheet">
    <worksheetSource ref="B1:AH61951" sheet="TriHistory"/>
  </cacheSource>
  <cacheFields count="32"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3-Run       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87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Jon's Mix"/>
        <s v="YNHH Hill Loop"/>
        <s v="Zwift Hunter's Challenge - Cadance Challenge"/>
        <s v="YNHH Edward's Street Loop"/>
        <s v="Breakneck Circle"/>
        <s v="Zwift Volcano"/>
        <s v="Zwift London"/>
        <s v="Nothing But Hill"/>
        <s v="YNHH Ogden 5er"/>
        <s v="Do the 10er"/>
        <s v="Chris Corbett 5k"/>
        <s v="YNHH Path 5 Miler"/>
        <s v="Super Scout 5k"/>
        <s v="R3 Short Friday Loop"/>
        <s v="Brookfield 5k"/>
        <s v="Wisconsin Run"/>
        <s v="XGM Epic Half"/>
        <s v="389 to Middlebury Garage"/>
        <s v="PreSwimMeet"/>
        <s v="Scavenger Hunt"/>
        <s v="Ynhh Floor Bike"/>
        <s v="Cove Triangle"/>
        <s v="Hills"/>
        <s v="Edgewood Pool"/>
        <s v="Hills!"/>
        <s v="Jr to Boathouse"/>
        <s v="YNHH Goodrich St 4.5"/>
        <s v="67 -&gt; LW -&gt; BL -&gt; Home"/>
        <s v="Ballentine Park Pre-Storm Run"/>
        <s v="Cheshire Canal 100"/>
        <s v="MV Loop"/>
        <s v="Bike to State Beach"/>
        <s v="BikeHome from State Beach"/>
        <s v="State Beach Swim"/>
        <s v="MV 5k"/>
        <s v="Windmill"/>
        <s v="Airport Loop"/>
        <s v="MV 10miler"/>
        <s v="Long Way 389"/>
        <s v="Long Fenn's to 389"/>
        <s v="Jr to Nursing Dock"/>
        <s v="Long Lasso"/>
        <s v="Goodwin Park Swim Meet 5k"/>
        <s v="Double Lasso"/>
        <s v="389 to Home"/>
        <s v="Lasso Loops"/>
        <s v="Eddy Dock x 2"/>
        <s v="63 and 7 and 63"/>
        <s v="eddy Dock x 3"/>
        <s v="Eddy Doc x3"/>
        <s v="Pre-Ironman Ride"/>
        <s v="Phillips Farm Trail Race"/>
        <s v="YNHH Bike Path 5 Miler"/>
        <s v="Flanders White/Orange/White"/>
        <s v="Double Loop Flanders "/>
        <s v="Flanders Random"/>
        <s v="Bridal Trail - 188"/>
        <s v="Las Vegas Tableau 5k"/>
        <s v="Watertown Harvest Ramble"/>
        <s v="Woodbury Trail"/>
        <s v="RunZwift-Random"/>
        <s v="RunZwift-Richmond"/>
        <s v="RunZwift-London"/>
        <s v="YNHH Ergo"/>
        <s v="Breakneck Long Circle"/>
        <s v="RunZwift"/>
        <s v="AeroPositionAlltheWay"/>
        <s v="Zwift"/>
        <s v="Backhalf Quassy from HS"/>
        <s v="YNHH Stationary Bike"/>
        <s v="YNHH Edgerton Park Loop"/>
        <s v="Zwift Run - 4x800 Speed Work"/>
        <s v="Reverse Long Quassy Loop"/>
        <s v="Watopia"/>
        <s v="Work Bike Path 6 OutBack"/>
        <s v="test"/>
        <s v="Hard Rock Punta Cana"/>
        <s v="Almost Rev3"/>
        <s v="Madison Radom"/>
        <s v="Epic to Madison"/>
        <s v="Manhatten to Brooklyn"/>
        <s v="Five Boro Bike Tour"/>
        <s v="Detour Bk 10k"/>
        <s v="wrong"/>
        <s v="IMLP Swim Course" u="1"/>
        <s v="Se" u="1"/>
        <s v="Rev3 2012" u="1"/>
        <s v="Fenn's Pong plus Driveway" u="1"/>
        <s v="YNHH-Huntington Rout" u="1"/>
        <s v="Lake Waramaug Loop" u="1"/>
        <s v="QL with Twist" u="1"/>
        <s v="IMLP Run Course" u="1"/>
        <s v="YNHH-Edgewood 5" u="1"/>
        <s v="Waramaug 100" u="1"/>
        <s v="Maine R3v3" u="1"/>
        <s v="Rev3 Quassy Half" u="1"/>
        <s v="YNHH 2 Mile Out and Back" u="1"/>
        <s v="YNHH-Short Course" u="1"/>
        <s v="Timberman" u="1"/>
        <s v="Qassy Loop Judd Extention" u="1"/>
        <s v="Warmup for Litchfield RR" u="1"/>
        <s v="Seaside Bath" u="1"/>
        <s v="IMLP Bike Course" u="1"/>
        <s v="Division Street Out and Back" u="1"/>
      </sharedItems>
      <fieldGroup par="3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 count="52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Choppy"/>
        <s v="overcase"/>
        <s v="Rain"/>
        <s v="ni" u="1"/>
        <s v="Cool &amp; Rain" u="1"/>
        <s v="Hot  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87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294"/>
          <x v="133"/>
          <x v="188"/>
          <x v="214"/>
          <x v="182"/>
          <x v="15"/>
          <x v="88"/>
          <x v="293"/>
          <x v="261"/>
          <x v="360"/>
          <x v="203"/>
          <x v="148"/>
          <x v="201"/>
          <x v="190"/>
          <x v="88"/>
          <x v="155"/>
          <x v="88"/>
          <x v="86"/>
          <x v="295"/>
          <x v="305"/>
        </discretePr>
        <groupItems count="626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  <s v="Jon's Mix"/>
          <s v="YNHH Hill Loop"/>
          <s v="Zwift Hunter's Challenge - Cadance Challenge"/>
          <s v="YNHH Edward's Street Loop"/>
          <s v="Breakneck Circle"/>
          <s v="Zwift Volcano"/>
          <s v="Zwift London"/>
          <s v="Nothing But Hill"/>
          <s v="YNHH Ogden 5er"/>
          <s v="Do the 10er"/>
          <s v="Chris Corbett 5k"/>
          <s v="YNHH Path 5 Miler"/>
          <s v="Super Scout 5k"/>
          <s v="R3 Short Friday Loop"/>
          <s v="Brookfield 5k"/>
          <s v="Wisconsin Run"/>
          <s v="XGM Epic Half"/>
          <s v="389 to Middlebury Garage"/>
          <s v="PreSwimMeet"/>
          <s v="Scavenger Hunt"/>
          <s v="Ynhh Floor Bike"/>
          <s v="Cove Triangle"/>
          <s v="Hills"/>
          <s v="Edgewood Pool"/>
          <s v="Hills!"/>
          <s v="Jr to Boathouse"/>
          <s v="YNHH Goodrich St 4.5"/>
          <s v="67 -&gt; LW -&gt; BL -&gt; Home"/>
          <s v="Ballentine Park Pre-Storm Run"/>
          <s v="Cheshire Canal 100"/>
          <s v="MV Loop"/>
          <s v="Bike to State Beach"/>
          <s v="BikeHome from State Beach"/>
          <s v="State Beach Swim"/>
          <s v="MV 5k"/>
          <s v="Windmill"/>
          <s v="Airport Loop"/>
          <s v="MV 10miler"/>
          <s v="Long Way 389"/>
          <s v="Long Fenn's to 389"/>
          <s v="Jr to Nursing Dock"/>
          <s v="Long Lasso"/>
          <s v="Goodwin Park Swim Meet 5k"/>
          <s v="Double Lasso"/>
          <s v="389 to Home"/>
          <s v="Lasso Loops"/>
          <s v="Eddy Dock x 2"/>
          <s v="63 and 7 and 63"/>
          <s v="eddy Dock x 3"/>
          <s v="Eddy Doc x3"/>
          <s v="Pre-Ironman Ride"/>
          <s v="Phillips Farm Trail Race"/>
          <s v="YNHH Bike Path 5 Miler"/>
          <s v="Flanders White/Orange/White"/>
          <s v="Double Loop Flanders "/>
          <s v="Flanders Random"/>
          <s v="Bridal Trail - 188"/>
          <s v="Las Vegas Tableau 5k"/>
          <s v="Watertown Harvest Ramble"/>
          <s v="Woodbury Trail"/>
          <s v="RunZwift-Random"/>
          <s v="RunZwift-Richmond"/>
          <s v="RunZwift-London"/>
          <s v="YNHH Ergo"/>
          <s v="Breakneck Long Circle"/>
          <s v="RunZwift"/>
          <s v="AeroPositionAlltheWay"/>
          <s v="Zwift"/>
          <s v="Backhalf Quassy from HS"/>
          <s v="YNHH Stationary Bike"/>
          <s v="YNHH Edgerton Park Loop"/>
          <s v="Zwift Run - 4x800 Speed Work"/>
          <s v="Reverse Long Quassy Loop"/>
          <s v="Watopia"/>
          <s v="Work Bike Path 6 OutBack"/>
          <s v="test"/>
          <s v="Hard Rock Punta Cana"/>
          <s v="Almost Rev3"/>
          <s v="Madison Radom"/>
          <s v="Epic to Madison"/>
          <s v="Manhatten to Brooklyn"/>
          <s v="Five Boro Bike Tour"/>
          <s v="Detour Bk 10k"/>
          <s v="wrong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6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B-Shiv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x v="156"/>
    <x v="11"/>
    <n v="1"/>
  </r>
  <r>
    <n v="3003"/>
    <d v="2016-06-14T00:00:00"/>
    <d v="2016-06-14T00:00:00"/>
    <x v="2"/>
    <n v="5.05"/>
    <n v="0"/>
    <n v="52"/>
    <n v="0"/>
    <d v="1899-12-30T00:52:00"/>
    <d v="1899-12-30T00:10:18"/>
    <s v="VazeePrism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x v="157"/>
    <x v="12"/>
    <n v="0"/>
  </r>
  <r>
    <n v="3039"/>
    <d v="2016-07-13T00:00:00"/>
    <d v="2016-07-13T00:00:00"/>
    <x v="2"/>
    <n v="5.05"/>
    <n v="0"/>
    <n v="55"/>
    <n v="58"/>
    <d v="1899-12-30T00:55:58"/>
    <d v="1899-12-30T00:11:05"/>
    <s v="NBFreshFoam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x v="158"/>
    <x v="18"/>
    <n v="0"/>
  </r>
  <r>
    <n v="3379"/>
    <d v="2016-08-21T00:00:00"/>
    <d v="2016-08-21T00:00:00"/>
    <x v="8"/>
    <n v="1"/>
    <n v="0"/>
    <n v="12"/>
    <n v="8"/>
    <d v="1899-12-30T00:12:08"/>
    <d v="1899-12-30T00:12:08"/>
    <s v="NBFreshFoam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x v="158"/>
    <x v="18"/>
    <n v="0"/>
  </r>
  <r>
    <n v="3380"/>
    <d v="2016-08-21T00:00:00"/>
    <d v="2016-08-21T00:00:00"/>
    <x v="9"/>
    <n v="1"/>
    <n v="0"/>
    <n v="11"/>
    <n v="58"/>
    <d v="1899-12-30T00:11:58"/>
    <d v="1899-12-30T00:11:58"/>
    <s v="NBFreshFoam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x v="158"/>
    <x v="18"/>
    <n v="0"/>
  </r>
  <r>
    <n v="3381"/>
    <d v="2016-08-21T00:00:00"/>
    <d v="2016-08-21T00:00:00"/>
    <x v="10"/>
    <n v="1"/>
    <n v="0"/>
    <n v="11"/>
    <n v="30"/>
    <d v="1899-12-30T00:11:30"/>
    <d v="1899-12-30T00:11:30"/>
    <s v="NBFreshFoam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x v="158"/>
    <x v="18"/>
    <n v="0"/>
  </r>
  <r>
    <n v="3382"/>
    <d v="2016-08-21T00:00:00"/>
    <d v="2016-08-21T00:00:00"/>
    <x v="11"/>
    <n v="1"/>
    <n v="0"/>
    <n v="12"/>
    <n v="2"/>
    <d v="1899-12-30T00:12:02"/>
    <d v="1899-12-30T00:12:02"/>
    <s v="NBFreshFoam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x v="158"/>
    <x v="18"/>
    <n v="0"/>
  </r>
  <r>
    <n v="3383"/>
    <d v="2016-08-21T00:00:00"/>
    <d v="2016-08-21T00:00:00"/>
    <x v="12"/>
    <n v="1"/>
    <n v="0"/>
    <n v="13"/>
    <n v="9"/>
    <d v="1899-12-30T00:13:09"/>
    <d v="1899-12-30T00:13:09"/>
    <s v="NBFreshFoam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x v="158"/>
    <x v="18"/>
    <n v="0"/>
  </r>
  <r>
    <n v="3384"/>
    <d v="2016-08-21T00:00:00"/>
    <d v="2016-08-21T00:00:00"/>
    <x v="13"/>
    <n v="1"/>
    <n v="0"/>
    <n v="13"/>
    <n v="5"/>
    <d v="1899-12-30T00:13:05"/>
    <d v="1899-12-30T00:13:05"/>
    <s v="NBFreshFoam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x v="158"/>
    <x v="18"/>
    <n v="0"/>
  </r>
  <r>
    <n v="3385"/>
    <d v="2016-08-21T00:00:00"/>
    <d v="2016-08-21T00:00:00"/>
    <x v="14"/>
    <n v="1"/>
    <n v="0"/>
    <n v="13"/>
    <n v="43"/>
    <d v="1899-12-30T00:13:43"/>
    <d v="1899-12-30T00:13:43"/>
    <s v="NBFreshFoam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x v="158"/>
    <x v="18"/>
    <n v="0"/>
  </r>
  <r>
    <n v="3386"/>
    <d v="2016-08-21T00:00:00"/>
    <d v="2016-08-21T00:00:00"/>
    <x v="15"/>
    <n v="1"/>
    <n v="0"/>
    <n v="15"/>
    <n v="26"/>
    <d v="1899-12-30T00:15:26"/>
    <d v="1899-12-30T00:15:26"/>
    <s v="NBFreshFoam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x v="158"/>
    <x v="18"/>
    <n v="0"/>
  </r>
  <r>
    <n v="3387"/>
    <d v="2016-08-21T00:00:00"/>
    <d v="2016-08-21T00:00:00"/>
    <x v="16"/>
    <n v="1"/>
    <n v="0"/>
    <n v="14"/>
    <n v="33"/>
    <d v="1899-12-30T00:14:33"/>
    <d v="1899-12-30T00:14:33"/>
    <s v="NBFreshFoam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x v="158"/>
    <x v="18"/>
    <n v="0"/>
  </r>
  <r>
    <n v="3388"/>
    <d v="2016-08-21T00:00:00"/>
    <d v="2016-08-21T00:00:00"/>
    <x v="17"/>
    <n v="1"/>
    <n v="0"/>
    <n v="15"/>
    <n v="14"/>
    <d v="1899-12-30T00:15:14"/>
    <d v="1899-12-30T00:15:14"/>
    <s v="NBFreshFoam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x v="158"/>
    <x v="18"/>
    <n v="0"/>
  </r>
  <r>
    <n v="3389"/>
    <d v="2016-08-21T00:00:00"/>
    <d v="2016-08-21T00:00:00"/>
    <x v="18"/>
    <n v="1"/>
    <n v="0"/>
    <n v="16"/>
    <n v="15"/>
    <d v="1899-12-30T00:16:15"/>
    <d v="1899-12-30T00:16:15"/>
    <s v="NBFreshFoam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x v="158"/>
    <x v="18"/>
    <n v="0"/>
  </r>
  <r>
    <n v="3390"/>
    <d v="2016-08-21T00:00:00"/>
    <d v="2016-08-21T00:00:00"/>
    <x v="19"/>
    <n v="1"/>
    <n v="0"/>
    <n v="14"/>
    <n v="56"/>
    <d v="1899-12-30T00:14:56"/>
    <d v="1899-12-30T00:14:56"/>
    <s v="NBFreshFoam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x v="158"/>
    <x v="18"/>
    <n v="0"/>
  </r>
  <r>
    <n v="3391"/>
    <d v="2016-08-21T00:00:00"/>
    <d v="2016-08-21T00:00:00"/>
    <x v="20"/>
    <n v="1"/>
    <n v="0"/>
    <n v="15"/>
    <n v="59"/>
    <d v="1899-12-30T00:15:59"/>
    <d v="1899-12-30T00:15:59"/>
    <s v="NBFreshFoam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x v="158"/>
    <x v="18"/>
    <n v="0"/>
  </r>
  <r>
    <n v="3392"/>
    <d v="2016-08-21T00:00:00"/>
    <d v="2016-08-21T00:00:00"/>
    <x v="21"/>
    <n v="1"/>
    <n v="0"/>
    <n v="15"/>
    <n v="23"/>
    <d v="1899-12-30T00:15:23"/>
    <d v="1899-12-30T00:15:23"/>
    <s v="NBFreshFoam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x v="158"/>
    <x v="18"/>
    <n v="0"/>
  </r>
  <r>
    <n v="3393"/>
    <d v="2016-08-21T00:00:00"/>
    <d v="2016-08-21T00:00:00"/>
    <x v="25"/>
    <n v="1"/>
    <n v="0"/>
    <n v="17"/>
    <n v="20"/>
    <d v="1899-12-30T00:17:20"/>
    <d v="1899-12-30T00:17:20"/>
    <s v="NBFreshFoam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x v="158"/>
    <x v="18"/>
    <n v="0"/>
  </r>
  <r>
    <n v="3394"/>
    <d v="2016-08-21T00:00:00"/>
    <d v="2016-08-21T00:00:00"/>
    <x v="26"/>
    <n v="1"/>
    <n v="0"/>
    <n v="13"/>
    <n v="56"/>
    <d v="1899-12-30T00:13:56"/>
    <d v="1899-12-30T00:13:56"/>
    <s v="NBFreshFoam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x v="158"/>
    <x v="18"/>
    <n v="0"/>
  </r>
  <r>
    <n v="3395"/>
    <d v="2016-08-21T00:00:00"/>
    <d v="2016-08-21T00:00:00"/>
    <x v="27"/>
    <n v="1"/>
    <n v="0"/>
    <n v="16"/>
    <n v="32"/>
    <d v="1899-12-30T00:16:32"/>
    <d v="1899-12-30T00:16:32"/>
    <s v="NBFreshFoam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x v="158"/>
    <x v="18"/>
    <n v="0"/>
  </r>
  <r>
    <n v="3396"/>
    <d v="2016-08-21T00:00:00"/>
    <d v="2016-08-21T00:00:00"/>
    <x v="28"/>
    <n v="1"/>
    <n v="0"/>
    <n v="17"/>
    <n v="27"/>
    <d v="1899-12-30T00:17:27"/>
    <d v="1899-12-30T00:17:27"/>
    <s v="NBFreshFoam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x v="158"/>
    <x v="18"/>
    <n v="0"/>
  </r>
  <r>
    <n v="3397"/>
    <d v="2016-08-21T00:00:00"/>
    <d v="2016-08-21T00:00:00"/>
    <x v="29"/>
    <n v="1"/>
    <n v="0"/>
    <n v="14"/>
    <n v="54"/>
    <d v="1899-12-30T00:14:54"/>
    <d v="1899-12-30T00:14:54"/>
    <s v="NBFreshFoam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x v="158"/>
    <x v="18"/>
    <n v="0"/>
  </r>
  <r>
    <n v="3398"/>
    <d v="2016-08-21T00:00:00"/>
    <d v="2016-08-21T00:00:00"/>
    <x v="30"/>
    <n v="1"/>
    <n v="0"/>
    <n v="14"/>
    <n v="48"/>
    <d v="1899-12-30T00:14:48"/>
    <d v="1899-12-30T00:14:48"/>
    <s v="NBFreshFoam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x v="158"/>
    <x v="18"/>
    <n v="0"/>
  </r>
  <r>
    <n v="3399"/>
    <d v="2016-08-21T00:00:00"/>
    <d v="2016-08-21T00:00:00"/>
    <x v="31"/>
    <n v="1"/>
    <n v="0"/>
    <n v="15"/>
    <n v="6"/>
    <d v="1899-12-30T00:15:06"/>
    <d v="1899-12-30T00:15:06"/>
    <s v="NBFreshFoam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x v="158"/>
    <x v="18"/>
    <n v="0"/>
  </r>
  <r>
    <n v="3400"/>
    <d v="2016-08-21T00:00:00"/>
    <d v="2016-08-21T00:00:00"/>
    <x v="32"/>
    <n v="1"/>
    <n v="0"/>
    <n v="16"/>
    <n v="1"/>
    <d v="1899-12-30T00:16:01"/>
    <d v="1899-12-30T00:16:01"/>
    <s v="NBFreshFoam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x v="158"/>
    <x v="18"/>
    <n v="0"/>
  </r>
  <r>
    <n v="3401"/>
    <d v="2016-08-21T00:00:00"/>
    <d v="2016-08-21T00:00:00"/>
    <x v="33"/>
    <n v="1"/>
    <n v="0"/>
    <n v="17"/>
    <n v="25"/>
    <d v="1899-12-30T00:17:25"/>
    <d v="1899-12-30T00:17:25"/>
    <s v="NBFreshFoam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x v="158"/>
    <x v="18"/>
    <n v="0"/>
  </r>
  <r>
    <n v="3402"/>
    <d v="2016-08-21T00:00:00"/>
    <d v="2016-08-21T00:00:00"/>
    <x v="34"/>
    <n v="1"/>
    <n v="0"/>
    <n v="17"/>
    <n v="26"/>
    <d v="1899-12-30T00:17:26"/>
    <d v="1899-12-30T00:17:26"/>
    <s v="NBFreshFoam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x v="158"/>
    <x v="18"/>
    <n v="0"/>
  </r>
  <r>
    <n v="3403"/>
    <d v="2016-08-21T00:00:00"/>
    <d v="2016-08-21T00:00:00"/>
    <x v="35"/>
    <n v="1"/>
    <n v="0"/>
    <n v="16"/>
    <n v="33"/>
    <d v="1899-12-30T00:16:33"/>
    <d v="1899-12-30T00:16:33"/>
    <s v="NBFreshFoam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x v="158"/>
    <x v="18"/>
    <n v="0"/>
  </r>
  <r>
    <n v="3404"/>
    <d v="2016-08-21T00:00:00"/>
    <d v="2016-08-21T00:00:00"/>
    <x v="36"/>
    <n v="1"/>
    <n v="0"/>
    <n v="15"/>
    <n v="42"/>
    <d v="1899-12-30T00:15:42"/>
    <d v="1899-12-30T00:15:42"/>
    <s v="NBFreshFoam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x v="162"/>
    <x v="50"/>
    <n v="4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x v="162"/>
    <x v="50"/>
    <n v="0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x v="162"/>
    <x v="52"/>
    <n v="0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x v="162"/>
    <x v="52"/>
    <n v="0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x v="163"/>
    <x v="27"/>
    <n v="1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x v="163"/>
    <x v="27"/>
    <n v="0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x v="163"/>
    <x v="27"/>
    <n v="2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x v="164"/>
    <x v="32"/>
    <n v="0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x v="165"/>
    <x v="34"/>
    <n v="0"/>
  </r>
  <r>
    <n v="3172"/>
    <d v="2017-03-10T00:00:00"/>
    <d v="2017-03-10T00:00:00"/>
    <x v="2"/>
    <n v="5"/>
    <n v="0"/>
    <n v="54"/>
    <n v="41"/>
    <d v="1899-12-30T00:54:41"/>
    <d v="1899-12-30T00:10:56"/>
    <s v="AltraBlue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x v="165"/>
    <x v="34"/>
    <n v="0"/>
  </r>
  <r>
    <n v="3173"/>
    <d v="2017-03-11T00:00:00"/>
    <d v="2017-03-11T00:00:00"/>
    <x v="2"/>
    <n v="8"/>
    <n v="1"/>
    <n v="29"/>
    <n v="58"/>
    <d v="1899-12-30T01:29:58"/>
    <d v="1899-12-30T00:11:15"/>
    <s v="AltraBlue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x v="165"/>
    <x v="34"/>
    <n v="0"/>
  </r>
  <r>
    <n v="3174"/>
    <d v="2017-03-14T00:00:00"/>
    <d v="2017-03-14T00:00:00"/>
    <x v="2"/>
    <n v="3"/>
    <n v="0"/>
    <n v="30"/>
    <n v="26"/>
    <d v="1899-12-30T00:30:26"/>
    <d v="1899-12-30T00:10:09"/>
    <s v="AltraBlue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x v="165"/>
    <x v="35"/>
    <n v="2"/>
  </r>
  <r>
    <n v="3175"/>
    <d v="2017-03-15T00:00:00"/>
    <d v="2017-03-15T00:00:00"/>
    <x v="2"/>
    <n v="1.2"/>
    <n v="0"/>
    <n v="12"/>
    <n v="12"/>
    <d v="1899-12-30T00:12:12"/>
    <d v="1899-12-30T00:10:10"/>
    <s v="NBFreshFoam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5"/>
    <n v="0"/>
  </r>
  <r>
    <n v="3176"/>
    <d v="2017-03-16T00:00:00"/>
    <d v="2017-03-16T00:00:00"/>
    <x v="2"/>
    <n v="3"/>
    <n v="0"/>
    <n v="30"/>
    <n v="50"/>
    <d v="1899-12-30T00:30:50"/>
    <d v="1899-12-30T00:10:17"/>
    <s v="AltraBlue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x v="165"/>
    <x v="35"/>
    <n v="0"/>
  </r>
  <r>
    <n v="3177"/>
    <d v="2017-03-17T00:00:00"/>
    <d v="2017-03-17T00:00:00"/>
    <x v="2"/>
    <n v="6.2"/>
    <n v="1"/>
    <n v="12"/>
    <n v="44"/>
    <d v="1899-12-30T01:12:44"/>
    <d v="1899-12-30T00:11:44"/>
    <s v="Escalante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x v="165"/>
    <x v="35"/>
    <n v="0"/>
  </r>
  <r>
    <n v="3178"/>
    <d v="2017-03-19T00:00:00"/>
    <d v="2017-03-19T00:00:00"/>
    <x v="2"/>
    <n v="10.3"/>
    <n v="2"/>
    <n v="11"/>
    <n v="5"/>
    <d v="1899-12-30T02:11:05"/>
    <d v="1899-12-30T00:12:44"/>
    <s v="Escalante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x v="165"/>
    <x v="36"/>
    <n v="1"/>
  </r>
  <r>
    <n v="3179"/>
    <d v="2017-03-20T00:00:00"/>
    <d v="2017-03-20T00:00:00"/>
    <x v="1"/>
    <n v="11.5"/>
    <n v="0"/>
    <n v="30"/>
    <n v="0"/>
    <d v="1899-12-30T00:30:00"/>
    <d v="1899-12-30T00:02:37"/>
    <s v="YNHH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x v="165"/>
    <x v="36"/>
    <n v="0"/>
  </r>
  <r>
    <n v="3180"/>
    <d v="2017-03-21T00:00:00"/>
    <d v="2017-03-21T00:00:00"/>
    <x v="2"/>
    <n v="3.17"/>
    <n v="0"/>
    <n v="32"/>
    <n v="24"/>
    <d v="1899-12-30T00:32:24"/>
    <d v="1899-12-30T00:10:13"/>
    <s v="AltraBlue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x v="165"/>
    <x v="36"/>
    <n v="0"/>
  </r>
  <r>
    <n v="3181"/>
    <d v="2017-03-24T00:00:00"/>
    <d v="2017-03-24T00:00:00"/>
    <x v="2"/>
    <n v="6.2"/>
    <n v="1"/>
    <n v="11"/>
    <n v="55"/>
    <d v="1899-12-30T01:11:55"/>
    <d v="1899-12-30T00:11:36"/>
    <s v="Escalante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x v="165"/>
    <x v="36"/>
    <n v="2"/>
  </r>
  <r>
    <n v="3182"/>
    <d v="2017-03-25T00:00:00"/>
    <d v="2017-03-25T00:00:00"/>
    <x v="2"/>
    <n v="4"/>
    <n v="0"/>
    <n v="40"/>
    <n v="11"/>
    <d v="1899-12-30T00:40:11"/>
    <d v="1899-12-30T00:10:03"/>
    <s v="Escalante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x v="165"/>
    <x v="36"/>
    <n v="0"/>
  </r>
  <r>
    <n v="3183"/>
    <d v="2017-03-26T00:00:00"/>
    <d v="2017-03-26T00:00:00"/>
    <x v="2"/>
    <n v="10.3"/>
    <n v="2"/>
    <n v="3"/>
    <n v="23"/>
    <d v="1899-12-30T02:03:23"/>
    <d v="1899-12-30T00:11:59"/>
    <s v="Escalante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x v="165"/>
    <x v="37"/>
    <n v="0"/>
  </r>
  <r>
    <n v="3185"/>
    <d v="2017-03-27T00:00:00"/>
    <d v="2017-03-27T00:00:00"/>
    <x v="1"/>
    <n v="12"/>
    <n v="0"/>
    <n v="30"/>
    <n v="0"/>
    <d v="1899-12-30T00:30:00"/>
    <d v="1899-12-30T00:02:30"/>
    <s v="YNHH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x v="165"/>
    <x v="37"/>
    <n v="0"/>
  </r>
  <r>
    <n v="3184"/>
    <d v="2017-03-28T00:00:00"/>
    <d v="2017-03-28T00:00:00"/>
    <x v="0"/>
    <n v="1"/>
    <n v="0"/>
    <n v="33"/>
    <n v="0"/>
    <d v="1899-12-30T00:33:00"/>
    <d v="1899-12-30T00:33:00"/>
    <s v="PHS 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x v="165"/>
    <x v="37"/>
    <n v="0"/>
  </r>
  <r>
    <n v="3186"/>
    <d v="2017-03-30T00:00:00"/>
    <d v="2017-03-30T00:00:00"/>
    <x v="2"/>
    <n v="3.75"/>
    <n v="0"/>
    <n v="42"/>
    <n v="1"/>
    <d v="1899-12-30T00:42:01"/>
    <d v="1899-12-30T00:11:12"/>
    <s v="AltraBlue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x v="165"/>
    <x v="37"/>
    <n v="1"/>
  </r>
  <r>
    <n v="3180"/>
    <d v="2017-03-31T00:00:00"/>
    <d v="2017-03-31T00:00:00"/>
    <x v="2"/>
    <n v="7"/>
    <n v="1"/>
    <n v="11"/>
    <n v="10"/>
    <d v="1899-12-30T01:11:10"/>
    <d v="1899-12-30T00:10:10"/>
    <s v="Escalante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7"/>
    <n v="0"/>
  </r>
  <r>
    <n v="3181"/>
    <d v="2017-04-01T00:00:00"/>
    <d v="2017-04-01T00:00:00"/>
    <x v="2"/>
    <n v="3"/>
    <n v="0"/>
    <n v="29"/>
    <n v="21"/>
    <d v="1899-12-30T00:29:21"/>
    <d v="1899-12-30T00:09:47"/>
    <s v="AltraBlue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x v="166"/>
    <x v="37"/>
    <n v="0"/>
  </r>
  <r>
    <n v="3182"/>
    <d v="2017-04-02T00:00:00"/>
    <d v="2017-04-02T00:00:00"/>
    <x v="2"/>
    <n v="3.1"/>
    <n v="0"/>
    <n v="33"/>
    <n v="8"/>
    <d v="1899-12-30T00:33:08"/>
    <d v="1899-12-30T00:10:41"/>
    <s v="AltraBlue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x v="166"/>
    <x v="38"/>
    <n v="0"/>
  </r>
  <r>
    <n v="3183"/>
    <d v="2017-04-02T00:00:00"/>
    <d v="2017-04-02T00:00:00"/>
    <x v="1"/>
    <n v="22.5"/>
    <n v="1"/>
    <n v="44"/>
    <n v="21"/>
    <d v="1899-12-30T01:44:21"/>
    <d v="1899-12-30T00:04:38"/>
    <s v="Ciocci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x v="166"/>
    <x v="38"/>
    <n v="0"/>
  </r>
  <r>
    <n v="3184"/>
    <d v="2017-04-03T00:00:00"/>
    <d v="2017-04-03T00:00:00"/>
    <x v="2"/>
    <n v="3.1"/>
    <n v="0"/>
    <n v="36"/>
    <n v="32"/>
    <d v="1899-12-30T00:36:32"/>
    <d v="1899-12-30T00:11:47"/>
    <s v="Escalante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x v="166"/>
    <x v="38"/>
    <n v="0"/>
  </r>
  <r>
    <n v="3185"/>
    <d v="2017-04-06T00:00:00"/>
    <d v="2017-04-06T00:00:00"/>
    <x v="2"/>
    <n v="6"/>
    <n v="1"/>
    <n v="2"/>
    <n v="7"/>
    <d v="1899-12-30T01:02:07"/>
    <d v="1899-12-30T00:10:21"/>
    <s v="Escalante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x v="166"/>
    <x v="38"/>
    <n v="2"/>
  </r>
  <r>
    <n v="3186"/>
    <d v="2017-04-07T00:00:00"/>
    <d v="2017-04-07T00:00:00"/>
    <x v="2"/>
    <n v="7.25"/>
    <n v="1"/>
    <n v="23"/>
    <n v="9"/>
    <d v="1899-12-30T01:23:09"/>
    <d v="1899-12-30T00:11:28"/>
    <s v="Escalante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x v="166"/>
    <x v="38"/>
    <n v="0"/>
  </r>
  <r>
    <n v="3180"/>
    <d v="2017-04-13T00:00:00"/>
    <d v="2017-04-13T00:00:00"/>
    <x v="2"/>
    <n v="5.05"/>
    <n v="0"/>
    <n v="57"/>
    <n v="28"/>
    <d v="1899-12-30T00:57:28"/>
    <d v="1899-12-30T00:11:23"/>
    <s v="Escalante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x v="166"/>
    <x v="1"/>
    <n v="5"/>
  </r>
  <r>
    <n v="3181"/>
    <d v="2017-04-14T00:00:00"/>
    <d v="2017-04-14T00:00:00"/>
    <x v="1"/>
    <n v="20.399999999999999"/>
    <n v="1"/>
    <n v="36"/>
    <n v="46"/>
    <d v="1899-12-30T01:36:46"/>
    <d v="1899-12-30T00:04:45"/>
    <s v="Ciocci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x v="166"/>
    <x v="1"/>
    <n v="0"/>
  </r>
  <r>
    <n v="3182"/>
    <d v="2017-04-15T00:00:00"/>
    <d v="2017-04-15T00:00:00"/>
    <x v="2"/>
    <n v="8.1999999999999993"/>
    <n v="1"/>
    <n v="45"/>
    <n v="21"/>
    <d v="1899-12-30T01:45:21"/>
    <d v="1899-12-30T00:12:51"/>
    <s v="Escalante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x v="166"/>
    <x v="1"/>
    <n v="0"/>
  </r>
  <r>
    <n v="3183"/>
    <d v="2017-04-16T00:00:00"/>
    <d v="2017-04-16T00:00:00"/>
    <x v="1"/>
    <n v="13"/>
    <n v="0"/>
    <n v="57"/>
    <n v="19"/>
    <d v="1899-12-30T00:57:19"/>
    <d v="1899-12-30T00:04:25"/>
    <s v="Ciocci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x v="166"/>
    <x v="2"/>
    <n v="0"/>
  </r>
  <r>
    <n v="3184"/>
    <d v="2017-04-17T00:00:00"/>
    <d v="2017-04-17T00:00:00"/>
    <x v="2"/>
    <n v="3.2"/>
    <n v="0"/>
    <n v="34"/>
    <n v="47"/>
    <d v="1899-12-30T00:34:47"/>
    <d v="1899-12-30T00:10:52"/>
    <s v="AltraBlue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x v="166"/>
    <x v="2"/>
    <n v="0"/>
  </r>
  <r>
    <n v="3185"/>
    <d v="2017-04-19T00:00:00"/>
    <d v="2017-04-19T00:00:00"/>
    <x v="2"/>
    <n v="3.1"/>
    <n v="0"/>
    <n v="30"/>
    <n v="3"/>
    <d v="1899-12-30T00:30:03"/>
    <d v="1899-12-30T00:09:42"/>
    <s v="AltraBlue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x v="166"/>
    <x v="2"/>
    <n v="1"/>
  </r>
  <r>
    <n v="3186"/>
    <d v="2017-04-20T00:00:00"/>
    <d v="2017-04-20T00:00:00"/>
    <x v="2"/>
    <n v="3.1"/>
    <n v="0"/>
    <n v="31"/>
    <n v="3"/>
    <d v="1899-12-30T00:31:03"/>
    <d v="1899-12-30T00:10:01"/>
    <s v="Escalante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x v="166"/>
    <x v="2"/>
    <n v="0"/>
  </r>
  <r>
    <n v="3187"/>
    <d v="2017-04-20T00:00:00"/>
    <d v="2017-04-20T00:00:00"/>
    <x v="2"/>
    <n v="5"/>
    <n v="0"/>
    <n v="51"/>
    <n v="44"/>
    <d v="1899-12-30T00:51:44"/>
    <d v="1899-12-30T00:10:21"/>
    <s v="AltraBlue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x v="166"/>
    <x v="2"/>
    <n v="0"/>
  </r>
  <r>
    <n v="3188"/>
    <d v="2017-04-22T00:00:00"/>
    <d v="2017-04-22T00:00:00"/>
    <x v="2"/>
    <n v="3.1"/>
    <n v="0"/>
    <n v="28"/>
    <n v="29"/>
    <d v="1899-12-30T00:28:29"/>
    <d v="1899-12-30T00:09:11"/>
    <s v="AltraBlue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x v="166"/>
    <x v="2"/>
    <n v="1"/>
  </r>
  <r>
    <n v="3189"/>
    <d v="2017-04-22T00:00:00"/>
    <d v="2017-04-22T00:00:00"/>
    <x v="1"/>
    <n v="40"/>
    <n v="2"/>
    <n v="50"/>
    <n v="29"/>
    <d v="1899-12-30T02:50:29"/>
    <d v="1899-12-30T00:04:16"/>
    <s v="Ciocci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x v="166"/>
    <x v="2"/>
    <n v="0"/>
  </r>
  <r>
    <n v="3190"/>
    <d v="2017-04-23T00:00:00"/>
    <d v="2017-04-23T00:00:00"/>
    <x v="2"/>
    <n v="6.2"/>
    <n v="1"/>
    <n v="14"/>
    <n v="51"/>
    <d v="1899-12-30T01:14:51"/>
    <d v="1899-12-30T00:12:04"/>
    <s v="Escalante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x v="166"/>
    <x v="3"/>
    <n v="0"/>
  </r>
  <r>
    <n v="3191"/>
    <d v="2017-04-24T00:00:00"/>
    <d v="2017-04-24T00:00:00"/>
    <x v="2"/>
    <n v="3.1"/>
    <n v="0"/>
    <n v="35"/>
    <n v="21"/>
    <d v="1899-12-30T00:35:21"/>
    <d v="1899-12-30T00:11:24"/>
    <s v="Escalante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x v="166"/>
    <x v="3"/>
    <n v="0"/>
  </r>
  <r>
    <n v="3192"/>
    <d v="2017-04-26T00:00:00"/>
    <d v="2017-04-26T00:00:00"/>
    <x v="2"/>
    <n v="4"/>
    <n v="0"/>
    <n v="39"/>
    <n v="41"/>
    <d v="1899-12-30T00:39:41"/>
    <d v="1899-12-30T00:09:55"/>
    <s v="AltraBlue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x v="166"/>
    <x v="3"/>
    <n v="1"/>
  </r>
  <r>
    <n v="3193"/>
    <d v="2017-04-27T00:00:00"/>
    <d v="2017-04-27T00:00:00"/>
    <x v="2"/>
    <n v="3.1"/>
    <n v="0"/>
    <n v="33"/>
    <n v="14"/>
    <d v="1899-12-30T00:33:14"/>
    <d v="1899-12-30T00:10:43"/>
    <s v="Escalante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x v="166"/>
    <x v="3"/>
    <n v="0"/>
  </r>
  <r>
    <n v="3194"/>
    <d v="2017-04-27T00:00:00"/>
    <d v="2017-04-27T00:00:00"/>
    <x v="2"/>
    <n v="3.2"/>
    <n v="0"/>
    <n v="31"/>
    <n v="48"/>
    <d v="1899-12-30T00:31:48"/>
    <d v="1899-12-30T00:09:56"/>
    <s v="AltraBlue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x v="166"/>
    <x v="3"/>
    <n v="0"/>
  </r>
  <r>
    <n v="3195"/>
    <d v="2017-04-28T00:00:00"/>
    <d v="2017-04-28T00:00:00"/>
    <x v="1"/>
    <n v="18.5"/>
    <n v="1"/>
    <n v="13"/>
    <n v="26"/>
    <d v="1899-12-30T01:13:26"/>
    <d v="1899-12-30T00:03:58"/>
    <s v="Shiv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x v="166"/>
    <x v="3"/>
    <n v="0"/>
  </r>
  <r>
    <n v="3196"/>
    <d v="2017-04-30T00:00:00"/>
    <d v="2017-04-30T00:00:00"/>
    <x v="2"/>
    <n v="3.1"/>
    <n v="0"/>
    <n v="27"/>
    <n v="10"/>
    <d v="1899-12-30T00:27:10"/>
    <d v="1899-12-30T00:08:46"/>
    <s v="Escalante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x v="166"/>
    <x v="4"/>
    <n v="1"/>
  </r>
  <r>
    <n v="3197"/>
    <d v="2017-05-02T00:00:00"/>
    <d v="2017-05-02T00:00:00"/>
    <x v="2"/>
    <n v="4"/>
    <n v="0"/>
    <n v="42"/>
    <n v="53"/>
    <d v="1899-12-30T00:42:53"/>
    <d v="1899-12-30T00:10:43"/>
    <s v="Escalante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x v="167"/>
    <x v="4"/>
    <n v="1"/>
  </r>
  <r>
    <n v="3198"/>
    <d v="2017-05-03T00:00:00"/>
    <d v="2017-05-03T00:00:00"/>
    <x v="2"/>
    <n v="3"/>
    <n v="0"/>
    <n v="35"/>
    <n v="39"/>
    <d v="1899-12-30T00:35:39"/>
    <d v="1899-12-30T00:11:53"/>
    <s v="Escalante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x v="167"/>
    <x v="4"/>
    <n v="0"/>
  </r>
  <r>
    <n v="3199"/>
    <d v="2017-05-04T00:00:00"/>
    <d v="2017-05-04T00:00:00"/>
    <x v="2"/>
    <n v="14.25"/>
    <n v="2"/>
    <n v="43"/>
    <n v="36"/>
    <d v="1899-12-30T02:43:36"/>
    <d v="1899-12-30T00:11:29"/>
    <s v="Escalante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x v="167"/>
    <x v="4"/>
    <n v="0"/>
  </r>
  <r>
    <n v="3200"/>
    <d v="2017-05-06T00:00:00"/>
    <d v="2017-05-06T00:00:00"/>
    <x v="2"/>
    <n v="3.1"/>
    <n v="0"/>
    <n v="31"/>
    <n v="2"/>
    <d v="1899-12-30T00:31:02"/>
    <d v="1899-12-30T00:10:01"/>
    <s v="Escalante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x v="167"/>
    <x v="4"/>
    <n v="1"/>
  </r>
  <r>
    <n v="3201"/>
    <d v="2017-05-07T00:00:00"/>
    <d v="2017-05-07T00:00:00"/>
    <x v="1"/>
    <n v="30"/>
    <n v="1"/>
    <n v="59"/>
    <n v="16"/>
    <d v="1899-12-30T01:59:16"/>
    <d v="1899-12-30T00:03:59"/>
    <s v="Shiv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x v="167"/>
    <x v="5"/>
    <n v="0"/>
  </r>
  <r>
    <n v="3202"/>
    <d v="2017-05-10T00:00:00"/>
    <d v="2017-05-10T00:00:00"/>
    <x v="2"/>
    <n v="3.25"/>
    <n v="0"/>
    <n v="35"/>
    <n v="2"/>
    <d v="1899-12-30T00:35:02"/>
    <d v="1899-12-30T00:10:47"/>
    <s v="Escalante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x v="167"/>
    <x v="5"/>
    <n v="2"/>
  </r>
  <r>
    <n v="3203"/>
    <d v="2017-05-11T00:00:00"/>
    <d v="2017-05-11T00:00:00"/>
    <x v="1"/>
    <n v="5"/>
    <n v="0"/>
    <n v="14"/>
    <n v="0"/>
    <d v="1899-12-30T00:14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x v="167"/>
    <x v="5"/>
    <n v="0"/>
  </r>
  <r>
    <n v="3204"/>
    <d v="2017-05-12T00:00:00"/>
    <d v="2017-05-12T00:00:00"/>
    <x v="2"/>
    <n v="3.1"/>
    <n v="0"/>
    <n v="34"/>
    <n v="23"/>
    <d v="1899-12-30T00:34:23"/>
    <d v="1899-12-30T00:11:05"/>
    <s v="Escalante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x v="167"/>
    <x v="5"/>
    <n v="0"/>
  </r>
  <r>
    <n v="3205"/>
    <d v="2017-05-12T00:00:00"/>
    <d v="2017-05-12T00:00:00"/>
    <x v="1"/>
    <n v="25.2"/>
    <n v="1"/>
    <n v="45"/>
    <n v="7"/>
    <d v="1899-12-30T01:45:07"/>
    <d v="1899-12-30T00:04:10"/>
    <s v="Shiv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x v="167"/>
    <x v="5"/>
    <n v="0"/>
  </r>
  <r>
    <n v="3206"/>
    <d v="2017-05-13T00:00:00"/>
    <d v="2017-05-13T00:00:00"/>
    <x v="2"/>
    <n v="1.5"/>
    <n v="0"/>
    <n v="14"/>
    <n v="42"/>
    <d v="1899-12-30T00:14:42"/>
    <d v="1899-12-30T00:09:48"/>
    <s v="Escalante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x v="167"/>
    <x v="5"/>
    <n v="0"/>
  </r>
  <r>
    <n v="3207"/>
    <d v="2017-05-15T00:00:00"/>
    <d v="2017-05-15T00:00:00"/>
    <x v="2"/>
    <n v="3.1"/>
    <n v="0"/>
    <n v="35"/>
    <n v="14"/>
    <d v="1899-12-30T00:35:14"/>
    <d v="1899-12-30T00:11:22"/>
    <s v="Escalante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x v="167"/>
    <x v="6"/>
    <n v="1"/>
  </r>
  <r>
    <n v="3208"/>
    <d v="2017-05-15T00:00:00"/>
    <d v="2017-05-15T00:00:00"/>
    <x v="2"/>
    <n v="4.2"/>
    <n v="0"/>
    <n v="44"/>
    <n v="50"/>
    <d v="1899-12-30T00:44:50"/>
    <d v="1899-12-30T00:10:40"/>
    <s v="AltraBlue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x v="167"/>
    <x v="6"/>
    <n v="0"/>
  </r>
  <r>
    <n v="3209"/>
    <d v="2017-05-16T00:00:00"/>
    <d v="2017-05-16T00:00:00"/>
    <x v="2"/>
    <n v="3.1"/>
    <n v="0"/>
    <n v="32"/>
    <n v="23"/>
    <d v="1899-12-30T00:32:23"/>
    <d v="1899-12-30T00:10:27"/>
    <s v="Escalante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x v="167"/>
    <x v="6"/>
    <n v="0"/>
  </r>
  <r>
    <n v="3210"/>
    <d v="2017-05-18T00:00:00"/>
    <d v="2017-05-18T00:00:00"/>
    <x v="1"/>
    <n v="8"/>
    <n v="0"/>
    <n v="30"/>
    <n v="0"/>
    <d v="1899-12-30T00:30:00"/>
    <d v="1899-12-30T00:03:45"/>
    <s v="YNHH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x v="167"/>
    <x v="6"/>
    <n v="1"/>
  </r>
  <r>
    <n v="3211"/>
    <d v="2017-05-19T00:00:00"/>
    <d v="2017-05-19T00:00:00"/>
    <x v="1"/>
    <n v="48.7"/>
    <n v="3"/>
    <n v="24"/>
    <n v="22"/>
    <d v="1899-12-30T03:24:22"/>
    <d v="1899-12-30T00:04:12"/>
    <s v="Shiv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x v="167"/>
    <x v="6"/>
    <n v="0"/>
  </r>
  <r>
    <n v="3212"/>
    <d v="2017-05-20T00:00:00"/>
    <d v="2017-05-20T00:00:00"/>
    <x v="0"/>
    <n v="0.5"/>
    <n v="0"/>
    <n v="18"/>
    <n v="15"/>
    <d v="1899-12-30T00:18:15"/>
    <d v="1899-12-30T00:36:30"/>
    <s v="Lake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x v="167"/>
    <x v="6"/>
    <n v="0"/>
  </r>
  <r>
    <n v="3213"/>
    <d v="2017-05-21T00:00:00"/>
    <d v="2017-05-21T00:00:00"/>
    <x v="2"/>
    <n v="9.6"/>
    <n v="1"/>
    <n v="57"/>
    <n v="11"/>
    <d v="1899-12-30T01:57:11"/>
    <d v="1899-12-30T00:12:12"/>
    <s v="Escalante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x v="167"/>
    <x v="7"/>
    <n v="0"/>
  </r>
  <r>
    <n v="3214"/>
    <d v="2017-05-22T00:00:00"/>
    <d v="2017-05-22T00:00:00"/>
    <x v="0"/>
    <n v="0.5"/>
    <n v="0"/>
    <n v="17"/>
    <n v="13"/>
    <d v="1899-12-30T00:17:13"/>
    <d v="1899-12-30T00:34:26"/>
    <s v="Edgewood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x v="167"/>
    <x v="7"/>
    <n v="0"/>
  </r>
  <r>
    <n v="3215"/>
    <d v="2017-05-23T00:00:00"/>
    <d v="2017-05-23T00:00:00"/>
    <x v="2"/>
    <n v="3.1"/>
    <n v="0"/>
    <n v="36"/>
    <n v="53"/>
    <d v="1899-12-30T00:36:53"/>
    <d v="1899-12-30T00:11:54"/>
    <s v="Escalante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x v="167"/>
    <x v="7"/>
    <n v="0"/>
  </r>
  <r>
    <n v="3216"/>
    <d v="2017-05-23T00:00:00"/>
    <d v="2017-05-23T00:00:00"/>
    <x v="2"/>
    <n v="3.4"/>
    <n v="0"/>
    <n v="36"/>
    <n v="5"/>
    <d v="1899-12-30T00:36:05"/>
    <d v="1899-12-30T00:10:37"/>
    <s v="AltraBlue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x v="167"/>
    <x v="7"/>
    <n v="0"/>
  </r>
  <r>
    <n v="3217"/>
    <d v="2017-05-24T00:00:00"/>
    <d v="2017-05-24T00:00:00"/>
    <x v="0"/>
    <n v="0.6"/>
    <n v="0"/>
    <n v="20"/>
    <n v="6"/>
    <d v="1899-12-30T00:20:06"/>
    <d v="1899-12-30T00:33:30"/>
    <s v="Lake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x v="167"/>
    <x v="7"/>
    <n v="0"/>
  </r>
  <r>
    <n v="3218"/>
    <d v="2017-05-25T00:00:00"/>
    <d v="2017-05-25T00:00:00"/>
    <x v="2"/>
    <n v="3.1"/>
    <n v="0"/>
    <n v="33"/>
    <n v="52"/>
    <d v="1899-12-30T00:33:52"/>
    <d v="1899-12-30T00:10:55"/>
    <s v="Escalante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x v="167"/>
    <x v="7"/>
    <n v="0"/>
  </r>
  <r>
    <n v="3219"/>
    <d v="2017-05-26T00:00:00"/>
    <d v="2017-05-26T00:00:00"/>
    <x v="1"/>
    <n v="22"/>
    <n v="1"/>
    <n v="29"/>
    <n v="2"/>
    <d v="1899-12-30T01:29:02"/>
    <d v="1899-12-30T00:04:03"/>
    <s v="Shiv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x v="167"/>
    <x v="7"/>
    <n v="0"/>
  </r>
  <r>
    <n v="3220"/>
    <d v="2017-05-27T00:00:00"/>
    <d v="2017-05-27T00:00:00"/>
    <x v="2"/>
    <n v="3"/>
    <n v="0"/>
    <n v="28"/>
    <n v="33"/>
    <d v="1899-12-30T00:28:33"/>
    <d v="1899-12-30T00:09:31"/>
    <s v="RedEscalante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x v="167"/>
    <x v="7"/>
    <n v="0"/>
  </r>
  <r>
    <n v="3221"/>
    <d v="2017-05-28T00:00:00"/>
    <d v="2017-05-28T00:00:00"/>
    <x v="2"/>
    <n v="5.0999999999999996"/>
    <n v="0"/>
    <n v="53"/>
    <n v="34"/>
    <d v="1899-12-30T00:53:34"/>
    <d v="1899-12-30T00:10:30"/>
    <s v="RedEscalante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x v="167"/>
    <x v="8"/>
    <n v="0"/>
  </r>
  <r>
    <n v="3222"/>
    <d v="2017-05-29T00:00:00"/>
    <d v="2017-05-29T00:00:00"/>
    <x v="1"/>
    <n v="45.6"/>
    <n v="3"/>
    <n v="19"/>
    <n v="9"/>
    <d v="1899-12-30T03:19:09"/>
    <d v="1899-12-30T00:04:22"/>
    <s v="Shiv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x v="167"/>
    <x v="8"/>
    <n v="0"/>
  </r>
  <r>
    <n v="3223"/>
    <d v="2017-05-31T00:00:00"/>
    <d v="2017-05-31T00:00:00"/>
    <x v="2"/>
    <n v="3.1"/>
    <n v="0"/>
    <n v="33"/>
    <n v="7"/>
    <d v="1899-12-30T00:33:07"/>
    <d v="1899-12-30T00:10:41"/>
    <s v="Escalante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x v="167"/>
    <x v="8"/>
    <n v="1"/>
  </r>
  <r>
    <n v="3224"/>
    <d v="2017-06-01T00:00:00"/>
    <d v="2017-06-01T00:00:00"/>
    <x v="1"/>
    <n v="16.5"/>
    <n v="1"/>
    <n v="11"/>
    <n v="4"/>
    <d v="1899-12-30T01:11:04"/>
    <d v="1899-12-30T00:04:18"/>
    <s v="Shiv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x v="168"/>
    <x v="8"/>
    <n v="0"/>
  </r>
  <r>
    <n v="3225"/>
    <d v="2017-06-01T00:00:00"/>
    <d v="2017-06-01T00:00:00"/>
    <x v="0"/>
    <n v="1"/>
    <n v="0"/>
    <n v="35"/>
    <n v="36"/>
    <d v="1899-12-30T00:35:36"/>
    <d v="1899-12-30T00:35:36"/>
    <s v="Lake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x v="168"/>
    <x v="8"/>
    <n v="0"/>
  </r>
  <r>
    <n v="3226"/>
    <d v="2017-06-04T00:00:00"/>
    <d v="2017-06-04T00:00:00"/>
    <x v="0"/>
    <n v="1.2"/>
    <n v="0"/>
    <n v="38"/>
    <n v="13"/>
    <d v="1899-12-30T00:38:13"/>
    <d v="1899-12-30T00:31:51"/>
    <s v="Lake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x v="168"/>
    <x v="9"/>
    <n v="2"/>
  </r>
  <r>
    <n v="3227"/>
    <d v="2017-06-04T00:00:00"/>
    <d v="2017-06-04T00:00:00"/>
    <x v="1"/>
    <n v="56"/>
    <n v="3"/>
    <n v="24"/>
    <n v="30"/>
    <d v="1899-12-30T03:24:30"/>
    <d v="1899-12-30T00:03:39"/>
    <s v="Shiv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x v="168"/>
    <x v="9"/>
    <n v="0"/>
  </r>
  <r>
    <n v="3228"/>
    <d v="2017-06-04T00:00:00"/>
    <d v="2017-06-04T00:00:00"/>
    <x v="2"/>
    <n v="13.1"/>
    <n v="2"/>
    <n v="55"/>
    <n v="9"/>
    <d v="1899-12-30T02:55:09"/>
    <d v="1899-12-30T00:13:22"/>
    <s v="Escalante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x v="168"/>
    <x v="9"/>
    <n v="0"/>
  </r>
  <r>
    <n v="3229"/>
    <d v="2017-06-04T00:00:00"/>
    <d v="2017-06-04T00:00:00"/>
    <x v="3"/>
    <n v="0.1"/>
    <n v="0"/>
    <n v="4"/>
    <n v="21"/>
    <d v="1899-12-30T00:04:21"/>
    <d v="1899-12-30T00:43:30"/>
    <s v="T1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x v="168"/>
    <x v="9"/>
    <n v="0"/>
  </r>
  <r>
    <n v="3230"/>
    <d v="2017-06-04T00:00:00"/>
    <d v="2017-06-04T00:00:00"/>
    <x v="4"/>
    <n v="0.1"/>
    <n v="0"/>
    <n v="3"/>
    <n v="8"/>
    <d v="1899-12-30T00:03:08"/>
    <d v="1899-12-30T00:31:20"/>
    <s v="T2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x v="168"/>
    <x v="9"/>
    <n v="0"/>
  </r>
  <r>
    <n v="3234"/>
    <d v="2017-06-04T00:00:00"/>
    <d v="2017-06-04T00:00:00"/>
    <x v="8"/>
    <n v="1"/>
    <n v="0"/>
    <n v="11"/>
    <n v="56"/>
    <d v="1899-12-30T00:11:56"/>
    <d v="1899-12-30T00:11:56"/>
    <s v="Escalante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x v="168"/>
    <x v="9"/>
    <n v="0"/>
  </r>
  <r>
    <n v="3235"/>
    <d v="2017-06-04T00:00:00"/>
    <d v="2017-06-04T00:00:00"/>
    <x v="9"/>
    <n v="1"/>
    <n v="0"/>
    <n v="11"/>
    <n v="42"/>
    <d v="1899-12-30T00:11:42"/>
    <d v="1899-12-30T00:11:42"/>
    <s v="Escalante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x v="168"/>
    <x v="9"/>
    <n v="0"/>
  </r>
  <r>
    <n v="3236"/>
    <d v="2017-06-04T00:00:00"/>
    <d v="2017-06-04T00:00:00"/>
    <x v="10"/>
    <n v="1"/>
    <n v="0"/>
    <n v="13"/>
    <n v="12"/>
    <d v="1899-12-30T00:13:12"/>
    <d v="1899-12-30T00:13:12"/>
    <s v="Escalante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x v="168"/>
    <x v="9"/>
    <n v="0"/>
  </r>
  <r>
    <n v="3237"/>
    <d v="2017-06-04T00:00:00"/>
    <d v="2017-06-04T00:00:00"/>
    <x v="11"/>
    <n v="1"/>
    <n v="0"/>
    <n v="10"/>
    <n v="44"/>
    <d v="1899-12-30T00:10:44"/>
    <d v="1899-12-30T00:10:44"/>
    <s v="Escalante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x v="168"/>
    <x v="9"/>
    <n v="0"/>
  </r>
  <r>
    <n v="3238"/>
    <d v="2017-06-04T00:00:00"/>
    <d v="2017-06-04T00:00:00"/>
    <x v="12"/>
    <n v="1"/>
    <n v="0"/>
    <n v="14"/>
    <n v="28"/>
    <d v="1899-12-30T00:14:28"/>
    <d v="1899-12-30T00:14:28"/>
    <s v="Escalante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x v="168"/>
    <x v="9"/>
    <n v="0"/>
  </r>
  <r>
    <n v="3239"/>
    <d v="2017-06-04T00:00:00"/>
    <d v="2017-06-04T00:00:00"/>
    <x v="13"/>
    <n v="1"/>
    <n v="0"/>
    <n v="12"/>
    <n v="29"/>
    <d v="1899-12-30T00:12:29"/>
    <d v="1899-12-30T00:12:29"/>
    <s v="Escalante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x v="168"/>
    <x v="9"/>
    <n v="0"/>
  </r>
  <r>
    <n v="3240"/>
    <d v="2017-06-04T00:00:00"/>
    <d v="2017-06-04T00:00:00"/>
    <x v="14"/>
    <n v="1"/>
    <n v="0"/>
    <n v="14"/>
    <n v="20"/>
    <d v="1899-12-30T00:14:20"/>
    <d v="1899-12-30T00:14:20"/>
    <s v="Escalante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x v="168"/>
    <x v="9"/>
    <n v="0"/>
  </r>
  <r>
    <n v="3241"/>
    <d v="2017-06-04T00:00:00"/>
    <d v="2017-06-04T00:00:00"/>
    <x v="15"/>
    <n v="1"/>
    <n v="0"/>
    <n v="12"/>
    <n v="46"/>
    <d v="1899-12-30T00:12:46"/>
    <d v="1899-12-30T00:12:46"/>
    <s v="Escalante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x v="168"/>
    <x v="9"/>
    <n v="0"/>
  </r>
  <r>
    <n v="3242"/>
    <d v="2017-06-04T00:00:00"/>
    <d v="2017-06-04T00:00:00"/>
    <x v="16"/>
    <n v="1"/>
    <n v="0"/>
    <n v="16"/>
    <n v="52"/>
    <d v="1899-12-30T00:16:52"/>
    <d v="1899-12-30T00:16:52"/>
    <s v="Escalante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x v="168"/>
    <x v="9"/>
    <n v="0"/>
  </r>
  <r>
    <n v="3243"/>
    <d v="2017-06-04T00:00:00"/>
    <d v="2017-06-04T00:00:00"/>
    <x v="17"/>
    <n v="1"/>
    <n v="0"/>
    <n v="15"/>
    <n v="41"/>
    <d v="1899-12-30T00:15:41"/>
    <d v="1899-12-30T00:15:41"/>
    <s v="Escalante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x v="168"/>
    <x v="9"/>
    <n v="0"/>
  </r>
  <r>
    <n v="3244"/>
    <d v="2017-06-04T00:00:00"/>
    <d v="2017-06-04T00:00:00"/>
    <x v="18"/>
    <n v="1"/>
    <n v="0"/>
    <n v="12"/>
    <n v="19"/>
    <d v="1899-12-30T00:12:19"/>
    <d v="1899-12-30T00:12:19"/>
    <s v="Escalante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x v="168"/>
    <x v="9"/>
    <n v="0"/>
  </r>
  <r>
    <n v="3245"/>
    <d v="2017-06-04T00:00:00"/>
    <d v="2017-06-04T00:00:00"/>
    <x v="19"/>
    <n v="1"/>
    <n v="0"/>
    <n v="14"/>
    <n v="40"/>
    <d v="1899-12-30T00:14:40"/>
    <d v="1899-12-30T00:14:40"/>
    <s v="Escalante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x v="168"/>
    <x v="9"/>
    <n v="0"/>
  </r>
  <r>
    <n v="3246"/>
    <d v="2017-06-04T00:00:00"/>
    <d v="2017-06-04T00:00:00"/>
    <x v="20"/>
    <n v="1"/>
    <n v="0"/>
    <n v="12"/>
    <n v="42"/>
    <d v="1899-12-30T00:12:42"/>
    <d v="1899-12-30T00:12:42"/>
    <s v="Escalante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x v="168"/>
    <x v="9"/>
    <n v="0"/>
  </r>
  <r>
    <n v="3231"/>
    <d v="2017-06-07T00:00:00"/>
    <d v="2017-06-07T00:00:00"/>
    <x v="2"/>
    <n v="3.2"/>
    <n v="0"/>
    <n v="35"/>
    <n v="21"/>
    <d v="1899-12-30T00:35:21"/>
    <d v="1899-12-30T00:11:03"/>
    <s v="AltraBlue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x v="168"/>
    <x v="9"/>
    <n v="2"/>
  </r>
  <r>
    <n v="3232"/>
    <d v="2017-06-08T00:00:00"/>
    <d v="2017-06-08T00:00:00"/>
    <x v="2"/>
    <n v="4.55"/>
    <n v="0"/>
    <n v="45"/>
    <n v="9"/>
    <d v="1899-12-30T00:45:09"/>
    <d v="1899-12-30T00:09:55"/>
    <s v="AltraBlue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x v="168"/>
    <x v="9"/>
    <n v="0"/>
  </r>
  <r>
    <n v="3233"/>
    <d v="2017-06-09T00:00:00"/>
    <d v="2017-06-09T00:00:00"/>
    <x v="1"/>
    <n v="10.5"/>
    <n v="0"/>
    <n v="44"/>
    <n v="50"/>
    <d v="1899-12-30T00:44:50"/>
    <d v="1899-12-30T00:04:16"/>
    <s v="Shiv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x v="168"/>
    <x v="9"/>
    <n v="0"/>
  </r>
  <r>
    <n v="3247"/>
    <d v="2017-06-09T00:00:00"/>
    <d v="2017-06-09T00:00:00"/>
    <x v="2"/>
    <n v="3.1"/>
    <n v="0"/>
    <n v="32"/>
    <n v="18"/>
    <d v="1899-12-30T00:32:18"/>
    <d v="1899-12-30T00:10:25"/>
    <s v="AltraBlue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x v="168"/>
    <x v="9"/>
    <n v="0"/>
  </r>
  <r>
    <n v="3248"/>
    <d v="2017-06-10T00:00:00"/>
    <d v="2017-06-10T00:00:00"/>
    <x v="1"/>
    <n v="61"/>
    <n v="4"/>
    <n v="12"/>
    <n v="33"/>
    <d v="1899-12-30T04:12:33"/>
    <d v="1899-12-30T00:04:08"/>
    <s v="Shiv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x v="168"/>
    <x v="9"/>
    <n v="0"/>
  </r>
  <r>
    <n v="3249"/>
    <d v="2017-06-12T00:00:00"/>
    <d v="2017-06-12T00:00:00"/>
    <x v="2"/>
    <n v="3.1"/>
    <n v="0"/>
    <n v="35"/>
    <n v="14"/>
    <d v="1899-12-30T00:35:14"/>
    <d v="1899-12-30T00:11:22"/>
    <s v="RedEscalante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x v="168"/>
    <x v="10"/>
    <n v="1"/>
  </r>
  <r>
    <n v="3250"/>
    <d v="2017-06-14T00:00:00"/>
    <d v="2017-06-14T00:00:00"/>
    <x v="2"/>
    <n v="3.1"/>
    <n v="0"/>
    <n v="36"/>
    <n v="14"/>
    <d v="1899-12-30T00:36:14"/>
    <d v="1899-12-30T00:11:41"/>
    <s v="RedEscalante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x v="168"/>
    <x v="10"/>
    <n v="1"/>
  </r>
  <r>
    <n v="3251"/>
    <d v="2017-06-16T00:00:00"/>
    <d v="2017-06-16T00:00:00"/>
    <x v="2"/>
    <n v="3.1"/>
    <n v="0"/>
    <n v="35"/>
    <n v="8"/>
    <d v="1899-12-30T00:35:08"/>
    <d v="1899-12-30T00:11:20"/>
    <s v="RedEscalante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0"/>
    <n v="1"/>
  </r>
  <r>
    <n v="3252"/>
    <d v="2017-06-16T00:00:00"/>
    <d v="2017-06-16T00:00:00"/>
    <x v="0"/>
    <n v="1"/>
    <n v="0"/>
    <n v="39"/>
    <n v="31"/>
    <d v="1899-12-30T00:39:31"/>
    <d v="1899-12-30T00:39:31"/>
    <s v="Lake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x v="168"/>
    <x v="10"/>
    <n v="0"/>
  </r>
  <r>
    <n v="3253"/>
    <d v="2017-06-17T00:00:00"/>
    <d v="2017-06-17T00:00:00"/>
    <x v="1"/>
    <n v="25"/>
    <n v="1"/>
    <n v="22"/>
    <n v="32"/>
    <d v="1899-12-30T01:22:32"/>
    <d v="1899-12-30T00:03:18"/>
    <s v="Shiv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x v="168"/>
    <x v="10"/>
    <n v="0"/>
  </r>
  <r>
    <n v="3254"/>
    <d v="2017-06-17T00:00:00"/>
    <d v="2017-06-17T00:00:00"/>
    <x v="2"/>
    <n v="6.2"/>
    <n v="1"/>
    <n v="2"/>
    <n v="41"/>
    <d v="1899-12-30T01:02:41"/>
    <d v="1899-12-30T00:10:07"/>
    <s v="RedEscalante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x v="168"/>
    <x v="10"/>
    <n v="0"/>
  </r>
  <r>
    <n v="3255"/>
    <d v="2017-06-18T00:00:00"/>
    <d v="2017-06-18T00:00:00"/>
    <x v="2"/>
    <n v="5.2"/>
    <n v="1"/>
    <n v="20"/>
    <n v="49"/>
    <d v="1899-12-30T01:20:49"/>
    <d v="1899-12-30T00:15:32"/>
    <s v="YNB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x v="168"/>
    <x v="11"/>
    <n v="0"/>
  </r>
  <r>
    <n v="3256"/>
    <d v="2017-06-19T00:00:00"/>
    <d v="2017-06-19T00:00:00"/>
    <x v="2"/>
    <n v="1.5"/>
    <n v="0"/>
    <n v="17"/>
    <n v="0"/>
    <d v="1899-12-30T00:17:00"/>
    <d v="1899-12-30T00:11:20"/>
    <s v="RedEscalante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1"/>
    <n v="0"/>
  </r>
  <r>
    <n v="3257"/>
    <d v="2017-06-20T00:00:00"/>
    <d v="2017-06-20T00:00:00"/>
    <x v="0"/>
    <n v="1"/>
    <n v="0"/>
    <n v="35"/>
    <n v="28"/>
    <d v="1899-12-30T00:35:28"/>
    <d v="1899-12-30T00:35:28"/>
    <s v="Lake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x v="168"/>
    <x v="11"/>
    <n v="0"/>
  </r>
  <r>
    <n v="3258"/>
    <d v="2017-06-21T00:00:00"/>
    <d v="2017-06-21T00:00:00"/>
    <x v="2"/>
    <n v="5.05"/>
    <n v="0"/>
    <n v="57"/>
    <n v="26"/>
    <d v="1899-12-30T00:57:26"/>
    <d v="1899-12-30T00:11:22"/>
    <s v="RedEscalante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x v="168"/>
    <x v="11"/>
    <n v="0"/>
  </r>
  <r>
    <n v="3259"/>
    <d v="2017-06-22T00:00:00"/>
    <d v="2017-06-22T00:00:00"/>
    <x v="0"/>
    <n v="1"/>
    <n v="0"/>
    <n v="34"/>
    <n v="45"/>
    <d v="1899-12-30T00:34:45"/>
    <d v="1899-12-30T00:34:45"/>
    <s v="Lake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x v="168"/>
    <x v="11"/>
    <n v="0"/>
  </r>
  <r>
    <n v="3260"/>
    <d v="2017-06-22T00:00:00"/>
    <d v="2017-06-22T00:00:00"/>
    <x v="2"/>
    <n v="3.2"/>
    <n v="0"/>
    <n v="35"/>
    <n v="54"/>
    <d v="1899-12-30T00:35:54"/>
    <d v="1899-12-30T00:11:13"/>
    <s v="AltraBlue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x v="168"/>
    <x v="11"/>
    <n v="0"/>
  </r>
  <r>
    <n v="3261"/>
    <d v="2017-06-23T00:00:00"/>
    <d v="2017-06-23T00:00:00"/>
    <x v="1"/>
    <n v="100.6"/>
    <n v="6"/>
    <n v="54"/>
    <n v="22"/>
    <d v="1899-12-30T06:54:22"/>
    <d v="1899-12-30T00:04:07"/>
    <s v="Shiv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x v="168"/>
    <x v="11"/>
    <n v="0"/>
  </r>
  <r>
    <n v="3262"/>
    <d v="2017-06-25T00:00:00"/>
    <d v="2017-06-25T00:00:00"/>
    <x v="2"/>
    <n v="7.5"/>
    <n v="1"/>
    <n v="21"/>
    <n v="40"/>
    <d v="1899-12-30T01:21:40"/>
    <d v="1899-12-30T00:10:53"/>
    <s v="RedEscalante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x v="168"/>
    <x v="39"/>
    <n v="1"/>
  </r>
  <r>
    <n v="3263"/>
    <d v="2017-06-26T00:00:00"/>
    <d v="2017-06-26T00:00:00"/>
    <x v="1"/>
    <n v="5"/>
    <n v="0"/>
    <n v="28"/>
    <n v="8"/>
    <d v="1899-12-30T00:28:08"/>
    <d v="1899-12-30T00:05:38"/>
    <s v="MV-Bike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x v="168"/>
    <x v="39"/>
    <n v="0"/>
  </r>
  <r>
    <n v="3264"/>
    <d v="2017-06-26T00:00:00"/>
    <d v="2017-06-26T00:00:00"/>
    <x v="1"/>
    <n v="5"/>
    <n v="0"/>
    <n v="30"/>
    <n v="1"/>
    <d v="1899-12-30T00:30:01"/>
    <d v="1899-12-30T00:06:00"/>
    <s v="MV-Bike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x v="168"/>
    <x v="39"/>
    <n v="0"/>
  </r>
  <r>
    <n v="3265"/>
    <d v="2017-06-26T00:00:00"/>
    <d v="2017-06-26T00:00:00"/>
    <x v="0"/>
    <n v="0.4"/>
    <n v="0"/>
    <n v="14"/>
    <n v="44"/>
    <d v="1899-12-30T00:14:44"/>
    <d v="1899-12-30T00:36:50"/>
    <s v="Ocean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x v="168"/>
    <x v="39"/>
    <n v="0"/>
  </r>
  <r>
    <n v="3266"/>
    <d v="2017-06-27T00:00:00"/>
    <d v="2017-06-27T00:00:00"/>
    <x v="2"/>
    <n v="7"/>
    <n v="1"/>
    <n v="15"/>
    <n v="34"/>
    <d v="1899-12-30T01:15:34"/>
    <d v="1899-12-30T00:10:48"/>
    <s v="RedEscalante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x v="168"/>
    <x v="39"/>
    <n v="0"/>
  </r>
  <r>
    <n v="3267"/>
    <d v="2017-06-27T00:00:00"/>
    <d v="2017-06-27T00:00:00"/>
    <x v="1"/>
    <n v="7"/>
    <n v="0"/>
    <n v="57"/>
    <n v="47"/>
    <d v="1899-12-30T00:57:47"/>
    <d v="1899-12-30T00:08:15"/>
    <s v="MV-Bike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x v="168"/>
    <x v="39"/>
    <n v="0"/>
  </r>
  <r>
    <n v="3268"/>
    <d v="2017-06-28T00:00:00"/>
    <d v="2017-06-28T00:00:00"/>
    <x v="2"/>
    <n v="3.1"/>
    <n v="0"/>
    <n v="37"/>
    <n v="1"/>
    <d v="1899-12-30T00:37:01"/>
    <d v="1899-12-30T00:11:56"/>
    <s v="RedEscalante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x v="168"/>
    <x v="39"/>
    <n v="0"/>
  </r>
  <r>
    <n v="3269"/>
    <d v="2017-06-28T00:00:00"/>
    <d v="2017-06-28T00:00:00"/>
    <x v="1"/>
    <n v="6.4"/>
    <n v="0"/>
    <n v="44"/>
    <n v="30"/>
    <d v="1899-12-30T00:44:30"/>
    <d v="1899-12-30T00:06:57"/>
    <s v="MV-Bike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x v="168"/>
    <x v="39"/>
    <n v="0"/>
  </r>
  <r>
    <n v="3270"/>
    <d v="2017-06-29T00:00:00"/>
    <d v="2017-06-29T00:00:00"/>
    <x v="1"/>
    <n v="17.5"/>
    <n v="1"/>
    <n v="29"/>
    <n v="55"/>
    <d v="1899-12-30T01:29:55"/>
    <d v="1899-12-30T00:05:08"/>
    <s v="MV-Bike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x v="168"/>
    <x v="39"/>
    <n v="0"/>
  </r>
  <r>
    <n v="3271"/>
    <d v="2017-06-30T00:00:00"/>
    <d v="2017-06-30T00:00:00"/>
    <x v="2"/>
    <n v="10"/>
    <n v="2"/>
    <n v="3"/>
    <n v="58"/>
    <d v="1899-12-30T02:03:58"/>
    <d v="1899-12-30T00:12:24"/>
    <s v="RedEscalante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x v="168"/>
    <x v="39"/>
    <n v="0"/>
  </r>
  <r>
    <n v="3272"/>
    <d v="2017-07-02T00:00:00"/>
    <d v="2017-07-02T00:00:00"/>
    <x v="2"/>
    <n v="6.75"/>
    <n v="1"/>
    <n v="25"/>
    <n v="37"/>
    <d v="1899-12-30T01:25:37"/>
    <d v="1899-12-30T00:12:41"/>
    <s v="RedEscalante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x v="169"/>
    <x v="40"/>
    <n v="1"/>
  </r>
  <r>
    <n v="3273"/>
    <d v="2017-07-03T00:00:00"/>
    <d v="2017-07-03T00:00:00"/>
    <x v="2"/>
    <n v="5.9"/>
    <n v="1"/>
    <n v="9"/>
    <n v="21"/>
    <d v="1899-12-30T01:09:21"/>
    <d v="1899-12-30T00:11:45"/>
    <s v="RedEscalante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x v="169"/>
    <x v="40"/>
    <n v="0"/>
  </r>
  <r>
    <n v="3274"/>
    <d v="2017-07-04T00:00:00"/>
    <d v="2017-07-04T00:00:00"/>
    <x v="0"/>
    <n v="1.25"/>
    <n v="0"/>
    <n v="46"/>
    <n v="42"/>
    <d v="1899-12-30T00:46:42"/>
    <d v="1899-12-30T00:37:22"/>
    <s v="Lake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x v="169"/>
    <x v="40"/>
    <n v="0"/>
  </r>
  <r>
    <n v="3275"/>
    <d v="2017-07-04T00:00:00"/>
    <d v="2017-07-04T00:00:00"/>
    <x v="1"/>
    <n v="30"/>
    <n v="2"/>
    <n v="2"/>
    <n v="72"/>
    <d v="1899-12-30T02:03:12"/>
    <d v="1899-12-30T00:04:06"/>
    <s v="Shiv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x v="169"/>
    <x v="40"/>
    <n v="0"/>
  </r>
  <r>
    <n v="3276"/>
    <d v="2017-07-05T00:00:00"/>
    <d v="2017-07-05T00:00:00"/>
    <x v="1"/>
    <n v="10.5"/>
    <n v="0"/>
    <n v="31"/>
    <n v="15"/>
    <d v="1899-12-30T00:31:15"/>
    <d v="1899-12-30T00:02:59"/>
    <s v="Shiv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x v="169"/>
    <x v="40"/>
    <n v="0"/>
  </r>
  <r>
    <n v="3277"/>
    <d v="2017-07-07T00:00:00"/>
    <d v="2017-07-07T00:00:00"/>
    <x v="2"/>
    <n v="7"/>
    <n v="1"/>
    <n v="24"/>
    <n v="51"/>
    <d v="1899-12-30T01:24:51"/>
    <d v="1899-12-30T00:12:07"/>
    <s v="RedEscalante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x v="169"/>
    <x v="40"/>
    <n v="1"/>
  </r>
  <r>
    <n v="3278"/>
    <d v="2017-07-08T00:00:00"/>
    <d v="2017-07-08T00:00:00"/>
    <x v="2"/>
    <n v="3.1"/>
    <n v="0"/>
    <n v="33"/>
    <n v="5"/>
    <d v="1899-12-30T00:33:05"/>
    <d v="1899-12-30T00:10:40"/>
    <s v="RedEscalante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x v="169"/>
    <x v="40"/>
    <n v="0"/>
  </r>
  <r>
    <n v="3279"/>
    <d v="2017-07-09T00:00:00"/>
    <d v="2017-07-09T00:00:00"/>
    <x v="0"/>
    <n v="1"/>
    <n v="0"/>
    <n v="46"/>
    <n v="8"/>
    <d v="1899-12-30T00:46:08"/>
    <d v="1899-12-30T00:46:08"/>
    <s v="Lake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x v="169"/>
    <x v="0"/>
    <n v="0"/>
  </r>
  <r>
    <n v="3280"/>
    <d v="2017-07-10T00:00:00"/>
    <d v="2017-07-10T00:00:00"/>
    <x v="0"/>
    <n v="1"/>
    <n v="0"/>
    <n v="34"/>
    <n v="58"/>
    <d v="1899-12-30T00:34:58"/>
    <d v="1899-12-30T00:34:58"/>
    <s v="Lake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x v="169"/>
    <x v="0"/>
    <n v="0"/>
  </r>
  <r>
    <n v="3281"/>
    <d v="2017-07-10T00:00:00"/>
    <d v="2017-07-10T00:00:00"/>
    <x v="2"/>
    <n v="3.3"/>
    <n v="0"/>
    <n v="34"/>
    <n v="9"/>
    <d v="1899-12-30T00:34:09"/>
    <d v="1899-12-30T00:10:21"/>
    <s v="AltraBlue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x v="169"/>
    <x v="0"/>
    <n v="0"/>
  </r>
  <r>
    <n v="3282"/>
    <d v="2017-07-12T00:00:00"/>
    <d v="2017-07-12T00:00:00"/>
    <x v="1"/>
    <n v="20"/>
    <n v="1"/>
    <n v="8"/>
    <n v="22"/>
    <d v="1899-12-30T01:08:22"/>
    <d v="1899-12-30T00:03:25"/>
    <s v="Shiv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x v="169"/>
    <x v="0"/>
    <n v="1"/>
  </r>
  <r>
    <n v="3285"/>
    <d v="2017-07-12T00:00:00"/>
    <d v="2017-07-12T00:00:00"/>
    <x v="1"/>
    <n v="21"/>
    <n v="1"/>
    <n v="13"/>
    <n v="32"/>
    <d v="1899-12-30T01:13:32"/>
    <d v="1899-12-30T00:03:30"/>
    <s v="Shiv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x v="169"/>
    <x v="0"/>
    <n v="0"/>
  </r>
  <r>
    <n v="3283"/>
    <d v="2017-07-13T00:00:00"/>
    <d v="2017-07-13T00:00:00"/>
    <x v="1"/>
    <n v="5"/>
    <n v="0"/>
    <n v="14"/>
    <n v="5"/>
    <d v="1899-12-30T00:14:05"/>
    <d v="1899-12-30T00:02:49"/>
    <s v="YNHH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x v="169"/>
    <x v="0"/>
    <n v="0"/>
  </r>
  <r>
    <n v="3284"/>
    <d v="2017-07-14T00:00:00"/>
    <d v="2017-07-14T00:00:00"/>
    <x v="2"/>
    <n v="10.1"/>
    <n v="1"/>
    <n v="58"/>
    <n v="16"/>
    <d v="1899-12-30T01:58:16"/>
    <d v="1899-12-30T00:11:43"/>
    <s v="RedEscalante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x v="169"/>
    <x v="0"/>
    <n v="0"/>
  </r>
  <r>
    <n v="3286"/>
    <d v="2017-07-15T00:00:00"/>
    <d v="2017-07-15T00:00:00"/>
    <x v="1"/>
    <n v="7.6"/>
    <n v="0"/>
    <n v="20"/>
    <n v="54"/>
    <d v="1899-12-30T00:20:54"/>
    <d v="1899-12-30T00:02:45"/>
    <s v="Shiv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x v="169"/>
    <x v="0"/>
    <n v="0"/>
  </r>
  <r>
    <n v="3287"/>
    <d v="2017-07-16T00:00:00"/>
    <d v="2017-07-16T00:00:00"/>
    <x v="1"/>
    <n v="100.2"/>
    <n v="6"/>
    <n v="55"/>
    <n v="58"/>
    <d v="1899-12-30T06:55:58"/>
    <d v="1899-12-30T00:04:09"/>
    <s v="Shiv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x v="169"/>
    <x v="12"/>
    <n v="0"/>
  </r>
  <r>
    <n v="3288"/>
    <d v="2017-07-18T00:00:00"/>
    <d v="2017-07-18T00:00:00"/>
    <x v="2"/>
    <n v="3.1"/>
    <n v="0"/>
    <n v="38"/>
    <n v="13"/>
    <d v="1899-12-30T00:38:13"/>
    <d v="1899-12-30T00:12:20"/>
    <s v="RedEscalante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x v="169"/>
    <x v="12"/>
    <n v="1"/>
  </r>
  <r>
    <n v="3289"/>
    <d v="2017-07-20T00:00:00"/>
    <d v="2017-07-20T00:00:00"/>
    <x v="1"/>
    <n v="20.7"/>
    <n v="1"/>
    <n v="13"/>
    <n v="5"/>
    <d v="1899-12-30T01:13:05"/>
    <d v="1899-12-30T00:03:32"/>
    <s v="Shiv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x v="169"/>
    <x v="12"/>
    <n v="1"/>
  </r>
  <r>
    <n v="3290"/>
    <d v="2017-07-20T00:00:00"/>
    <d v="2017-07-20T00:00:00"/>
    <x v="1"/>
    <n v="20.7"/>
    <n v="1"/>
    <n v="12"/>
    <n v="4"/>
    <d v="1899-12-30T01:12:04"/>
    <d v="1899-12-30T00:03:29"/>
    <s v="Shiv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x v="169"/>
    <x v="12"/>
    <n v="0"/>
  </r>
  <r>
    <n v="3291"/>
    <d v="2017-07-21T00:00:00"/>
    <d v="2017-07-21T00:00:00"/>
    <x v="0"/>
    <n v="1.5"/>
    <n v="0"/>
    <n v="56"/>
    <n v="55"/>
    <d v="1899-12-30T00:56:55"/>
    <d v="1899-12-30T00:37:57"/>
    <s v="Lake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x v="169"/>
    <x v="12"/>
    <n v="0"/>
  </r>
  <r>
    <n v="3292"/>
    <d v="2017-07-21T00:00:00"/>
    <d v="2017-07-21T00:00:00"/>
    <x v="1"/>
    <n v="1.85"/>
    <n v="0"/>
    <n v="9"/>
    <n v="48"/>
    <d v="1899-12-30T00:09:48"/>
    <d v="1899-12-30T00:05:18"/>
    <s v="Si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x v="169"/>
    <x v="12"/>
    <n v="0"/>
  </r>
  <r>
    <n v="3293"/>
    <d v="2017-07-22T00:00:00"/>
    <d v="2017-07-22T00:00:00"/>
    <x v="2"/>
    <n v="14.5"/>
    <n v="2"/>
    <n v="59"/>
    <n v="17"/>
    <d v="1899-12-30T02:59:17"/>
    <d v="1899-12-30T00:12:22"/>
    <s v="RedEscalante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x v="169"/>
    <x v="12"/>
    <n v="0"/>
  </r>
  <r>
    <n v="3294"/>
    <d v="2017-07-22T00:00:00"/>
    <d v="2017-07-22T00:00:00"/>
    <x v="0"/>
    <n v="0.5"/>
    <n v="0"/>
    <n v="16"/>
    <n v="42"/>
    <d v="1899-12-30T00:16:42"/>
    <d v="1899-12-30T00:33:24"/>
    <s v="Lake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x v="169"/>
    <x v="12"/>
    <n v="0"/>
  </r>
  <r>
    <n v="3295"/>
    <d v="2017-07-23T00:00:00"/>
    <d v="2017-07-23T00:00:00"/>
    <x v="1"/>
    <n v="100.3"/>
    <n v="6"/>
    <n v="39"/>
    <n v="11"/>
    <d v="1899-12-30T06:39:11"/>
    <d v="1899-12-30T00:03:59"/>
    <s v="Shiv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x v="169"/>
    <x v="13"/>
    <n v="0"/>
  </r>
  <r>
    <n v="3296"/>
    <d v="2017-07-23T00:00:00"/>
    <d v="2017-07-23T00:00:00"/>
    <x v="0"/>
    <n v="0.5"/>
    <n v="0"/>
    <n v="17"/>
    <n v="34"/>
    <d v="1899-12-30T00:17:34"/>
    <d v="1899-12-30T00:35:08"/>
    <s v="Lake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x v="169"/>
    <x v="13"/>
    <n v="0"/>
  </r>
  <r>
    <n v="3297"/>
    <d v="2017-07-25T00:00:00"/>
    <d v="2017-07-25T00:00:00"/>
    <x v="2"/>
    <n v="3.1"/>
    <n v="0"/>
    <n v="30"/>
    <n v="35"/>
    <d v="1899-12-30T00:30:35"/>
    <d v="1899-12-30T00:09:52"/>
    <s v="AltraBlue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x v="169"/>
    <x v="13"/>
    <n v="1"/>
  </r>
  <r>
    <n v="3298"/>
    <d v="2017-07-27T00:00:00"/>
    <d v="2017-07-27T00:00:00"/>
    <x v="0"/>
    <n v="1.1000000000000001"/>
    <n v="0"/>
    <n v="38"/>
    <n v="38"/>
    <d v="1899-12-30T00:38:38"/>
    <d v="1899-12-30T00:35:07"/>
    <s v="Lake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x v="169"/>
    <x v="13"/>
    <n v="1"/>
  </r>
  <r>
    <n v="3299"/>
    <d v="2017-07-28T00:00:00"/>
    <d v="2017-07-28T00:00:00"/>
    <x v="2"/>
    <n v="5.0999999999999996"/>
    <n v="0"/>
    <n v="53"/>
    <n v="29"/>
    <d v="1899-12-30T00:53:29"/>
    <d v="1899-12-30T00:10:29"/>
    <s v="RedEscalante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x v="169"/>
    <x v="13"/>
    <n v="0"/>
  </r>
  <r>
    <n v="3300"/>
    <d v="2017-07-30T00:00:00"/>
    <d v="2017-07-30T00:00:00"/>
    <x v="1"/>
    <n v="102.5"/>
    <n v="6"/>
    <n v="13"/>
    <n v="20"/>
    <d v="1899-12-30T06:13:20"/>
    <d v="1899-12-30T00:03:39"/>
    <s v="Shiv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x v="169"/>
    <x v="14"/>
    <n v="1"/>
  </r>
  <r>
    <n v="3301"/>
    <d v="2017-08-01T00:00:00"/>
    <d v="2017-08-01T00:00:00"/>
    <x v="2"/>
    <n v="3.1"/>
    <n v="0"/>
    <n v="32"/>
    <n v="38"/>
    <d v="1899-12-30T00:32:38"/>
    <d v="1899-12-30T00:10:32"/>
    <s v="GreyEscalante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x v="170"/>
    <x v="14"/>
    <n v="1"/>
  </r>
  <r>
    <n v="3302"/>
    <d v="2017-08-03T00:00:00"/>
    <d v="2017-08-03T00:00:00"/>
    <x v="2"/>
    <n v="3.1"/>
    <n v="0"/>
    <n v="31"/>
    <n v="22"/>
    <d v="1899-12-30T00:31:22"/>
    <d v="1899-12-30T00:10:07"/>
    <s v="GreyEscalante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x v="170"/>
    <x v="14"/>
    <n v="1"/>
  </r>
  <r>
    <n v="3303"/>
    <d v="2017-08-04T00:00:00"/>
    <d v="2017-08-04T00:00:00"/>
    <x v="2"/>
    <n v="5.4"/>
    <n v="1"/>
    <n v="6"/>
    <n v="36"/>
    <d v="1899-12-30T01:06:36"/>
    <d v="1899-12-30T00:12:20"/>
    <s v="GreyEscalante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x v="170"/>
    <x v="14"/>
    <n v="0"/>
  </r>
  <r>
    <n v="3304"/>
    <d v="2017-08-06T00:00:00"/>
    <d v="2017-08-06T00:00:00"/>
    <x v="0"/>
    <n v="1.72"/>
    <n v="1"/>
    <n v="1"/>
    <n v="18"/>
    <d v="1899-12-30T01:01:18"/>
    <d v="1899-12-30T00:35:38"/>
    <s v="Lake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x v="170"/>
    <x v="15"/>
    <n v="1"/>
  </r>
  <r>
    <n v="3305"/>
    <d v="2017-08-06T00:00:00"/>
    <d v="2017-08-06T00:00:00"/>
    <x v="1"/>
    <n v="50.7"/>
    <n v="3"/>
    <n v="28"/>
    <n v="59"/>
    <d v="1899-12-30T03:28:59"/>
    <d v="1899-12-30T00:04:07"/>
    <s v="Shiv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x v="170"/>
    <x v="15"/>
    <n v="0"/>
  </r>
  <r>
    <n v="3306"/>
    <d v="2017-08-09T00:00:00"/>
    <d v="2017-08-09T00:00:00"/>
    <x v="0"/>
    <n v="1"/>
    <n v="0"/>
    <n v="33"/>
    <n v="29"/>
    <d v="1899-12-30T00:33:29"/>
    <d v="1899-12-30T00:33:29"/>
    <s v="Lake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x v="170"/>
    <x v="15"/>
    <n v="2"/>
  </r>
  <r>
    <n v="3307"/>
    <d v="2017-08-10T00:00:00"/>
    <d v="2017-08-10T00:00:00"/>
    <x v="2"/>
    <n v="3.2"/>
    <n v="0"/>
    <n v="34"/>
    <n v="8"/>
    <d v="1899-12-30T00:34:08"/>
    <d v="1899-12-30T00:10:40"/>
    <s v="GreyEscalante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x v="170"/>
    <x v="15"/>
    <n v="0"/>
  </r>
  <r>
    <n v="3308"/>
    <d v="2017-08-11T00:00:00"/>
    <d v="2017-08-11T00:00:00"/>
    <x v="1"/>
    <n v="17.25"/>
    <n v="1"/>
    <n v="16"/>
    <n v="36"/>
    <d v="1899-12-30T01:16:36"/>
    <d v="1899-12-30T00:04:26"/>
    <s v="Shiv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x v="170"/>
    <x v="15"/>
    <n v="0"/>
  </r>
  <r>
    <n v="3309"/>
    <d v="2017-08-13T00:00:00"/>
    <d v="2017-08-13T00:00:00"/>
    <x v="1"/>
    <n v="36.6"/>
    <n v="2"/>
    <n v="26"/>
    <n v="31"/>
    <d v="1899-12-30T02:26:31"/>
    <d v="1899-12-30T00:04:00"/>
    <s v="Shiv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x v="170"/>
    <x v="16"/>
    <n v="1"/>
  </r>
  <r>
    <n v="3311"/>
    <d v="2017-08-13T00:00:00"/>
    <d v="2017-08-13T00:00:00"/>
    <x v="0"/>
    <n v="0.6"/>
    <n v="0"/>
    <n v="20"/>
    <n v="18"/>
    <d v="1899-12-30T00:20:18"/>
    <d v="1899-12-30T00:33:50"/>
    <s v="Lake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x v="170"/>
    <x v="16"/>
    <n v="0"/>
  </r>
  <r>
    <n v="3310"/>
    <d v="2017-08-15T00:00:00"/>
    <d v="2017-08-15T00:00:00"/>
    <x v="2"/>
    <n v="3.1"/>
    <n v="0"/>
    <n v="33"/>
    <n v="31"/>
    <d v="1899-12-30T00:33:31"/>
    <d v="1899-12-30T00:10:49"/>
    <s v="RedEscalante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x v="170"/>
    <x v="16"/>
    <n v="1"/>
  </r>
  <r>
    <n v="3312"/>
    <d v="2017-08-18T00:00:00"/>
    <d v="2017-08-18T00:00:00"/>
    <x v="0"/>
    <n v="0.75"/>
    <n v="0"/>
    <n v="28"/>
    <n v="19"/>
    <d v="1899-12-30T00:28:19"/>
    <d v="1899-12-30T00:37:45"/>
    <s v="Tremblant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x v="170"/>
    <x v="16"/>
    <n v="2"/>
  </r>
  <r>
    <n v="3313"/>
    <d v="2017-08-19T00:00:00"/>
    <d v="2017-08-19T00:00:00"/>
    <x v="0"/>
    <n v="0.75"/>
    <n v="0"/>
    <n v="22"/>
    <n v="53"/>
    <d v="1899-12-30T00:22:53"/>
    <d v="1899-12-30T00:30:31"/>
    <s v="Tremblant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x v="170"/>
    <x v="16"/>
    <n v="0"/>
  </r>
  <r>
    <n v="3314"/>
    <d v="2017-08-19T00:00:00"/>
    <d v="2017-08-19T00:00:00"/>
    <x v="1"/>
    <n v="10.75"/>
    <n v="0"/>
    <n v="47"/>
    <n v="35"/>
    <d v="1899-12-30T00:47:35"/>
    <d v="1899-12-30T00:04:26"/>
    <s v="Shiv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x v="170"/>
    <x v="16"/>
    <n v="0"/>
  </r>
  <r>
    <n v="3315"/>
    <d v="2017-08-20T00:00:00"/>
    <d v="2017-08-20T00:00:00"/>
    <x v="0"/>
    <n v="2.4"/>
    <n v="1"/>
    <n v="25"/>
    <n v="57"/>
    <d v="1899-12-30T01:25:57"/>
    <d v="1899-12-30T00:35:49"/>
    <s v="Tremblant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x v="170"/>
    <x v="17"/>
    <n v="0"/>
  </r>
  <r>
    <n v="3316"/>
    <d v="2017-08-20T00:00:00"/>
    <d v="2017-08-20T00:00:00"/>
    <x v="3"/>
    <n v="1"/>
    <n v="0"/>
    <n v="11"/>
    <n v="53"/>
    <d v="1899-12-30T00:11:53"/>
    <d v="1899-12-30T00:11:53"/>
    <s v="Tremblant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x v="170"/>
    <x v="17"/>
    <n v="0"/>
  </r>
  <r>
    <n v="3317"/>
    <d v="2017-08-20T00:00:00"/>
    <d v="2017-08-20T00:00:00"/>
    <x v="1"/>
    <n v="112"/>
    <n v="6"/>
    <n v="9"/>
    <n v="39"/>
    <d v="1899-12-30T06:09:39"/>
    <d v="1899-12-30T00:03:18"/>
    <s v="Shiv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x v="170"/>
    <x v="17"/>
    <n v="0"/>
  </r>
  <r>
    <n v="3318"/>
    <d v="2017-08-20T00:00:00"/>
    <d v="2017-08-20T00:00:00"/>
    <x v="4"/>
    <n v="1"/>
    <n v="0"/>
    <n v="10"/>
    <n v="55"/>
    <d v="1899-12-30T00:10:55"/>
    <d v="1899-12-30T00:10:55"/>
    <s v="Tremblant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x v="170"/>
    <x v="17"/>
    <n v="0"/>
  </r>
  <r>
    <n v="3319"/>
    <d v="2017-08-20T00:00:00"/>
    <d v="2017-08-20T00:00:00"/>
    <x v="2"/>
    <n v="26.2"/>
    <n v="6"/>
    <n v="21"/>
    <n v="31"/>
    <d v="1899-12-30T06:21:31"/>
    <d v="1899-12-30T00:14:34"/>
    <s v="RedEscalante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x v="170"/>
    <x v="17"/>
    <n v="0"/>
  </r>
  <r>
    <n v="3353"/>
    <d v="2017-08-20T00:00:00"/>
    <d v="2017-08-20T00:00:00"/>
    <x v="8"/>
    <n v="1"/>
    <n v="0"/>
    <n v="11"/>
    <n v="24"/>
    <d v="1899-12-30T00:11:24"/>
    <d v="1899-12-30T00:11:24"/>
    <s v="RedEscalante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x v="170"/>
    <x v="17"/>
    <n v="0"/>
  </r>
  <r>
    <n v="3354"/>
    <d v="2017-08-20T00:00:00"/>
    <d v="2017-08-20T00:00:00"/>
    <x v="9"/>
    <n v="1"/>
    <n v="0"/>
    <n v="14"/>
    <n v="16"/>
    <d v="1899-12-30T00:14:16"/>
    <d v="1899-12-30T00:14:16"/>
    <s v="RedEscalante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x v="170"/>
    <x v="17"/>
    <n v="0"/>
  </r>
  <r>
    <n v="3355"/>
    <d v="2017-08-20T00:00:00"/>
    <d v="2017-08-20T00:00:00"/>
    <x v="10"/>
    <n v="1"/>
    <n v="0"/>
    <n v="12"/>
    <n v="56"/>
    <d v="1899-12-30T00:12:56"/>
    <d v="1899-12-30T00:12:56"/>
    <s v="RedEscalante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x v="170"/>
    <x v="17"/>
    <n v="0"/>
  </r>
  <r>
    <n v="3356"/>
    <d v="2017-08-20T00:00:00"/>
    <d v="2017-08-20T00:00:00"/>
    <x v="11"/>
    <n v="1"/>
    <n v="0"/>
    <n v="12"/>
    <n v="59"/>
    <d v="1899-12-30T00:12:59"/>
    <d v="1899-12-30T00:12:59"/>
    <s v="RedEscalante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x v="170"/>
    <x v="17"/>
    <n v="0"/>
  </r>
  <r>
    <n v="3357"/>
    <d v="2017-08-20T00:00:00"/>
    <d v="2017-08-20T00:00:00"/>
    <x v="12"/>
    <n v="1"/>
    <n v="0"/>
    <n v="14"/>
    <n v="35"/>
    <d v="1899-12-30T00:14:35"/>
    <d v="1899-12-30T00:14:35"/>
    <s v="RedEscalante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x v="170"/>
    <x v="17"/>
    <n v="0"/>
  </r>
  <r>
    <n v="3358"/>
    <d v="2017-08-20T00:00:00"/>
    <d v="2017-08-20T00:00:00"/>
    <x v="13"/>
    <n v="1"/>
    <n v="0"/>
    <n v="14"/>
    <n v="8"/>
    <d v="1899-12-30T00:14:08"/>
    <d v="1899-12-30T00:14:08"/>
    <s v="RedEscalante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x v="170"/>
    <x v="17"/>
    <n v="0"/>
  </r>
  <r>
    <n v="3359"/>
    <d v="2017-08-20T00:00:00"/>
    <d v="2017-08-20T00:00:00"/>
    <x v="14"/>
    <n v="1"/>
    <n v="0"/>
    <n v="14"/>
    <n v="39"/>
    <d v="1899-12-30T00:14:39"/>
    <d v="1899-12-30T00:14:39"/>
    <s v="RedEscalante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x v="170"/>
    <x v="17"/>
    <n v="0"/>
  </r>
  <r>
    <n v="3360"/>
    <d v="2017-08-20T00:00:00"/>
    <d v="2017-08-20T00:00:00"/>
    <x v="15"/>
    <n v="1"/>
    <n v="0"/>
    <n v="14"/>
    <n v="27"/>
    <d v="1899-12-30T00:14:27"/>
    <d v="1899-12-30T00:14:27"/>
    <s v="RedEscalante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x v="170"/>
    <x v="17"/>
    <n v="0"/>
  </r>
  <r>
    <n v="3361"/>
    <d v="2017-08-20T00:00:00"/>
    <d v="2017-08-20T00:00:00"/>
    <x v="16"/>
    <n v="1"/>
    <n v="0"/>
    <n v="15"/>
    <n v="3"/>
    <d v="1899-12-30T00:15:03"/>
    <d v="1899-12-30T00:15:03"/>
    <s v="RedEscalante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x v="170"/>
    <x v="17"/>
    <n v="0"/>
  </r>
  <r>
    <n v="3362"/>
    <d v="2017-08-20T00:00:00"/>
    <d v="2017-08-20T00:00:00"/>
    <x v="17"/>
    <n v="1"/>
    <n v="0"/>
    <n v="14"/>
    <n v="25"/>
    <d v="1899-12-30T00:14:25"/>
    <d v="1899-12-30T00:14:25"/>
    <s v="RedEscalante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x v="170"/>
    <x v="17"/>
    <n v="0"/>
  </r>
  <r>
    <n v="3363"/>
    <d v="2017-08-20T00:00:00"/>
    <d v="2017-08-20T00:00:00"/>
    <x v="18"/>
    <n v="1"/>
    <n v="0"/>
    <n v="15"/>
    <n v="16"/>
    <d v="1899-12-30T00:15:16"/>
    <d v="1899-12-30T00:15:16"/>
    <s v="RedEscalante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x v="170"/>
    <x v="17"/>
    <n v="0"/>
  </r>
  <r>
    <n v="3364"/>
    <d v="2017-08-20T00:00:00"/>
    <d v="2017-08-20T00:00:00"/>
    <x v="19"/>
    <n v="1"/>
    <n v="0"/>
    <n v="15"/>
    <n v="21"/>
    <d v="1899-12-30T00:15:21"/>
    <d v="1899-12-30T00:15:21"/>
    <s v="RedEscalante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x v="170"/>
    <x v="17"/>
    <n v="0"/>
  </r>
  <r>
    <n v="3365"/>
    <d v="2017-08-20T00:00:00"/>
    <d v="2017-08-20T00:00:00"/>
    <x v="20"/>
    <n v="1"/>
    <n v="0"/>
    <n v="17"/>
    <n v="23"/>
    <d v="1899-12-30T00:17:23"/>
    <d v="1899-12-30T00:17:23"/>
    <s v="RedEscalante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x v="170"/>
    <x v="17"/>
    <n v="0"/>
  </r>
  <r>
    <n v="3366"/>
    <d v="2017-08-20T00:00:00"/>
    <d v="2017-08-20T00:00:00"/>
    <x v="21"/>
    <n v="1"/>
    <n v="0"/>
    <n v="14"/>
    <n v="53"/>
    <d v="1899-12-30T00:14:53"/>
    <d v="1899-12-30T00:14:53"/>
    <s v="RedEscalante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x v="170"/>
    <x v="17"/>
    <n v="0"/>
  </r>
  <r>
    <n v="3367"/>
    <d v="2017-08-20T00:00:00"/>
    <d v="2017-08-20T00:00:00"/>
    <x v="25"/>
    <n v="1"/>
    <n v="0"/>
    <n v="16"/>
    <n v="16"/>
    <d v="1899-12-30T00:16:16"/>
    <d v="1899-12-30T00:16:16"/>
    <s v="RedEscalante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x v="170"/>
    <x v="17"/>
    <n v="0"/>
  </r>
  <r>
    <n v="3368"/>
    <d v="2017-08-20T00:00:00"/>
    <d v="2017-08-20T00:00:00"/>
    <x v="26"/>
    <n v="1"/>
    <n v="0"/>
    <n v="13"/>
    <n v="53"/>
    <d v="1899-12-30T00:13:53"/>
    <d v="1899-12-30T00:13:53"/>
    <s v="RedEscalante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x v="170"/>
    <x v="17"/>
    <n v="0"/>
  </r>
  <r>
    <n v="3369"/>
    <d v="2017-08-20T00:00:00"/>
    <d v="2017-08-20T00:00:00"/>
    <x v="27"/>
    <n v="1"/>
    <n v="0"/>
    <n v="14"/>
    <n v="23"/>
    <d v="1899-12-30T00:14:23"/>
    <d v="1899-12-30T00:14:23"/>
    <s v="RedEscalante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x v="170"/>
    <x v="17"/>
    <n v="0"/>
  </r>
  <r>
    <n v="3370"/>
    <d v="2017-08-20T00:00:00"/>
    <d v="2017-08-20T00:00:00"/>
    <x v="28"/>
    <n v="1"/>
    <n v="0"/>
    <n v="14"/>
    <n v="14"/>
    <d v="1899-12-30T00:14:14"/>
    <d v="1899-12-30T00:14:14"/>
    <s v="RedEscalante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x v="170"/>
    <x v="17"/>
    <n v="0"/>
  </r>
  <r>
    <n v="3371"/>
    <d v="2017-08-20T00:00:00"/>
    <d v="2017-08-20T00:00:00"/>
    <x v="29"/>
    <n v="1"/>
    <n v="0"/>
    <n v="15"/>
    <n v="40"/>
    <d v="1899-12-30T00:15:40"/>
    <d v="1899-12-30T00:15:40"/>
    <s v="RedEscalante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x v="170"/>
    <x v="17"/>
    <n v="0"/>
  </r>
  <r>
    <n v="3372"/>
    <d v="2017-08-20T00:00:00"/>
    <d v="2017-08-20T00:00:00"/>
    <x v="30"/>
    <n v="1"/>
    <n v="0"/>
    <n v="14"/>
    <n v="38"/>
    <d v="1899-12-30T00:14:38"/>
    <d v="1899-12-30T00:14:38"/>
    <s v="RedEscalante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x v="170"/>
    <x v="17"/>
    <n v="0"/>
  </r>
  <r>
    <n v="3373"/>
    <d v="2017-08-20T00:00:00"/>
    <d v="2017-08-20T00:00:00"/>
    <x v="31"/>
    <n v="1"/>
    <n v="0"/>
    <n v="14"/>
    <n v="12"/>
    <d v="1899-12-30T00:14:12"/>
    <d v="1899-12-30T00:14:12"/>
    <s v="RedEscalante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x v="170"/>
    <x v="17"/>
    <n v="0"/>
  </r>
  <r>
    <n v="3374"/>
    <d v="2017-08-20T00:00:00"/>
    <d v="2017-08-20T00:00:00"/>
    <x v="32"/>
    <n v="1"/>
    <n v="0"/>
    <n v="14"/>
    <n v="59"/>
    <d v="1899-12-30T00:14:59"/>
    <d v="1899-12-30T00:14:59"/>
    <s v="RedEscalante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x v="170"/>
    <x v="17"/>
    <n v="0"/>
  </r>
  <r>
    <n v="3375"/>
    <d v="2017-08-20T00:00:00"/>
    <d v="2017-08-20T00:00:00"/>
    <x v="33"/>
    <n v="1"/>
    <n v="0"/>
    <n v="15"/>
    <n v="24"/>
    <d v="1899-12-30T00:15:24"/>
    <d v="1899-12-30T00:15:24"/>
    <s v="RedEscalante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x v="170"/>
    <x v="17"/>
    <n v="0"/>
  </r>
  <r>
    <n v="3376"/>
    <d v="2017-08-20T00:00:00"/>
    <d v="2017-08-20T00:00:00"/>
    <x v="34"/>
    <n v="1"/>
    <n v="0"/>
    <n v="15"/>
    <n v="14"/>
    <d v="1899-12-30T00:15:14"/>
    <d v="1899-12-30T00:15:14"/>
    <s v="RedEscalante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x v="170"/>
    <x v="17"/>
    <n v="0"/>
  </r>
  <r>
    <n v="3377"/>
    <d v="2017-08-20T00:00:00"/>
    <d v="2017-08-20T00:00:00"/>
    <x v="35"/>
    <n v="1"/>
    <n v="0"/>
    <n v="15"/>
    <n v="38"/>
    <d v="1899-12-30T00:15:38"/>
    <d v="1899-12-30T00:15:38"/>
    <s v="RedEscalante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x v="170"/>
    <x v="17"/>
    <n v="0"/>
  </r>
  <r>
    <n v="3378"/>
    <d v="2017-08-20T00:00:00"/>
    <d v="2017-08-20T00:00:00"/>
    <x v="36"/>
    <n v="1"/>
    <n v="0"/>
    <n v="14"/>
    <n v="47"/>
    <d v="1899-12-30T00:14:47"/>
    <d v="1899-12-30T00:14:47"/>
    <s v="RedEscalante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x v="170"/>
    <x v="17"/>
    <n v="0"/>
  </r>
  <r>
    <n v="3320"/>
    <d v="2017-08-25T00:00:00"/>
    <d v="2017-08-25T00:00:00"/>
    <x v="2"/>
    <n v="3.25"/>
    <n v="0"/>
    <n v="49"/>
    <n v="47"/>
    <d v="1899-12-30T00:49:47"/>
    <d v="1899-12-30T00:15:19"/>
    <s v="RedEscalante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x v="170"/>
    <x v="17"/>
    <n v="4"/>
  </r>
  <r>
    <n v="3321"/>
    <d v="2017-08-29T00:00:00"/>
    <d v="2017-08-29T00:00:00"/>
    <x v="2"/>
    <n v="3.2"/>
    <n v="0"/>
    <n v="31"/>
    <n v="19"/>
    <d v="1899-12-30T00:31:19"/>
    <d v="1899-12-30T00:09:47"/>
    <s v="AltraBlue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x v="170"/>
    <x v="18"/>
    <n v="3"/>
  </r>
  <r>
    <n v="3322"/>
    <d v="2017-08-31T00:00:00"/>
    <d v="2017-08-31T00:00:00"/>
    <x v="2"/>
    <n v="3.2"/>
    <n v="0"/>
    <n v="34"/>
    <n v="31"/>
    <d v="1899-12-30T00:34:31"/>
    <d v="1899-12-30T00:10:47"/>
    <s v="AltraBlue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x v="170"/>
    <x v="18"/>
    <n v="1"/>
  </r>
  <r>
    <n v="3323"/>
    <d v="2017-09-04T00:00:00"/>
    <d v="2017-09-04T00:00:00"/>
    <x v="2"/>
    <n v="3.1"/>
    <n v="0"/>
    <n v="27"/>
    <n v="25"/>
    <d v="1899-12-30T00:27:25"/>
    <d v="1899-12-30T00:08:51"/>
    <s v="GreyEscalante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x v="171"/>
    <x v="19"/>
    <n v="3"/>
  </r>
  <r>
    <n v="3324"/>
    <d v="2017-09-07T00:00:00"/>
    <d v="2017-09-07T00:00:00"/>
    <x v="2"/>
    <n v="4"/>
    <n v="0"/>
    <n v="39"/>
    <n v="50"/>
    <d v="1899-12-30T00:39:50"/>
    <d v="1899-12-30T00:09:58"/>
    <s v="AltraBlue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x v="171"/>
    <x v="19"/>
    <n v="2"/>
  </r>
  <r>
    <n v="3325"/>
    <d v="2017-09-08T00:00:00"/>
    <d v="2017-09-08T00:00:00"/>
    <x v="2"/>
    <n v="3.7"/>
    <n v="0"/>
    <n v="58"/>
    <n v="40"/>
    <d v="1899-12-30T00:58:40"/>
    <d v="1899-12-30T00:15:51"/>
    <s v="LonePeak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x v="171"/>
    <x v="19"/>
    <n v="0"/>
  </r>
  <r>
    <n v="3326"/>
    <d v="2017-09-09T00:00:00"/>
    <d v="2017-09-09T00:00:00"/>
    <x v="2"/>
    <n v="3.33"/>
    <n v="0"/>
    <n v="41"/>
    <n v="21"/>
    <d v="1899-12-30T00:41:21"/>
    <d v="1899-12-30T00:12:25"/>
    <s v="LonePeak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x v="171"/>
    <x v="19"/>
    <n v="0"/>
  </r>
  <r>
    <n v="3327"/>
    <d v="2017-09-12T00:00:00"/>
    <d v="2017-09-12T00:00:00"/>
    <x v="2"/>
    <n v="5"/>
    <n v="0"/>
    <n v="49"/>
    <n v="27"/>
    <d v="1899-12-30T00:49:27"/>
    <d v="1899-12-30T00:09:53"/>
    <s v="AltraBlue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x v="171"/>
    <x v="20"/>
    <n v="2"/>
  </r>
  <r>
    <n v="3328"/>
    <d v="2017-09-14T00:00:00"/>
    <d v="2017-09-14T00:00:00"/>
    <x v="2"/>
    <n v="3.2"/>
    <n v="0"/>
    <n v="35"/>
    <n v="0"/>
    <d v="1899-12-30T00:35:00"/>
    <d v="1899-12-30T00:10:56"/>
    <s v="AltraBlue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x v="171"/>
    <x v="20"/>
    <n v="1"/>
  </r>
  <r>
    <n v="3329"/>
    <d v="2017-09-15T00:00:00"/>
    <d v="2017-09-15T00:00:00"/>
    <x v="2"/>
    <n v="3.8"/>
    <n v="1"/>
    <n v="4"/>
    <n v="47"/>
    <d v="1899-12-30T01:04:47"/>
    <d v="1899-12-30T00:17:03"/>
    <s v="LonePeak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x v="171"/>
    <x v="20"/>
    <n v="0"/>
  </r>
  <r>
    <n v="3330"/>
    <d v="2017-09-21T00:00:00"/>
    <d v="2017-09-21T00:00:00"/>
    <x v="2"/>
    <n v="3.2"/>
    <n v="0"/>
    <n v="32"/>
    <n v="17"/>
    <d v="1899-12-30T00:32:17"/>
    <d v="1899-12-30T00:10:05"/>
    <s v="GreyEscalante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x v="171"/>
    <x v="41"/>
    <n v="5"/>
  </r>
  <r>
    <n v="3331"/>
    <d v="2017-09-22T00:00:00"/>
    <d v="2017-09-22T00:00:00"/>
    <x v="2"/>
    <n v="4"/>
    <n v="1"/>
    <n v="0"/>
    <n v="5"/>
    <d v="1899-12-30T01:00:05"/>
    <d v="1899-12-30T00:15:01"/>
    <s v="LonePeak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x v="171"/>
    <x v="41"/>
    <n v="0"/>
  </r>
  <r>
    <n v="3332"/>
    <d v="2017-09-23T00:00:00"/>
    <d v="2017-09-23T00:00:00"/>
    <x v="2"/>
    <n v="7.85"/>
    <n v="2"/>
    <n v="11"/>
    <n v="6"/>
    <d v="1899-12-30T02:11:06"/>
    <d v="1899-12-30T00:16:42"/>
    <s v="LonePeak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x v="171"/>
    <x v="41"/>
    <n v="0"/>
  </r>
  <r>
    <n v="3333"/>
    <d v="2017-09-24T00:00:00"/>
    <d v="2017-09-24T00:00:00"/>
    <x v="2"/>
    <n v="3.1"/>
    <n v="0"/>
    <n v="40"/>
    <n v="1"/>
    <d v="1899-12-30T00:40:01"/>
    <d v="1899-12-30T00:12:55"/>
    <s v="LonePeak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x v="171"/>
    <x v="42"/>
    <n v="0"/>
  </r>
  <r>
    <n v="3334"/>
    <d v="2017-09-30T00:00:00"/>
    <d v="2017-09-30T00:00:00"/>
    <x v="2"/>
    <n v="5"/>
    <n v="0"/>
    <n v="57"/>
    <n v="18"/>
    <d v="1899-12-30T00:57:18"/>
    <d v="1899-12-30T00:11:28"/>
    <s v="LonePeak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x v="171"/>
    <x v="42"/>
    <n v="5"/>
  </r>
  <r>
    <n v="3335"/>
    <d v="2017-10-01T00:00:00"/>
    <d v="2017-10-01T00:00:00"/>
    <x v="2"/>
    <n v="6.7"/>
    <n v="1"/>
    <n v="50"/>
    <n v="44"/>
    <d v="1899-12-30T01:50:44"/>
    <d v="1899-12-30T00:16:32"/>
    <s v="LonePeak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x v="172"/>
    <x v="21"/>
    <n v="0"/>
  </r>
  <r>
    <n v="3336"/>
    <d v="2017-10-05T00:00:00"/>
    <d v="2017-10-05T00:00:00"/>
    <x v="2"/>
    <n v="3.2"/>
    <n v="0"/>
    <n v="35"/>
    <n v="54"/>
    <d v="1899-12-30T00:35:54"/>
    <d v="1899-12-30T00:11:13"/>
    <s v="GreyEscalante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x v="172"/>
    <x v="21"/>
    <n v="3"/>
  </r>
  <r>
    <n v="3337"/>
    <d v="2017-10-06T00:00:00"/>
    <d v="2017-10-06T00:00:00"/>
    <x v="2"/>
    <n v="3.3"/>
    <n v="0"/>
    <n v="49"/>
    <n v="57"/>
    <d v="1899-12-30T00:49:57"/>
    <d v="1899-12-30T00:15:08"/>
    <s v="LonePeak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x v="172"/>
    <x v="21"/>
    <n v="0"/>
  </r>
  <r>
    <n v="3338"/>
    <d v="2017-10-06T00:00:00"/>
    <d v="2017-10-06T00:00:00"/>
    <x v="2"/>
    <n v="5.2"/>
    <n v="0"/>
    <n v="58"/>
    <n v="3"/>
    <d v="1899-12-30T00:58:03"/>
    <d v="1899-12-30T00:11:10"/>
    <s v="LonePeak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x v="172"/>
    <x v="21"/>
    <n v="0"/>
  </r>
  <r>
    <n v="3339"/>
    <d v="2017-10-07T00:00:00"/>
    <d v="2017-10-07T00:00:00"/>
    <x v="2"/>
    <n v="7.6"/>
    <n v="2"/>
    <n v="7"/>
    <n v="16"/>
    <d v="1899-12-30T02:07:16"/>
    <d v="1899-12-30T00:16:45"/>
    <s v="LonePeak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x v="172"/>
    <x v="21"/>
    <n v="0"/>
  </r>
  <r>
    <n v="3340"/>
    <d v="2017-10-08T00:00:00"/>
    <d v="2017-10-08T00:00:00"/>
    <x v="2"/>
    <n v="4"/>
    <n v="0"/>
    <n v="45"/>
    <n v="52"/>
    <d v="1899-12-30T00:45:52"/>
    <d v="1899-12-30T00:11:28"/>
    <s v="LonePeak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x v="172"/>
    <x v="43"/>
    <n v="0"/>
  </r>
  <r>
    <n v="3341"/>
    <d v="2017-10-10T00:00:00"/>
    <d v="2017-10-10T00:00:00"/>
    <x v="2"/>
    <n v="3.2"/>
    <n v="0"/>
    <n v="35"/>
    <n v="59"/>
    <d v="1899-12-30T00:35:59"/>
    <d v="1899-12-30T00:11:15"/>
    <s v="RedEscalante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x v="172"/>
    <x v="43"/>
    <n v="1"/>
  </r>
  <r>
    <n v="3342"/>
    <d v="2017-10-13T00:00:00"/>
    <d v="2017-10-13T00:00:00"/>
    <x v="2"/>
    <n v="3.8"/>
    <n v="0"/>
    <n v="56"/>
    <n v="57"/>
    <d v="1899-12-30T00:56:57"/>
    <d v="1899-12-30T00:14:59"/>
    <s v="LonePeak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x v="172"/>
    <x v="43"/>
    <n v="2"/>
  </r>
  <r>
    <n v="3343"/>
    <d v="2017-10-17T00:00:00"/>
    <d v="2017-10-17T00:00:00"/>
    <x v="2"/>
    <n v="3.25"/>
    <n v="0"/>
    <n v="32"/>
    <n v="2"/>
    <d v="1899-12-30T00:32:02"/>
    <d v="1899-12-30T00:09:51"/>
    <s v="GreyEscalante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x v="172"/>
    <x v="22"/>
    <n v="3"/>
  </r>
  <r>
    <n v="3344"/>
    <d v="2017-10-19T00:00:00"/>
    <d v="2017-10-19T00:00:00"/>
    <x v="2"/>
    <n v="3.25"/>
    <n v="0"/>
    <n v="33"/>
    <n v="32"/>
    <d v="1899-12-30T00:33:32"/>
    <d v="1899-12-30T00:10:19"/>
    <s v="GreyEscalante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x v="172"/>
    <x v="22"/>
    <n v="1"/>
  </r>
  <r>
    <n v="3345"/>
    <d v="2017-10-20T00:00:00"/>
    <d v="2017-10-20T00:00:00"/>
    <x v="2"/>
    <n v="3.3"/>
    <n v="0"/>
    <n v="45"/>
    <n v="44"/>
    <d v="1899-12-30T00:45:44"/>
    <d v="1899-12-30T00:13:52"/>
    <s v="LonePeak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x v="172"/>
    <x v="22"/>
    <n v="0"/>
  </r>
  <r>
    <n v="3346"/>
    <d v="2017-10-22T00:00:00"/>
    <d v="2017-10-22T00:00:00"/>
    <x v="2"/>
    <n v="33.71"/>
    <n v="9"/>
    <n v="38"/>
    <n v="14"/>
    <d v="1899-12-30T09:38:14"/>
    <d v="1899-12-30T00:17:09"/>
    <s v="LonePeak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x v="172"/>
    <x v="44"/>
    <n v="1"/>
  </r>
  <r>
    <n v="3347"/>
    <d v="2017-10-27T00:00:00"/>
    <d v="2017-10-27T00:00:00"/>
    <x v="1"/>
    <n v="10.199999999999999"/>
    <n v="1"/>
    <n v="2"/>
    <n v="27"/>
    <d v="1899-12-30T01:02:27"/>
    <d v="1899-12-30T00:06:07"/>
    <s v="Si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x v="172"/>
    <x v="44"/>
    <n v="4"/>
  </r>
  <r>
    <n v="3348"/>
    <d v="2017-11-02T00:00:00"/>
    <d v="2017-11-02T00:00:00"/>
    <x v="2"/>
    <n v="3.2"/>
    <n v="0"/>
    <n v="35"/>
    <n v="8"/>
    <d v="1899-12-30T00:35:08"/>
    <d v="1899-12-30T00:10:59"/>
    <s v="GreyEscalante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x v="173"/>
    <x v="45"/>
    <n v="5"/>
  </r>
  <r>
    <n v="3349"/>
    <d v="2017-11-03T00:00:00"/>
    <d v="2017-11-03T00:00:00"/>
    <x v="1"/>
    <n v="17.100000000000001"/>
    <n v="1"/>
    <n v="19"/>
    <n v="5"/>
    <d v="1899-12-30T01:19:05"/>
    <d v="1899-12-30T00:04:37"/>
    <s v="LightSpeed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x v="173"/>
    <x v="45"/>
    <n v="0"/>
  </r>
  <r>
    <n v="3350"/>
    <d v="2017-11-10T00:00:00"/>
    <d v="2017-11-10T00:00:00"/>
    <x v="2"/>
    <n v="3.1"/>
    <n v="0"/>
    <n v="37"/>
    <n v="10"/>
    <d v="1899-12-30T00:37:10"/>
    <d v="1899-12-30T00:11:59"/>
    <s v="LonePeak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x v="173"/>
    <x v="23"/>
    <n v="6"/>
  </r>
  <r>
    <n v="3351"/>
    <d v="2017-11-16T00:00:00"/>
    <d v="2017-11-16T00:00:00"/>
    <x v="2"/>
    <n v="1"/>
    <n v="0"/>
    <n v="9"/>
    <n v="27"/>
    <d v="1899-12-30T00:09:27"/>
    <d v="1899-12-30T00:09:27"/>
    <s v="GreyEscalante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x v="173"/>
    <x v="24"/>
    <n v="5"/>
  </r>
  <r>
    <n v="3352"/>
    <d v="2017-11-17T00:00:00"/>
    <d v="2017-11-17T00:00:00"/>
    <x v="2"/>
    <n v="3"/>
    <n v="0"/>
    <n v="38"/>
    <n v="24"/>
    <d v="1899-12-30T00:38:24"/>
    <d v="1899-12-30T00:12:48"/>
    <s v="LonePeak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x v="173"/>
    <x v="24"/>
    <n v="0"/>
  </r>
  <r>
    <n v="3405"/>
    <d v="2017-11-18T00:00:00"/>
    <d v="2017-11-18T00:00:00"/>
    <x v="0"/>
    <n v="1"/>
    <n v="0"/>
    <n v="30"/>
    <n v="33"/>
    <d v="1899-12-30T00:30:33"/>
    <d v="1899-12-30T00:30:33"/>
    <s v="PHS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x v="173"/>
    <x v="24"/>
    <n v="0"/>
  </r>
  <r>
    <n v="3406"/>
    <d v="2017-11-20T00:00:00"/>
    <d v="2017-11-20T00:00:00"/>
    <x v="2"/>
    <n v="3.1"/>
    <n v="0"/>
    <n v="32"/>
    <n v="14"/>
    <d v="1899-12-30T00:32:14"/>
    <d v="1899-12-30T00:10:24"/>
    <s v="LonePeak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x v="173"/>
    <x v="25"/>
    <n v="1"/>
  </r>
  <r>
    <n v="3407"/>
    <d v="2017-11-21T00:00:00"/>
    <d v="2017-11-21T00:00:00"/>
    <x v="2"/>
    <n v="3"/>
    <n v="0"/>
    <n v="30"/>
    <n v="0"/>
    <d v="1899-12-30T00:30:00"/>
    <d v="1899-12-30T00:10:00"/>
    <s v="LonePeak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x v="173"/>
    <x v="25"/>
    <n v="0"/>
  </r>
  <r>
    <n v="3408"/>
    <d v="2017-11-26T00:00:00"/>
    <d v="2017-11-26T00:00:00"/>
    <x v="2"/>
    <n v="5.2"/>
    <n v="0"/>
    <n v="56"/>
    <n v="50"/>
    <d v="1899-12-30T00:56:50"/>
    <d v="1899-12-30T00:10:56"/>
    <s v="LonePeak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x v="173"/>
    <x v="26"/>
    <n v="4"/>
  </r>
  <r>
    <n v="3409"/>
    <d v="2017-11-28T00:00:00"/>
    <d v="2017-11-28T00:00:00"/>
    <x v="2"/>
    <n v="3.25"/>
    <n v="0"/>
    <n v="33"/>
    <n v="37"/>
    <d v="1899-12-30T00:33:37"/>
    <d v="1899-12-30T00:10:21"/>
    <s v="GreyEscalante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x v="173"/>
    <x v="26"/>
    <n v="1"/>
  </r>
  <r>
    <n v="3410"/>
    <d v="2017-11-28T00:00:00"/>
    <d v="2017-11-28T00:00:00"/>
    <x v="0"/>
    <n v="1"/>
    <n v="0"/>
    <n v="32"/>
    <n v="38"/>
    <d v="1899-12-30T00:32:38"/>
    <d v="1899-12-30T00:32:38"/>
    <s v="PHS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x v="173"/>
    <x v="26"/>
    <n v="0"/>
  </r>
  <r>
    <n v="3411"/>
    <d v="2017-11-29T00:00:00"/>
    <d v="2017-11-29T00:00:00"/>
    <x v="2"/>
    <n v="3.25"/>
    <n v="0"/>
    <n v="34"/>
    <n v="2"/>
    <d v="1899-12-30T00:34:02"/>
    <d v="1899-12-30T00:10:28"/>
    <s v="GreyEscalante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x v="173"/>
    <x v="26"/>
    <n v="0"/>
  </r>
  <r>
    <n v="3412"/>
    <d v="2017-11-30T00:00:00"/>
    <d v="2017-11-30T00:00:00"/>
    <x v="2"/>
    <n v="3"/>
    <n v="0"/>
    <n v="31"/>
    <n v="7"/>
    <d v="1899-12-30T00:31:07"/>
    <d v="1899-12-30T00:10:22"/>
    <s v="GreyEscalante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x v="173"/>
    <x v="26"/>
    <n v="0"/>
  </r>
  <r>
    <n v="3413"/>
    <d v="2017-12-01T00:00:00"/>
    <d v="2017-12-01T00:00:00"/>
    <x v="2"/>
    <n v="3.75"/>
    <n v="0"/>
    <n v="47"/>
    <n v="1"/>
    <d v="1899-12-30T00:47:01"/>
    <d v="1899-12-30T00:12:32"/>
    <s v="LonePeak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x v="174"/>
    <x v="26"/>
    <n v="0"/>
  </r>
  <r>
    <n v="3414"/>
    <d v="2017-12-17T00:00:00"/>
    <d v="2017-12-17T00:00:00"/>
    <x v="2"/>
    <n v="3.16"/>
    <n v="0"/>
    <n v="30"/>
    <n v="1"/>
    <d v="1899-12-30T00:30:01"/>
    <d v="1899-12-30T00:09:30"/>
    <s v="LonePeak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x v="174"/>
    <x v="50"/>
    <n v="15"/>
  </r>
  <r>
    <n v="3415"/>
    <d v="2017-12-19T00:00:00"/>
    <d v="2017-12-19T00:00:00"/>
    <x v="0"/>
    <n v="0.75"/>
    <n v="0"/>
    <n v="22"/>
    <n v="9"/>
    <d v="1899-12-30T00:22:09"/>
    <d v="1899-12-30T00:29:32"/>
    <s v="PHS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x v="174"/>
    <x v="50"/>
    <n v="1"/>
  </r>
  <r>
    <n v="3416"/>
    <d v="2017-12-26T00:00:00"/>
    <d v="2017-12-26T00:00:00"/>
    <x v="2"/>
    <n v="3"/>
    <n v="0"/>
    <n v="32"/>
    <n v="22"/>
    <d v="1899-12-30T00:32:22"/>
    <d v="1899-12-30T00:10:47"/>
    <s v="AltraOne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x v="174"/>
    <x v="52"/>
    <n v="6"/>
  </r>
  <r>
    <n v="3417"/>
    <d v="2017-12-28T00:00:00"/>
    <d v="2017-12-28T00:00:00"/>
    <x v="2"/>
    <n v="3"/>
    <n v="0"/>
    <n v="31"/>
    <n v="17"/>
    <d v="1899-12-30T00:31:17"/>
    <d v="1899-12-30T00:10:26"/>
    <s v="GreyEscalante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x v="174"/>
    <x v="52"/>
    <n v="1"/>
  </r>
  <r>
    <n v="3418"/>
    <d v="2017-12-31T00:00:00"/>
    <d v="2017-12-31T00:00:00"/>
    <x v="1"/>
    <n v="12"/>
    <n v="0"/>
    <n v="50"/>
    <n v="7"/>
    <d v="1899-12-30T00:50:07"/>
    <d v="1899-12-30T00:04:11"/>
    <s v="B-Shiv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x v="174"/>
    <x v="47"/>
    <n v="2"/>
  </r>
  <r>
    <n v="3419"/>
    <d v="2018-01-01T00:00:00"/>
    <d v="2018-01-01T00:00:00"/>
    <x v="2"/>
    <n v="3"/>
    <n v="0"/>
    <n v="30"/>
    <n v="2"/>
    <d v="1899-12-30T00:30:02"/>
    <d v="1899-12-30T00:10:01"/>
    <s v="AltraOne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x v="175"/>
    <x v="27"/>
    <n v="0"/>
  </r>
  <r>
    <n v="3420"/>
    <d v="2018-01-02T00:00:00"/>
    <d v="2018-01-02T00:00:00"/>
    <x v="2"/>
    <n v="3"/>
    <n v="0"/>
    <n v="30"/>
    <n v="16"/>
    <d v="1899-12-30T00:30:16"/>
    <d v="1899-12-30T00:10:05"/>
    <s v="GreyEscalante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x v="175"/>
    <x v="27"/>
    <n v="0"/>
  </r>
  <r>
    <n v="3421"/>
    <d v="2018-01-03T00:00:00"/>
    <d v="2018-01-03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7"/>
    <n v="0"/>
  </r>
  <r>
    <n v="3422"/>
    <d v="2018-01-03T00:00:00"/>
    <d v="2018-01-03T00:00:00"/>
    <x v="2"/>
    <n v="1.3"/>
    <n v="0"/>
    <n v="15"/>
    <n v="0"/>
    <d v="1899-12-30T00:15:00"/>
    <d v="1899-12-30T00:11:32"/>
    <s v="GreyEscalante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x v="175"/>
    <x v="27"/>
    <n v="0"/>
  </r>
  <r>
    <n v="3423"/>
    <d v="2018-01-04T00:00:00"/>
    <d v="2018-01-04T00:00:00"/>
    <x v="2"/>
    <n v="3.1"/>
    <n v="0"/>
    <n v="30"/>
    <n v="58"/>
    <d v="1899-12-30T00:30:58"/>
    <d v="1899-12-30T00:09:59"/>
    <s v="AltraOne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x v="175"/>
    <x v="27"/>
    <n v="0"/>
  </r>
  <r>
    <n v="3424"/>
    <d v="2018-01-07T00:00:00"/>
    <d v="2018-01-07T00:00:00"/>
    <x v="2"/>
    <n v="3"/>
    <n v="0"/>
    <n v="33"/>
    <n v="47"/>
    <d v="1899-12-30T00:33:47"/>
    <d v="1899-12-30T00:11:16"/>
    <s v="AltraOne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x v="175"/>
    <x v="51"/>
    <n v="2"/>
  </r>
  <r>
    <n v="3425"/>
    <d v="2018-01-08T00:00:00"/>
    <d v="2018-01-08T00:00:00"/>
    <x v="1"/>
    <n v="5.5"/>
    <n v="0"/>
    <n v="15"/>
    <n v="0"/>
    <d v="1899-12-30T00:15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x v="175"/>
    <x v="51"/>
    <n v="0"/>
  </r>
  <r>
    <n v="3426"/>
    <d v="2018-01-08T00:00:00"/>
    <d v="2018-01-08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27"/>
    <d v="2018-01-10T00:00:00"/>
    <d v="2018-01-10T00:00:00"/>
    <x v="2"/>
    <n v="3.4"/>
    <n v="0"/>
    <n v="33"/>
    <n v="6"/>
    <d v="1899-12-30T00:33:06"/>
    <d v="1899-12-30T00:09:44"/>
    <s v="GreyEscalante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x v="175"/>
    <x v="51"/>
    <n v="1"/>
  </r>
  <r>
    <n v="3428"/>
    <d v="2018-01-11T00:00:00"/>
    <d v="2018-01-11T00:00:00"/>
    <x v="1"/>
    <n v="7.75"/>
    <n v="0"/>
    <n v="20"/>
    <n v="0"/>
    <d v="1899-12-30T00:20:00"/>
    <d v="1899-12-30T00:02:35"/>
    <s v="YNHH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x v="175"/>
    <x v="51"/>
    <n v="0"/>
  </r>
  <r>
    <n v="3429"/>
    <d v="2018-01-11T00:00:00"/>
    <d v="2018-01-11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30"/>
    <d v="2018-01-12T00:00:00"/>
    <d v="2018-01-12T00:00:00"/>
    <x v="2"/>
    <n v="3.1"/>
    <n v="0"/>
    <n v="32"/>
    <n v="7"/>
    <d v="1899-12-30T00:32:07"/>
    <d v="1899-12-30T00:10:22"/>
    <s v="AltraOne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x v="175"/>
    <x v="51"/>
    <n v="0"/>
  </r>
  <r>
    <n v="3431"/>
    <d v="2018-01-14T00:00:00"/>
    <d v="2018-01-14T00:00:00"/>
    <x v="1"/>
    <n v="13.4"/>
    <n v="1"/>
    <n v="5"/>
    <n v="22"/>
    <d v="1899-12-30T01:05:22"/>
    <d v="1899-12-30T00:04:53"/>
    <s v="B-Shiv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x v="175"/>
    <x v="28"/>
    <n v="1"/>
  </r>
  <r>
    <n v="3432"/>
    <d v="2018-01-15T00:00:00"/>
    <d v="2018-01-15T00:00:00"/>
    <x v="2"/>
    <n v="5.05"/>
    <n v="1"/>
    <n v="0"/>
    <n v="34"/>
    <d v="1899-12-30T01:00:34"/>
    <d v="1899-12-30T00:12:00"/>
    <s v="AltraOne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x v="175"/>
    <x v="28"/>
    <n v="0"/>
  </r>
  <r>
    <n v="3433"/>
    <d v="2018-01-16T00:00:00"/>
    <d v="2018-01-16T00:00:00"/>
    <x v="2"/>
    <n v="1"/>
    <n v="0"/>
    <n v="10"/>
    <n v="0"/>
    <d v="1899-12-30T00:10:00"/>
    <d v="1899-12-30T00:10:00"/>
    <s v="GreyEscalante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28"/>
    <n v="0"/>
  </r>
  <r>
    <n v="3434"/>
    <d v="2018-01-16T00:00:00"/>
    <d v="2018-01-16T00:00:00"/>
    <x v="7"/>
    <n v="0.5"/>
    <n v="0"/>
    <n v="5"/>
    <n v="26"/>
    <d v="1899-12-30T00:05:26"/>
    <d v="1899-12-30T00:10:52"/>
    <s v="ergo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x v="175"/>
    <x v="28"/>
    <n v="0"/>
  </r>
  <r>
    <n v="3435"/>
    <d v="2018-01-16T00:00:00"/>
    <d v="2018-01-16T00:00:00"/>
    <x v="0"/>
    <n v="0.75"/>
    <n v="0"/>
    <n v="22"/>
    <n v="38"/>
    <d v="1899-12-30T00:22:38"/>
    <d v="1899-12-30T00:30:11"/>
    <s v="PHS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x v="175"/>
    <x v="28"/>
    <n v="0"/>
  </r>
  <r>
    <n v="3436"/>
    <d v="2018-01-18T00:00:00"/>
    <d v="2018-01-18T00:00:00"/>
    <x v="2"/>
    <n v="3.5"/>
    <n v="0"/>
    <n v="41"/>
    <n v="39"/>
    <d v="1899-12-30T00:41:39"/>
    <d v="1899-12-30T00:11:54"/>
    <s v="GreyEscalante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x v="175"/>
    <x v="28"/>
    <n v="1"/>
  </r>
  <r>
    <n v="3437"/>
    <d v="2018-01-20T00:00:00"/>
    <d v="2018-01-20T00:00:00"/>
    <x v="1"/>
    <n v="15"/>
    <n v="0"/>
    <n v="53"/>
    <n v="5"/>
    <d v="1899-12-30T00:53:05"/>
    <d v="1899-12-30T00:03:32"/>
    <s v="B-Shiv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x v="175"/>
    <x v="28"/>
    <n v="1"/>
  </r>
  <r>
    <n v="3438"/>
    <d v="2018-01-21T00:00:00"/>
    <d v="2018-01-21T00:00:00"/>
    <x v="2"/>
    <n v="3.23"/>
    <n v="0"/>
    <n v="36"/>
    <n v="39"/>
    <d v="1899-12-30T00:36:39"/>
    <d v="1899-12-30T00:11:21"/>
    <s v="AltraOne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x v="175"/>
    <x v="48"/>
    <n v="0"/>
  </r>
  <r>
    <n v="3439"/>
    <d v="2018-01-22T00:00:00"/>
    <d v="2018-01-2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0"/>
    <d v="2018-01-24T00:00:00"/>
    <d v="2018-01-24T00:00:00"/>
    <x v="2"/>
    <n v="3.25"/>
    <n v="0"/>
    <n v="32"/>
    <n v="4"/>
    <d v="1899-12-30T00:32:04"/>
    <d v="1899-12-30T00:09:52"/>
    <s v="GreyEscalante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x v="175"/>
    <x v="48"/>
    <n v="1"/>
  </r>
  <r>
    <n v="3441"/>
    <d v="2018-01-25T00:00:00"/>
    <d v="2018-01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2"/>
    <d v="2018-01-28T00:00:00"/>
    <d v="2018-01-28T00:00:00"/>
    <x v="2"/>
    <n v="4.8"/>
    <n v="0"/>
    <n v="59"/>
    <n v="21"/>
    <d v="1899-12-30T00:59:21"/>
    <d v="1899-12-30T00:12:22"/>
    <s v="LonePeak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x v="175"/>
    <x v="29"/>
    <n v="2"/>
  </r>
  <r>
    <n v="3443"/>
    <d v="2018-01-29T00:00:00"/>
    <d v="2018-01-29T00:00:00"/>
    <x v="1"/>
    <n v="12"/>
    <n v="0"/>
    <n v="34"/>
    <n v="40"/>
    <d v="1899-12-30T00:34:40"/>
    <d v="1899-12-30T00:02:53"/>
    <s v="YNHH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x v="175"/>
    <x v="29"/>
    <n v="0"/>
  </r>
  <r>
    <n v="3444"/>
    <d v="2018-01-29T00:00:00"/>
    <d v="2018-01-29T00:00:00"/>
    <x v="2"/>
    <n v="1"/>
    <n v="0"/>
    <n v="10"/>
    <n v="1"/>
    <d v="1899-12-30T00:10:01"/>
    <d v="1899-12-30T00:10:01"/>
    <s v="GreyEscalante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x v="175"/>
    <x v="29"/>
    <n v="0"/>
  </r>
  <r>
    <n v="3445"/>
    <d v="2018-01-30T00:00:00"/>
    <d v="2018-01-30T00:00:00"/>
    <x v="1"/>
    <n v="10"/>
    <n v="0"/>
    <n v="30"/>
    <n v="0"/>
    <d v="1899-12-30T00:30:00"/>
    <d v="1899-12-30T00:03:00"/>
    <s v="YNHH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9"/>
    <n v="0"/>
  </r>
  <r>
    <n v="3446"/>
    <d v="2018-01-30T00:00:00"/>
    <d v="2018-01-30T00:00:00"/>
    <x v="0"/>
    <n v="1"/>
    <n v="0"/>
    <n v="35"/>
    <n v="56"/>
    <d v="1899-12-30T00:35:56"/>
    <d v="1899-12-30T00:35:56"/>
    <s v="PHS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x v="175"/>
    <x v="29"/>
    <n v="0"/>
  </r>
  <r>
    <n v="3447"/>
    <d v="2018-01-31T00:00:00"/>
    <d v="2018-01-31T00:00:00"/>
    <x v="2"/>
    <n v="3"/>
    <n v="0"/>
    <n v="31"/>
    <n v="46"/>
    <d v="1899-12-30T00:31:46"/>
    <d v="1899-12-30T00:10:35"/>
    <s v="GreyEscalante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x v="175"/>
    <x v="29"/>
    <n v="0"/>
  </r>
  <r>
    <n v="3448"/>
    <d v="2018-02-01T00:00:00"/>
    <d v="2018-02-01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29"/>
    <n v="0"/>
  </r>
  <r>
    <n v="3449"/>
    <d v="2018-02-03T00:00:00"/>
    <d v="2018-02-03T00:00:00"/>
    <x v="2"/>
    <n v="3"/>
    <n v="0"/>
    <n v="33"/>
    <n v="47"/>
    <d v="1899-12-30T00:33:47"/>
    <d v="1899-12-30T00:11:16"/>
    <s v="AltraOne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x v="176"/>
    <x v="29"/>
    <n v="1"/>
  </r>
  <r>
    <n v="3450"/>
    <d v="2018-02-05T00:00:00"/>
    <d v="2018-02-0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0"/>
    <n v="1"/>
  </r>
  <r>
    <n v="3451"/>
    <d v="2018-02-08T00:00:00"/>
    <d v="2018-02-08T00:00:00"/>
    <x v="1"/>
    <n v="13.25"/>
    <n v="0"/>
    <n v="40"/>
    <n v="0"/>
    <d v="1899-12-30T00:40:00"/>
    <d v="1899-12-30T00:03:01"/>
    <s v="YNHH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x v="176"/>
    <x v="30"/>
    <n v="2"/>
  </r>
  <r>
    <n v="3452"/>
    <d v="2018-02-08T00:00:00"/>
    <d v="2018-02-08T00:00:00"/>
    <x v="2"/>
    <n v="1"/>
    <n v="0"/>
    <n v="9"/>
    <n v="6"/>
    <d v="1899-12-30T00:09:06"/>
    <d v="1899-12-30T00:09:06"/>
    <s v="GreyEscalante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x v="176"/>
    <x v="30"/>
    <n v="0"/>
  </r>
  <r>
    <n v="3453"/>
    <d v="2018-02-09T00:00:00"/>
    <d v="2018-02-09T00:00:00"/>
    <x v="2"/>
    <n v="3.12"/>
    <n v="0"/>
    <n v="32"/>
    <n v="9"/>
    <d v="1899-12-30T00:32:09"/>
    <d v="1899-12-30T00:10:18"/>
    <s v="AltraOne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x v="176"/>
    <x v="30"/>
    <n v="0"/>
  </r>
  <r>
    <n v="3454"/>
    <d v="2018-02-11T00:00:00"/>
    <d v="2018-02-11T00:00:00"/>
    <x v="1"/>
    <n v="15"/>
    <n v="1"/>
    <n v="0"/>
    <n v="0"/>
    <d v="1899-12-30T01:00:00"/>
    <d v="1899-12-30T00:04:00"/>
    <s v="B-Shiv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1"/>
    <n v="1"/>
  </r>
  <r>
    <n v="3455"/>
    <d v="2018-02-12T00:00:00"/>
    <d v="2018-02-12T00:00:00"/>
    <x v="1"/>
    <n v="10"/>
    <n v="0"/>
    <n v="32"/>
    <n v="0"/>
    <d v="1899-12-30T00:32:00"/>
    <d v="1899-12-30T00:03:12"/>
    <s v="YNHH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x v="176"/>
    <x v="31"/>
    <n v="0"/>
  </r>
  <r>
    <n v="3456"/>
    <d v="2018-02-13T00:00:00"/>
    <d v="2018-02-13T00:00:00"/>
    <x v="2"/>
    <n v="3.5"/>
    <n v="0"/>
    <n v="35"/>
    <n v="0"/>
    <d v="1899-12-30T00:35:00"/>
    <d v="1899-12-30T00:10:00"/>
    <s v="GreyEscalante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x v="176"/>
    <x v="31"/>
    <n v="0"/>
  </r>
  <r>
    <n v="3457"/>
    <d v="2018-02-15T00:00:00"/>
    <d v="2018-02-15T00:00:00"/>
    <x v="1"/>
    <n v="10"/>
    <n v="0"/>
    <n v="30"/>
    <n v="0"/>
    <d v="1899-12-30T00:30:00"/>
    <d v="1899-12-30T00:03:00"/>
    <s v="YNHH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1"/>
    <n v="1"/>
  </r>
  <r>
    <n v="3458"/>
    <d v="2018-02-15T00:00:00"/>
    <d v="2018-02-15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x v="176"/>
    <x v="31"/>
    <n v="0"/>
  </r>
  <r>
    <n v="3459"/>
    <d v="2018-02-16T00:00:00"/>
    <d v="2018-02-16T00:00:00"/>
    <x v="2"/>
    <n v="4.25"/>
    <n v="0"/>
    <n v="50"/>
    <n v="44"/>
    <d v="1899-12-30T00:50:44"/>
    <d v="1899-12-30T00:11:56"/>
    <s v="AltraOne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x v="176"/>
    <x v="31"/>
    <n v="0"/>
  </r>
  <r>
    <n v="3460"/>
    <d v="2018-02-17T00:00:00"/>
    <d v="2018-02-17T00:00:00"/>
    <x v="2"/>
    <n v="3.1"/>
    <n v="0"/>
    <n v="33"/>
    <n v="59"/>
    <d v="1899-12-30T00:33:59"/>
    <d v="1899-12-30T00:10:58"/>
    <s v="AltraOne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x v="176"/>
    <x v="31"/>
    <n v="0"/>
  </r>
  <r>
    <n v="3461"/>
    <d v="2018-02-18T00:00:00"/>
    <d v="2018-02-18T00:00:00"/>
    <x v="1"/>
    <n v="12"/>
    <n v="0"/>
    <n v="40"/>
    <n v="0"/>
    <d v="1899-12-30T00:40:00"/>
    <d v="1899-12-30T00:03:20"/>
    <s v="B-Shiv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x v="176"/>
    <x v="32"/>
    <n v="0"/>
  </r>
  <r>
    <n v="3462"/>
    <d v="2018-02-19T00:00:00"/>
    <d v="2018-02-19T00:00:00"/>
    <x v="1"/>
    <n v="12.5"/>
    <n v="0"/>
    <n v="35"/>
    <n v="0"/>
    <d v="1899-12-30T00:35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x v="176"/>
    <x v="32"/>
    <n v="0"/>
  </r>
  <r>
    <n v="3463"/>
    <d v="2018-02-20T00:00:00"/>
    <d v="2018-02-20T00:00:00"/>
    <x v="2"/>
    <n v="4.5"/>
    <n v="0"/>
    <n v="50"/>
    <n v="35"/>
    <d v="1899-12-30T00:50:35"/>
    <d v="1899-12-30T00:11:14"/>
    <s v="GreyEscalante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x v="176"/>
    <x v="32"/>
    <n v="0"/>
  </r>
  <r>
    <n v="3464"/>
    <d v="2018-02-21T00:00:00"/>
    <d v="2018-02-21T00:00:00"/>
    <x v="2"/>
    <n v="3.25"/>
    <n v="0"/>
    <n v="32"/>
    <n v="56"/>
    <d v="1899-12-30T00:32:56"/>
    <d v="1899-12-30T00:10:08"/>
    <s v="GreyEscalante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x v="176"/>
    <x v="32"/>
    <n v="0"/>
  </r>
  <r>
    <n v="3465"/>
    <d v="2018-02-22T00:00:00"/>
    <d v="2018-02-22T00:00:00"/>
    <x v="1"/>
    <n v="10.5"/>
    <n v="0"/>
    <n v="42"/>
    <n v="0"/>
    <d v="1899-12-30T00:42:00"/>
    <d v="1899-12-30T00:04:00"/>
    <s v="B-Shiv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2"/>
    <n v="0"/>
  </r>
  <r>
    <n v="3466"/>
    <d v="2018-02-23T00:00:00"/>
    <d v="2018-02-23T00:00:00"/>
    <x v="2"/>
    <n v="3.1"/>
    <n v="0"/>
    <n v="35"/>
    <n v="49"/>
    <d v="1899-12-30T00:35:49"/>
    <d v="1899-12-30T00:11:33"/>
    <s v="AltraOne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x v="176"/>
    <x v="32"/>
    <n v="0"/>
  </r>
  <r>
    <n v="3467"/>
    <d v="2018-02-24T00:00:00"/>
    <d v="2018-02-24T00:00:00"/>
    <x v="2"/>
    <n v="4.3"/>
    <n v="0"/>
    <n v="47"/>
    <n v="44"/>
    <d v="1899-12-30T00:47:44"/>
    <d v="1899-12-30T00:11:06"/>
    <s v="AltraOne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x v="176"/>
    <x v="32"/>
    <n v="0"/>
  </r>
  <r>
    <n v="3468"/>
    <d v="2018-02-25T00:00:00"/>
    <d v="2018-02-25T00:00:00"/>
    <x v="2"/>
    <n v="8.25"/>
    <n v="1"/>
    <n v="30"/>
    <n v="0"/>
    <d v="1899-12-30T01:30:00"/>
    <d v="1899-12-30T00:10:55"/>
    <s v="AltraOne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x v="176"/>
    <x v="33"/>
    <n v="0"/>
  </r>
  <r>
    <n v="3469"/>
    <d v="2018-02-26T00:00:00"/>
    <d v="2018-02-26T00:00:00"/>
    <x v="1"/>
    <n v="8"/>
    <n v="0"/>
    <n v="25"/>
    <n v="0"/>
    <d v="1899-12-30T00:25:00"/>
    <d v="1899-12-30T00:03:08"/>
    <s v="YNHH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x v="176"/>
    <x v="33"/>
    <n v="0"/>
  </r>
  <r>
    <n v="3470"/>
    <d v="2018-02-27T00:00:00"/>
    <d v="2018-02-27T00:00:00"/>
    <x v="0"/>
    <n v="1"/>
    <n v="0"/>
    <n v="34"/>
    <n v="15"/>
    <d v="1899-12-30T00:34:15"/>
    <d v="1899-12-30T00:34:15"/>
    <s v="PHS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x v="176"/>
    <x v="33"/>
    <n v="0"/>
  </r>
  <r>
    <n v="3471"/>
    <d v="2018-02-28T00:00:00"/>
    <d v="2018-02-28T00:00:00"/>
    <x v="2"/>
    <n v="5.65"/>
    <n v="1"/>
    <n v="1"/>
    <n v="25"/>
    <d v="1899-12-30T01:01:25"/>
    <d v="1899-12-30T00:10:52"/>
    <s v="GreyEscalante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x v="176"/>
    <x v="33"/>
    <n v="0"/>
  </r>
  <r>
    <n v="3472"/>
    <d v="2018-03-01T00:00:00"/>
    <d v="2018-03-01T00:00:00"/>
    <x v="2"/>
    <n v="4.3"/>
    <n v="0"/>
    <n v="43"/>
    <n v="58"/>
    <d v="1899-12-30T00:43:58"/>
    <d v="1899-12-30T00:10:13"/>
    <s v="GreyEscalante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x v="177"/>
    <x v="33"/>
    <n v="0"/>
  </r>
  <r>
    <n v="3473"/>
    <d v="2018-03-02T00:00:00"/>
    <d v="2018-03-02T00:00:00"/>
    <x v="2"/>
    <n v="4.25"/>
    <n v="0"/>
    <n v="50"/>
    <n v="54"/>
    <d v="1899-12-30T00:50:54"/>
    <d v="1899-12-30T00:11:59"/>
    <s v="AltraOne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x v="177"/>
    <x v="33"/>
    <n v="0"/>
  </r>
  <r>
    <n v="3474"/>
    <d v="2018-03-01T00:00:00"/>
    <d v="2018-03-01T00:00:00"/>
    <x v="0"/>
    <n v="1"/>
    <n v="0"/>
    <n v="36"/>
    <n v="48"/>
    <d v="1899-12-30T00:36:48"/>
    <d v="1899-12-30T00:36:48"/>
    <s v="PHS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x v="177"/>
    <x v="33"/>
    <n v="0"/>
  </r>
  <r>
    <n v="3475"/>
    <d v="2018-03-03T00:00:00"/>
    <d v="2018-03-03T00:00:00"/>
    <x v="2"/>
    <n v="5"/>
    <n v="0"/>
    <n v="53"/>
    <n v="27"/>
    <d v="1899-12-30T00:53:27"/>
    <d v="1899-12-30T00:10:41"/>
    <s v="AltraOne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x v="177"/>
    <x v="33"/>
    <n v="1"/>
  </r>
  <r>
    <n v="3476"/>
    <d v="2018-03-04T00:00:00"/>
    <d v="2018-03-04T00:00:00"/>
    <x v="2"/>
    <n v="8.4"/>
    <n v="1"/>
    <n v="57"/>
    <n v="52"/>
    <d v="1899-12-30T01:57:52"/>
    <d v="1899-12-30T00:14:02"/>
    <s v="AltraOne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x v="177"/>
    <x v="34"/>
    <n v="0"/>
  </r>
  <r>
    <n v="3477"/>
    <d v="2018-03-06T00:00:00"/>
    <d v="2018-03-06T00:00:00"/>
    <x v="0"/>
    <n v="1"/>
    <n v="0"/>
    <n v="30"/>
    <n v="51"/>
    <d v="1899-12-30T00:30:51"/>
    <d v="1899-12-30T00:30:51"/>
    <s v="PHS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x v="177"/>
    <x v="34"/>
    <n v="1"/>
  </r>
  <r>
    <n v="3478"/>
    <d v="2018-03-07T00:00:00"/>
    <d v="2018-03-07T00:00:00"/>
    <x v="2"/>
    <n v="4"/>
    <n v="0"/>
    <n v="45"/>
    <n v="45"/>
    <d v="1899-12-30T00:45:45"/>
    <d v="1899-12-30T00:11:26"/>
    <s v="AltraOne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x v="177"/>
    <x v="34"/>
    <n v="0"/>
  </r>
  <r>
    <n v="3479"/>
    <d v="2018-03-08T00:00:00"/>
    <d v="2018-03-08T00:00:00"/>
    <x v="2"/>
    <n v="1.5"/>
    <n v="0"/>
    <n v="21"/>
    <n v="7"/>
    <d v="1899-12-30T00:21:07"/>
    <d v="1899-12-30T00:14:05"/>
    <s v="GreyEscalante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x v="177"/>
    <x v="34"/>
    <n v="0"/>
  </r>
  <r>
    <n v="3480"/>
    <d v="2018-03-09T00:00:00"/>
    <d v="2018-03-09T00:00:00"/>
    <x v="2"/>
    <n v="2.25"/>
    <n v="0"/>
    <n v="26"/>
    <n v="38"/>
    <d v="1899-12-30T00:26:38"/>
    <d v="1899-12-30T00:11:50"/>
    <s v="AltraOne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x v="177"/>
    <x v="34"/>
    <n v="0"/>
  </r>
  <r>
    <n v="3481"/>
    <d v="2018-03-11T00:00:00"/>
    <d v="2018-03-11T00:00:00"/>
    <x v="2"/>
    <n v="8"/>
    <n v="1"/>
    <n v="31"/>
    <n v="27"/>
    <d v="1899-12-30T01:31:27"/>
    <d v="1899-12-30T00:11:26"/>
    <s v="AltraOne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x v="177"/>
    <x v="35"/>
    <n v="1"/>
  </r>
  <r>
    <n v="3482"/>
    <d v="2018-03-13T00:00:00"/>
    <d v="2018-03-13T00:00:00"/>
    <x v="2"/>
    <n v="4.25"/>
    <n v="0"/>
    <n v="51"/>
    <n v="6"/>
    <d v="1899-12-30T00:51:06"/>
    <d v="1899-12-30T00:12:01"/>
    <s v="AltraOne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x v="177"/>
    <x v="35"/>
    <n v="1"/>
  </r>
  <r>
    <n v="3483"/>
    <d v="2018-03-13T00:00:00"/>
    <d v="2018-03-13T00:00:00"/>
    <x v="1"/>
    <n v="10.25"/>
    <n v="0"/>
    <n v="41"/>
    <n v="56"/>
    <d v="1899-12-30T00:41:56"/>
    <d v="1899-12-30T00:04:05"/>
    <s v="B-Shiv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x v="177"/>
    <x v="35"/>
    <n v="0"/>
  </r>
  <r>
    <n v="3484"/>
    <d v="2018-03-14T00:00:00"/>
    <d v="2018-03-14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x v="177"/>
    <x v="35"/>
    <n v="0"/>
  </r>
  <r>
    <n v="3485"/>
    <d v="2018-03-15T00:00:00"/>
    <d v="2018-03-15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x v="177"/>
    <x v="35"/>
    <n v="0"/>
  </r>
  <r>
    <n v="3486"/>
    <d v="2018-03-20T00:00:00"/>
    <d v="2018-03-20T00:00:00"/>
    <x v="2"/>
    <n v="3.75"/>
    <n v="0"/>
    <n v="45"/>
    <n v="0"/>
    <d v="1899-12-30T00:45:00"/>
    <d v="1899-12-30T00:12:00"/>
    <s v="AltraOne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x v="177"/>
    <x v="36"/>
    <n v="4"/>
  </r>
  <r>
    <n v="3487"/>
    <d v="2018-03-21T00:00:00"/>
    <d v="2018-03-21T00:00:00"/>
    <x v="2"/>
    <n v="3"/>
    <n v="0"/>
    <n v="31"/>
    <n v="30"/>
    <d v="1899-12-30T00:31:30"/>
    <d v="1899-12-30T00:10:30"/>
    <s v="GreyEscalante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x v="177"/>
    <x v="36"/>
    <n v="0"/>
  </r>
  <r>
    <n v="3488"/>
    <d v="2018-03-23T00:00:00"/>
    <d v="2018-03-23T00:00:00"/>
    <x v="2"/>
    <n v="6.2"/>
    <n v="1"/>
    <n v="10"/>
    <n v="36"/>
    <d v="1899-12-30T01:10:36"/>
    <d v="1899-12-30T00:11:23"/>
    <s v="AltraOne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x v="177"/>
    <x v="36"/>
    <n v="1"/>
  </r>
  <r>
    <n v="3489"/>
    <d v="2018-03-25T00:00:00"/>
    <d v="2018-03-25T00:00:00"/>
    <x v="2"/>
    <n v="10.3"/>
    <n v="2"/>
    <n v="8"/>
    <n v="40"/>
    <d v="1899-12-30T02:08:40"/>
    <d v="1899-12-30T00:12:30"/>
    <s v="AltraOne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x v="177"/>
    <x v="37"/>
    <n v="1"/>
  </r>
  <r>
    <n v="3490"/>
    <d v="2018-03-30T00:00:00"/>
    <d v="2018-03-30T00:00:00"/>
    <x v="2"/>
    <n v="5.0999999999999996"/>
    <n v="0"/>
    <n v="56"/>
    <n v="26"/>
    <d v="1899-12-30T00:56:26"/>
    <d v="1899-12-30T00:11:04"/>
    <s v="AltraOne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x v="177"/>
    <x v="37"/>
    <n v="4"/>
  </r>
  <r>
    <n v="3491"/>
    <d v="2018-04-01T00:00:00"/>
    <d v="2018-04-01T00:00:00"/>
    <x v="2"/>
    <n v="5.0999999999999996"/>
    <n v="0"/>
    <n v="59"/>
    <n v="13"/>
    <d v="1899-12-30T00:59:13"/>
    <d v="1899-12-30T00:11:37"/>
    <s v="AltraOne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x v="178"/>
    <x v="38"/>
    <n v="1"/>
  </r>
  <r>
    <n v="3492"/>
    <d v="2018-04-03T00:00:00"/>
    <d v="2018-04-03T00:00:00"/>
    <x v="0"/>
    <n v="0.8"/>
    <n v="0"/>
    <n v="23"/>
    <n v="59"/>
    <d v="1899-12-30T00:23:59"/>
    <d v="1899-12-30T00:29:59"/>
    <s v="PHS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x v="178"/>
    <x v="38"/>
    <n v="1"/>
  </r>
  <r>
    <n v="3493"/>
    <d v="2018-04-04T00:00:00"/>
    <d v="2018-04-04T00:00:00"/>
    <x v="2"/>
    <n v="3.2"/>
    <n v="0"/>
    <n v="32"/>
    <n v="25"/>
    <d v="1899-12-30T00:32:25"/>
    <d v="1899-12-30T00:10:08"/>
    <s v="GreyEscalante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x v="178"/>
    <x v="38"/>
    <n v="0"/>
  </r>
  <r>
    <n v="3494"/>
    <d v="2018-04-05T00:00:00"/>
    <d v="2018-04-05T00:00:00"/>
    <x v="2"/>
    <n v="4.3"/>
    <n v="0"/>
    <n v="44"/>
    <n v="7"/>
    <d v="1899-12-30T00:44:07"/>
    <d v="1899-12-30T00:10:16"/>
    <s v="GreyEscalante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x v="178"/>
    <x v="38"/>
    <n v="0"/>
  </r>
  <r>
    <n v="3495"/>
    <d v="2018-04-05T00:00:00"/>
    <d v="2018-04-05T00:00:00"/>
    <x v="0"/>
    <n v="1.2"/>
    <n v="0"/>
    <n v="41"/>
    <n v="57"/>
    <d v="1899-12-30T00:41:57"/>
    <d v="1899-12-30T00:34:58"/>
    <s v="PHS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x v="178"/>
    <x v="38"/>
    <n v="0"/>
  </r>
  <r>
    <n v="3496"/>
    <d v="2018-04-07T00:00:00"/>
    <d v="2018-04-07T00:00:00"/>
    <x v="2"/>
    <n v="3.55"/>
    <n v="0"/>
    <n v="40"/>
    <n v="2"/>
    <d v="1899-12-30T00:40:02"/>
    <d v="1899-12-30T00:11:17"/>
    <s v="AltraOne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x v="178"/>
    <x v="38"/>
    <n v="1"/>
  </r>
  <r>
    <n v="3497"/>
    <d v="2018-04-08T00:00:00"/>
    <d v="2018-04-08T00:00:00"/>
    <x v="2"/>
    <n v="7.25"/>
    <n v="1"/>
    <n v="30"/>
    <n v="13"/>
    <d v="1899-12-30T01:30:13"/>
    <d v="1899-12-30T00:12:27"/>
    <s v="Duo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x v="178"/>
    <x v="1"/>
    <n v="0"/>
  </r>
  <r>
    <n v="3498"/>
    <d v="2018-04-10T00:00:00"/>
    <d v="2018-04-10T00:00:00"/>
    <x v="0"/>
    <n v="0.9"/>
    <n v="0"/>
    <n v="29"/>
    <n v="55"/>
    <d v="1899-12-30T00:29:55"/>
    <d v="1899-12-30T00:33:14"/>
    <s v="PHS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x v="178"/>
    <x v="1"/>
    <n v="1"/>
  </r>
  <r>
    <n v="3499"/>
    <d v="2018-04-11T00:00:00"/>
    <d v="2018-04-11T00:00:00"/>
    <x v="1"/>
    <n v="12"/>
    <n v="0"/>
    <n v="54"/>
    <n v="30"/>
    <d v="1899-12-30T00:54:30"/>
    <d v="1899-12-30T00:04:32"/>
    <s v="LightSpeed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x v="178"/>
    <x v="1"/>
    <n v="0"/>
  </r>
  <r>
    <n v="3500"/>
    <d v="2018-04-13T00:00:00"/>
    <d v="2018-04-13T00:00:00"/>
    <x v="1"/>
    <n v="27.5"/>
    <n v="2"/>
    <n v="0"/>
    <n v="46"/>
    <d v="1899-12-30T02:00:46"/>
    <d v="1899-12-30T00:04:23"/>
    <s v="Ciocci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x v="178"/>
    <x v="1"/>
    <n v="1"/>
  </r>
  <r>
    <n v="3501"/>
    <d v="2018-04-09T00:00:00"/>
    <d v="2018-04-09T00:00:00"/>
    <x v="1"/>
    <n v="0.01"/>
    <n v="0"/>
    <n v="0"/>
    <n v="1"/>
    <d v="1899-12-30T00:00:01"/>
    <d v="1899-12-30T00:01:40"/>
    <s v="test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x v="178"/>
    <x v="1"/>
    <n v="0"/>
  </r>
  <r>
    <n v="3502"/>
    <d v="2018-04-12T00:00:00"/>
    <d v="2018-04-12T00:00:00"/>
    <x v="2"/>
    <n v="3.2"/>
    <n v="0"/>
    <n v="31"/>
    <n v="12"/>
    <d v="1899-12-30T00:31:12"/>
    <d v="1899-12-30T00:09:45"/>
    <s v="GreyEscalante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x v="178"/>
    <x v="1"/>
    <n v="2"/>
  </r>
  <r>
    <n v="3503"/>
    <d v="2018-04-15T00:00:00"/>
    <d v="2018-04-15T00:00:00"/>
    <x v="2"/>
    <n v="3"/>
    <n v="0"/>
    <n v="39"/>
    <n v="6"/>
    <d v="1899-12-30T00:39:06"/>
    <d v="1899-12-30T00:13:02"/>
    <s v="AltraOne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x v="178"/>
    <x v="2"/>
    <n v="2"/>
  </r>
  <r>
    <n v="3504"/>
    <d v="2018-04-17T00:00:00"/>
    <d v="2018-04-17T00:00:00"/>
    <x v="2"/>
    <n v="3"/>
    <n v="0"/>
    <n v="37"/>
    <n v="46"/>
    <d v="1899-12-30T00:37:46"/>
    <d v="1899-12-30T00:12:35"/>
    <s v="AltraOne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x v="178"/>
    <x v="2"/>
    <n v="1"/>
  </r>
  <r>
    <n v="3505"/>
    <d v="2018-04-19T00:00:00"/>
    <d v="2018-04-19T00:00:00"/>
    <x v="2"/>
    <n v="3"/>
    <n v="0"/>
    <n v="38"/>
    <n v="12"/>
    <d v="1899-12-30T00:38:12"/>
    <d v="1899-12-30T00:12:44"/>
    <s v="AltraOne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x v="178"/>
    <x v="2"/>
    <n v="1"/>
  </r>
  <r>
    <n v="3506"/>
    <d v="2018-04-20T00:00:00"/>
    <d v="2018-04-20T00:00:00"/>
    <x v="2"/>
    <n v="4.25"/>
    <n v="0"/>
    <n v="47"/>
    <n v="2"/>
    <d v="1899-12-30T00:47:02"/>
    <d v="1899-12-30T00:11:04"/>
    <s v="Duo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x v="178"/>
    <x v="2"/>
    <n v="0"/>
  </r>
  <r>
    <n v="3507"/>
    <d v="2018-04-21T00:00:00"/>
    <d v="2018-04-21T00:00:00"/>
    <x v="1"/>
    <n v="17"/>
    <n v="1"/>
    <n v="10"/>
    <n v="7"/>
    <d v="1899-12-30T01:10:07"/>
    <d v="1899-12-30T00:04:07"/>
    <s v="Ciocci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x v="178"/>
    <x v="2"/>
    <n v="0"/>
  </r>
  <r>
    <n v="3508"/>
    <d v="2018-04-22T00:00:00"/>
    <d v="2018-04-22T00:00:00"/>
    <x v="2"/>
    <n v="6.9"/>
    <n v="1"/>
    <n v="22"/>
    <n v="53"/>
    <d v="1899-12-30T01:22:53"/>
    <d v="1899-12-30T00:12:01"/>
    <s v="Duo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x v="178"/>
    <x v="3"/>
    <n v="0"/>
  </r>
  <r>
    <n v="3509"/>
    <d v="2018-04-24T00:00:00"/>
    <d v="2018-04-24T00:00:00"/>
    <x v="1"/>
    <n v="8.25"/>
    <n v="0"/>
    <n v="30"/>
    <n v="0"/>
    <d v="1899-12-30T00:30:00"/>
    <d v="1899-12-30T00:03:38"/>
    <s v="B-Shiv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x v="178"/>
    <x v="3"/>
    <n v="1"/>
  </r>
  <r>
    <n v="3510"/>
    <d v="2018-04-26T00:00:00"/>
    <d v="2018-04-26T00:00:00"/>
    <x v="0"/>
    <n v="1"/>
    <n v="0"/>
    <n v="32"/>
    <n v="30"/>
    <d v="1899-12-30T00:32:30"/>
    <d v="1899-12-30T00:32:30"/>
    <s v="Y50M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x v="178"/>
    <x v="3"/>
    <n v="1"/>
  </r>
  <r>
    <n v="3511"/>
    <d v="2018-04-27T00:00:00"/>
    <d v="2018-04-27T00:00:00"/>
    <x v="1"/>
    <n v="40"/>
    <n v="2"/>
    <n v="56"/>
    <n v="23"/>
    <d v="1899-12-30T02:56:23"/>
    <d v="1899-12-30T00:04:25"/>
    <s v="Shiv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x v="178"/>
    <x v="3"/>
    <n v="0"/>
  </r>
  <r>
    <n v="3512"/>
    <d v="2018-04-30T00:00:00"/>
    <d v="2018-04-30T00:00:00"/>
    <x v="2"/>
    <n v="3.1"/>
    <n v="0"/>
    <n v="36"/>
    <n v="8"/>
    <d v="1899-12-30T00:36:08"/>
    <d v="1899-12-30T00:11:39"/>
    <s v="Arahi-Blue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x v="178"/>
    <x v="4"/>
    <n v="2"/>
  </r>
  <r>
    <n v="3513"/>
    <d v="2018-05-01T00:00:00"/>
    <d v="2018-05-01T00:00:00"/>
    <x v="2"/>
    <n v="3"/>
    <n v="0"/>
    <n v="30"/>
    <n v="50"/>
    <d v="1899-12-30T00:30:50"/>
    <d v="1899-12-30T00:10:17"/>
    <s v="Arahi-Blue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x v="179"/>
    <x v="4"/>
    <n v="0"/>
  </r>
  <r>
    <n v="3514"/>
    <d v="2018-05-02T00:00:00"/>
    <d v="2018-05-02T00:00:00"/>
    <x v="2"/>
    <n v="14"/>
    <n v="3"/>
    <n v="5"/>
    <n v="14"/>
    <d v="1899-12-30T03:05:14"/>
    <d v="1899-12-30T00:13:14"/>
    <s v="Arahi-Blue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x v="179"/>
    <x v="4"/>
    <n v="0"/>
  </r>
  <r>
    <n v="3515"/>
    <d v="2018-05-05T00:00:00"/>
    <d v="2018-05-05T00:00:00"/>
    <x v="1"/>
    <n v="5"/>
    <n v="1"/>
    <n v="0"/>
    <n v="0"/>
    <d v="1899-12-30T01:00:00"/>
    <d v="1899-12-30T00:12:00"/>
    <s v="Ciocci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x v="179"/>
    <x v="4"/>
    <n v="2"/>
  </r>
  <r>
    <n v="3516"/>
    <d v="2018-05-06T00:00:00"/>
    <d v="2018-05-06T00:00:00"/>
    <x v="1"/>
    <n v="36.5"/>
    <n v="3"/>
    <n v="17"/>
    <n v="44"/>
    <d v="1899-12-30T03:17:44"/>
    <d v="1899-12-30T00:05:25"/>
    <s v="Ciocci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x v="179"/>
    <x v="5"/>
    <n v="0"/>
  </r>
  <r>
    <n v="3517"/>
    <d v="2018-05-07T00:00:00"/>
    <d v="2018-05-07T00:00:00"/>
    <x v="0"/>
    <n v="0.77"/>
    <n v="0"/>
    <n v="26"/>
    <n v="21"/>
    <d v="1899-12-30T00:26:21"/>
    <d v="1899-12-30T00:34:13"/>
    <s v="Y50M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x v="179"/>
    <x v="5"/>
    <n v="0"/>
  </r>
  <r>
    <n v="3518"/>
    <d v="2018-05-09T00:00:00"/>
    <d v="2018-05-09T00:00:00"/>
    <x v="2"/>
    <n v="3.1"/>
    <n v="0"/>
    <n v="39"/>
    <n v="27"/>
    <d v="1899-12-30T00:39:27"/>
    <d v="1899-12-30T00:12:44"/>
    <s v="Arahi-Blue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x v="179"/>
    <x v="5"/>
    <n v="1"/>
  </r>
  <r>
    <n v="3519"/>
    <d v="2018-05-10T00:00:00"/>
    <d v="2018-05-10T00:00:00"/>
    <x v="2"/>
    <n v="3.1"/>
    <n v="0"/>
    <n v="38"/>
    <n v="37"/>
    <d v="1899-12-30T00:38:37"/>
    <d v="1899-12-30T00:12:27"/>
    <s v="Arahi-Blue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x v="179"/>
    <x v="5"/>
    <n v="0"/>
  </r>
  <r>
    <n v="3520"/>
    <d v="2018-05-11T00:00:00"/>
    <d v="2018-05-11T00:00:00"/>
    <x v="1"/>
    <n v="26.75"/>
    <n v="1"/>
    <n v="51"/>
    <n v="6"/>
    <d v="1899-12-30T01:51:06"/>
    <d v="1899-12-30T00:04:09"/>
    <s v="Shiv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x v="179"/>
    <x v="5"/>
    <n v="0"/>
  </r>
  <r>
    <n v="3521"/>
    <d v="2018-05-12T00:00:00"/>
    <d v="2018-05-12T00:00:00"/>
    <x v="2"/>
    <n v="5.75"/>
    <n v="1"/>
    <n v="0"/>
    <n v="0"/>
    <d v="1899-12-30T01:00:00"/>
    <d v="1899-12-30T00:10:26"/>
    <s v="Arahi-Blue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x v="179"/>
    <x v="5"/>
    <n v="0"/>
  </r>
  <r>
    <n v="3522"/>
    <d v="2018-05-15T00:00:00"/>
    <d v="2018-05-15T00:00:00"/>
    <x v="2"/>
    <n v="3.1"/>
    <n v="0"/>
    <n v="35"/>
    <n v="23"/>
    <d v="1899-12-30T00:35:23"/>
    <d v="1899-12-30T00:11:25"/>
    <s v="Arahi-Blue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x v="179"/>
    <x v="6"/>
    <n v="2"/>
  </r>
  <r>
    <n v="3523"/>
    <d v="2018-05-16T00:00:00"/>
    <d v="2018-05-16T00:00:00"/>
    <x v="2"/>
    <n v="2.2999999999999998"/>
    <n v="0"/>
    <n v="30"/>
    <n v="57"/>
    <d v="1899-12-30T00:30:57"/>
    <d v="1899-12-30T00:13:27"/>
    <s v="Arahi-Blue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x v="179"/>
    <x v="6"/>
    <n v="0"/>
  </r>
  <r>
    <n v="3524"/>
    <d v="2018-05-17T00:00:00"/>
    <d v="2018-05-17T00:00:00"/>
    <x v="2"/>
    <n v="3.11"/>
    <n v="0"/>
    <n v="38"/>
    <n v="55"/>
    <d v="1899-12-30T00:38:55"/>
    <d v="1899-12-30T00:12:31"/>
    <s v="Arahi-Blue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x v="179"/>
    <x v="6"/>
    <n v="0"/>
  </r>
  <r>
    <n v="3525"/>
    <d v="2018-05-18T00:00:00"/>
    <d v="2018-05-18T00:00:00"/>
    <x v="2"/>
    <n v="6.5"/>
    <n v="1"/>
    <n v="18"/>
    <n v="42"/>
    <d v="1899-12-30T01:18:42"/>
    <d v="1899-12-30T00:12:06"/>
    <s v="Arahi-Blue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x v="179"/>
    <x v="6"/>
    <n v="0"/>
  </r>
  <r>
    <n v="3526"/>
    <d v="2018-05-17T00:00:00"/>
    <d v="2018-05-17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x v="179"/>
    <x v="6"/>
    <n v="0"/>
  </r>
  <r>
    <n v="3527"/>
    <d v="2018-05-20T00:00:00"/>
    <d v="2018-05-20T00:00:00"/>
    <x v="2"/>
    <n v="8"/>
    <n v="1"/>
    <n v="57"/>
    <n v="1"/>
    <d v="1899-12-30T01:57:01"/>
    <d v="1899-12-30T00:14:38"/>
    <s v="Arahi-Blue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x v="179"/>
    <x v="7"/>
    <n v="2"/>
  </r>
  <r>
    <n v="3528"/>
    <d v="2018-05-22T00:00:00"/>
    <d v="2018-05-22T00:00:00"/>
    <x v="2"/>
    <n v="3.15"/>
    <n v="0"/>
    <n v="33"/>
    <n v="33"/>
    <d v="1899-12-30T00:33:33"/>
    <d v="1899-12-30T00:10:39"/>
    <s v="Arahi-Blue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x v="179"/>
    <x v="7"/>
    <n v="1"/>
  </r>
  <r>
    <n v="3529"/>
    <d v="2018-05-23T00:00:00"/>
    <d v="2018-05-23T00:00:00"/>
    <x v="2"/>
    <n v="3.25"/>
    <n v="0"/>
    <n v="31"/>
    <n v="53"/>
    <d v="1899-12-30T00:31:53"/>
    <d v="1899-12-30T00:09:49"/>
    <s v="GreyEscalante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x v="179"/>
    <x v="7"/>
    <n v="0"/>
  </r>
  <r>
    <n v="3530"/>
    <d v="2018-05-24T00:00:00"/>
    <d v="2018-05-24T00:00:00"/>
    <x v="0"/>
    <n v="1"/>
    <n v="0"/>
    <n v="34"/>
    <n v="7"/>
    <d v="1899-12-30T00:34:07"/>
    <d v="1899-12-30T00:34:07"/>
    <s v="Lake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x v="179"/>
    <x v="7"/>
    <n v="0"/>
  </r>
  <r>
    <n v="353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5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6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7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8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9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0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m/>
    <m/>
    <m/>
    <x v="41"/>
    <m/>
    <m/>
    <m/>
    <m/>
    <m/>
    <m/>
    <m/>
    <m/>
    <m/>
    <m/>
    <m/>
    <m/>
    <m/>
    <m/>
    <m/>
    <m/>
    <m/>
    <m/>
    <m/>
    <m/>
    <m/>
    <m/>
    <x v="19"/>
    <x v="12"/>
    <x v="181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76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78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</r>
  <r>
    <x v="2152"/>
    <d v="2016-06-14T00:00:00"/>
    <x v="2"/>
    <n v="5.05"/>
    <n v="0"/>
    <n v="52"/>
    <n v="0"/>
    <d v="1899-12-30T00:52:00"/>
    <d v="1899-12-30T00:10:18"/>
    <x v="97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</r>
  <r>
    <x v="2176"/>
    <d v="2016-07-13T00:00:00"/>
    <x v="2"/>
    <n v="5.05"/>
    <n v="0"/>
    <n v="55"/>
    <n v="58"/>
    <d v="1899-12-30T00:55:58"/>
    <d v="1899-12-30T00:11:05"/>
    <x v="98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</r>
  <r>
    <x v="2202"/>
    <d v="2016-08-21T00:00:00"/>
    <x v="8"/>
    <n v="1"/>
    <n v="0"/>
    <n v="12"/>
    <n v="8"/>
    <d v="1899-12-30T00:12:08"/>
    <d v="1899-12-30T00:12:08"/>
    <x v="98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</r>
  <r>
    <x v="2202"/>
    <d v="2016-08-21T00:00:00"/>
    <x v="9"/>
    <n v="1"/>
    <n v="0"/>
    <n v="11"/>
    <n v="58"/>
    <d v="1899-12-30T00:11:58"/>
    <d v="1899-12-30T00:11:58"/>
    <x v="98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</r>
  <r>
    <x v="2202"/>
    <d v="2016-08-21T00:00:00"/>
    <x v="10"/>
    <n v="1"/>
    <n v="0"/>
    <n v="11"/>
    <n v="30"/>
    <d v="1899-12-30T00:11:30"/>
    <d v="1899-12-30T00:11:30"/>
    <x v="98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</r>
  <r>
    <x v="2202"/>
    <d v="2016-08-21T00:00:00"/>
    <x v="11"/>
    <n v="1"/>
    <n v="0"/>
    <n v="12"/>
    <n v="2"/>
    <d v="1899-12-30T00:12:02"/>
    <d v="1899-12-30T00:12:02"/>
    <x v="98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</r>
  <r>
    <x v="2202"/>
    <d v="2016-08-21T00:00:00"/>
    <x v="12"/>
    <n v="1"/>
    <n v="0"/>
    <n v="13"/>
    <n v="9"/>
    <d v="1899-12-30T00:13:09"/>
    <d v="1899-12-30T00:13:09"/>
    <x v="98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</r>
  <r>
    <x v="2202"/>
    <d v="2016-08-21T00:00:00"/>
    <x v="13"/>
    <n v="1"/>
    <n v="0"/>
    <n v="13"/>
    <n v="5"/>
    <d v="1899-12-30T00:13:05"/>
    <d v="1899-12-30T00:13:05"/>
    <x v="98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</r>
  <r>
    <x v="2202"/>
    <d v="2016-08-21T00:00:00"/>
    <x v="14"/>
    <n v="1"/>
    <n v="0"/>
    <n v="13"/>
    <n v="43"/>
    <d v="1899-12-30T00:13:43"/>
    <d v="1899-12-30T00:13:43"/>
    <x v="98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</r>
  <r>
    <x v="2202"/>
    <d v="2016-08-21T00:00:00"/>
    <x v="15"/>
    <n v="1"/>
    <n v="0"/>
    <n v="15"/>
    <n v="26"/>
    <d v="1899-12-30T00:15:26"/>
    <d v="1899-12-30T00:15:26"/>
    <x v="98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</r>
  <r>
    <x v="2202"/>
    <d v="2016-08-21T00:00:00"/>
    <x v="16"/>
    <n v="1"/>
    <n v="0"/>
    <n v="14"/>
    <n v="33"/>
    <d v="1899-12-30T00:14:33"/>
    <d v="1899-12-30T00:14:33"/>
    <x v="98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</r>
  <r>
    <x v="2202"/>
    <d v="2016-08-21T00:00:00"/>
    <x v="17"/>
    <n v="1"/>
    <n v="0"/>
    <n v="15"/>
    <n v="14"/>
    <d v="1899-12-30T00:15:14"/>
    <d v="1899-12-30T00:15:14"/>
    <x v="98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</r>
  <r>
    <x v="2202"/>
    <d v="2016-08-21T00:00:00"/>
    <x v="18"/>
    <n v="1"/>
    <n v="0"/>
    <n v="16"/>
    <n v="15"/>
    <d v="1899-12-30T00:16:15"/>
    <d v="1899-12-30T00:16:15"/>
    <x v="98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</r>
  <r>
    <x v="2202"/>
    <d v="2016-08-21T00:00:00"/>
    <x v="19"/>
    <n v="1"/>
    <n v="0"/>
    <n v="14"/>
    <n v="56"/>
    <d v="1899-12-30T00:14:56"/>
    <d v="1899-12-30T00:14:56"/>
    <x v="98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</r>
  <r>
    <x v="2202"/>
    <d v="2016-08-21T00:00:00"/>
    <x v="20"/>
    <n v="1"/>
    <n v="0"/>
    <n v="15"/>
    <n v="59"/>
    <d v="1899-12-30T00:15:59"/>
    <d v="1899-12-30T00:15:59"/>
    <x v="98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</r>
  <r>
    <x v="2202"/>
    <d v="2016-08-21T00:00:00"/>
    <x v="21"/>
    <n v="1"/>
    <n v="0"/>
    <n v="15"/>
    <n v="23"/>
    <d v="1899-12-30T00:15:23"/>
    <d v="1899-12-30T00:15:23"/>
    <x v="98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</r>
  <r>
    <x v="2202"/>
    <d v="2016-08-21T00:00:00"/>
    <x v="25"/>
    <n v="1"/>
    <n v="0"/>
    <n v="17"/>
    <n v="20"/>
    <d v="1899-12-30T00:17:20"/>
    <d v="1899-12-30T00:17:20"/>
    <x v="98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</r>
  <r>
    <x v="2202"/>
    <d v="2016-08-21T00:00:00"/>
    <x v="26"/>
    <n v="1"/>
    <n v="0"/>
    <n v="13"/>
    <n v="56"/>
    <d v="1899-12-30T00:13:56"/>
    <d v="1899-12-30T00:13:56"/>
    <x v="98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</r>
  <r>
    <x v="2202"/>
    <d v="2016-08-21T00:00:00"/>
    <x v="27"/>
    <n v="1"/>
    <n v="0"/>
    <n v="16"/>
    <n v="32"/>
    <d v="1899-12-30T00:16:32"/>
    <d v="1899-12-30T00:16:32"/>
    <x v="98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</r>
  <r>
    <x v="2202"/>
    <d v="2016-08-21T00:00:00"/>
    <x v="28"/>
    <n v="1"/>
    <n v="0"/>
    <n v="17"/>
    <n v="27"/>
    <d v="1899-12-30T00:17:27"/>
    <d v="1899-12-30T00:17:27"/>
    <x v="98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</r>
  <r>
    <x v="2202"/>
    <d v="2016-08-21T00:00:00"/>
    <x v="29"/>
    <n v="1"/>
    <n v="0"/>
    <n v="14"/>
    <n v="54"/>
    <d v="1899-12-30T00:14:54"/>
    <d v="1899-12-30T00:14:54"/>
    <x v="98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</r>
  <r>
    <x v="2202"/>
    <d v="2016-08-21T00:00:00"/>
    <x v="30"/>
    <n v="1"/>
    <n v="0"/>
    <n v="14"/>
    <n v="48"/>
    <d v="1899-12-30T00:14:48"/>
    <d v="1899-12-30T00:14:48"/>
    <x v="98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</r>
  <r>
    <x v="2202"/>
    <d v="2016-08-21T00:00:00"/>
    <x v="31"/>
    <n v="1"/>
    <n v="0"/>
    <n v="15"/>
    <n v="6"/>
    <d v="1899-12-30T00:15:06"/>
    <d v="1899-12-30T00:15:06"/>
    <x v="98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</r>
  <r>
    <x v="2202"/>
    <d v="2016-08-21T00:00:00"/>
    <x v="32"/>
    <n v="1"/>
    <n v="0"/>
    <n v="16"/>
    <n v="1"/>
    <d v="1899-12-30T00:16:01"/>
    <d v="1899-12-30T00:16:01"/>
    <x v="98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</r>
  <r>
    <x v="2202"/>
    <d v="2016-08-21T00:00:00"/>
    <x v="33"/>
    <n v="1"/>
    <n v="0"/>
    <n v="17"/>
    <n v="25"/>
    <d v="1899-12-30T00:17:25"/>
    <d v="1899-12-30T00:17:25"/>
    <x v="98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</r>
  <r>
    <x v="2202"/>
    <d v="2016-08-21T00:00:00"/>
    <x v="34"/>
    <n v="1"/>
    <n v="0"/>
    <n v="17"/>
    <n v="26"/>
    <d v="1899-12-30T00:17:26"/>
    <d v="1899-12-30T00:17:26"/>
    <x v="98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</r>
  <r>
    <x v="2202"/>
    <d v="2016-08-21T00:00:00"/>
    <x v="35"/>
    <n v="1"/>
    <n v="0"/>
    <n v="16"/>
    <n v="33"/>
    <d v="1899-12-30T00:16:33"/>
    <d v="1899-12-30T00:16:33"/>
    <x v="98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</r>
  <r>
    <x v="2202"/>
    <d v="2016-08-21T00:00:00"/>
    <x v="36"/>
    <n v="1"/>
    <n v="0"/>
    <n v="15"/>
    <n v="42"/>
    <d v="1899-12-30T00:15:42"/>
    <d v="1899-12-30T00:15:42"/>
    <x v="98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</r>
  <r>
    <x v="2261"/>
    <d v="2016-12-30T00:00:00"/>
    <x v="2"/>
    <n v="6.25"/>
    <n v="1"/>
    <n v="9"/>
    <n v="45"/>
    <d v="1899-12-30T01:09:45"/>
    <d v="1899-12-30T00:11:10"/>
    <x v="98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</r>
  <r>
    <x v="2262"/>
    <d v="2016-12-31T00:00:00"/>
    <x v="1"/>
    <n v="8"/>
    <n v="0"/>
    <n v="55"/>
    <n v="0"/>
    <d v="1899-12-30T00:55:00"/>
    <d v="1899-12-30T00:06:52"/>
    <x v="78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</r>
  <r>
    <x v="2263"/>
    <d v="2017-01-01T00:00:00"/>
    <x v="2"/>
    <n v="4"/>
    <n v="0"/>
    <n v="38"/>
    <n v="40"/>
    <d v="1899-12-30T00:38:40"/>
    <d v="1899-12-30T00:09:40"/>
    <x v="98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</r>
  <r>
    <x v="2264"/>
    <d v="2017-01-03T00:00:00"/>
    <x v="2"/>
    <n v="3"/>
    <n v="0"/>
    <n v="30"/>
    <n v="0"/>
    <d v="1899-12-30T00:30:00"/>
    <d v="1899-12-30T00:10:00"/>
    <x v="103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</r>
  <r>
    <x v="2264"/>
    <d v="2017-01-03T00:00:00"/>
    <x v="0"/>
    <n v="1"/>
    <n v="0"/>
    <n v="38"/>
    <n v="30"/>
    <d v="1899-12-30T00:38:30"/>
    <d v="1899-12-30T00:38:30"/>
    <x v="102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</r>
  <r>
    <x v="2265"/>
    <d v="2017-01-04T00:00:00"/>
    <x v="2"/>
    <n v="3"/>
    <n v="0"/>
    <n v="30"/>
    <n v="20"/>
    <d v="1899-12-30T00:30:20"/>
    <d v="1899-12-30T00:10:07"/>
    <x v="103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</r>
  <r>
    <x v="2266"/>
    <d v="2017-01-07T00:00:00"/>
    <x v="2"/>
    <n v="2.5"/>
    <n v="0"/>
    <n v="26"/>
    <n v="30"/>
    <d v="1899-12-30T00:26:30"/>
    <d v="1899-12-30T00:10:36"/>
    <x v="104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</r>
  <r>
    <x v="2267"/>
    <d v="2017-01-08T00:00:00"/>
    <x v="2"/>
    <n v="7.4"/>
    <n v="1"/>
    <n v="25"/>
    <n v="4"/>
    <d v="1899-12-30T01:25:04"/>
    <d v="1899-12-30T00:11:30"/>
    <x v="104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</r>
  <r>
    <x v="2268"/>
    <d v="2017-01-10T00:00:00"/>
    <x v="2"/>
    <n v="1"/>
    <n v="0"/>
    <n v="9"/>
    <n v="55"/>
    <d v="1899-12-30T00:09:55"/>
    <d v="1899-12-30T00:09:55"/>
    <x v="103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</r>
  <r>
    <x v="2268"/>
    <d v="2017-01-10T00:00:00"/>
    <x v="1"/>
    <n v="10"/>
    <n v="0"/>
    <n v="45"/>
    <n v="0"/>
    <d v="1899-12-30T00:45:00"/>
    <d v="1899-12-30T00:04:30"/>
    <x v="78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</r>
  <r>
    <x v="2269"/>
    <d v="2017-01-11T00:00:00"/>
    <x v="2"/>
    <n v="3"/>
    <n v="0"/>
    <n v="29"/>
    <n v="49"/>
    <d v="1899-12-30T00:29:49"/>
    <d v="1899-12-30T00:09:56"/>
    <x v="103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</r>
  <r>
    <x v="2270"/>
    <d v="2017-01-12T00:00:00"/>
    <x v="2"/>
    <n v="3.3"/>
    <n v="0"/>
    <n v="37"/>
    <n v="8"/>
    <d v="1899-12-30T00:37:08"/>
    <d v="1899-12-30T00:11:15"/>
    <x v="103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</r>
  <r>
    <x v="2271"/>
    <d v="2017-01-16T00:00:00"/>
    <x v="2"/>
    <n v="5.25"/>
    <n v="0"/>
    <n v="58"/>
    <n v="38"/>
    <d v="1899-12-30T00:58:38"/>
    <d v="1899-12-30T00:11:10"/>
    <x v="104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</r>
  <r>
    <x v="2272"/>
    <d v="2017-01-19T00:00:00"/>
    <x v="1"/>
    <n v="10"/>
    <n v="0"/>
    <n v="26"/>
    <n v="8"/>
    <d v="1899-12-30T00:26:08"/>
    <d v="1899-12-30T00:02:37"/>
    <x v="51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</r>
  <r>
    <x v="2273"/>
    <d v="2017-01-20T00:00:00"/>
    <x v="2"/>
    <n v="6.2"/>
    <n v="1"/>
    <n v="10"/>
    <n v="31"/>
    <d v="1899-12-30T01:10:31"/>
    <d v="1899-12-30T00:11:22"/>
    <x v="104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</r>
  <r>
    <x v="2274"/>
    <d v="2017-01-23T00:00:00"/>
    <x v="1"/>
    <n v="10"/>
    <n v="0"/>
    <n v="27"/>
    <n v="0"/>
    <d v="1899-12-30T00:27:00"/>
    <d v="1899-12-30T00:02:42"/>
    <x v="51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</r>
  <r>
    <x v="2275"/>
    <d v="2017-01-25T00:00:00"/>
    <x v="2"/>
    <n v="3.5"/>
    <n v="0"/>
    <n v="35"/>
    <n v="8"/>
    <d v="1899-12-30T00:35:08"/>
    <d v="1899-12-30T00:10:02"/>
    <x v="51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</r>
  <r>
    <x v="2276"/>
    <d v="2017-01-27T00:00:00"/>
    <x v="2"/>
    <n v="4.0999999999999996"/>
    <n v="0"/>
    <n v="46"/>
    <n v="30"/>
    <d v="1899-12-30T00:46:30"/>
    <d v="1899-12-30T00:11:20"/>
    <x v="104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</r>
  <r>
    <x v="2277"/>
    <d v="2017-01-28T00:00:00"/>
    <x v="2"/>
    <n v="3"/>
    <n v="0"/>
    <n v="34"/>
    <n v="50"/>
    <d v="1899-12-30T00:34:50"/>
    <d v="1899-12-30T00:11:37"/>
    <x v="104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</r>
  <r>
    <x v="2278"/>
    <d v="2017-01-30T00:00:00"/>
    <x v="2"/>
    <n v="3"/>
    <n v="0"/>
    <n v="31"/>
    <n v="21"/>
    <d v="1899-12-30T00:31:21"/>
    <d v="1899-12-30T00:10:27"/>
    <x v="98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</r>
  <r>
    <x v="2279"/>
    <d v="2017-01-31T00:00:00"/>
    <x v="1"/>
    <n v="10"/>
    <n v="0"/>
    <n v="32"/>
    <n v="40"/>
    <d v="1899-12-30T00:32:40"/>
    <d v="1899-12-30T00:03:16"/>
    <x v="78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</r>
  <r>
    <x v="2280"/>
    <d v="2017-02-02T00:00:00"/>
    <x v="0"/>
    <n v="0.8"/>
    <n v="0"/>
    <n v="26"/>
    <n v="33"/>
    <d v="1899-12-30T00:26:33"/>
    <d v="1899-12-30T00:33:11"/>
    <x v="102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</r>
  <r>
    <x v="2281"/>
    <d v="2017-02-03T00:00:00"/>
    <x v="2"/>
    <n v="5.05"/>
    <n v="0"/>
    <n v="57"/>
    <n v="7"/>
    <d v="1899-12-30T00:57:07"/>
    <d v="1899-12-30T00:11:19"/>
    <x v="104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</r>
  <r>
    <x v="2282"/>
    <d v="2017-02-05T00:00:00"/>
    <x v="2"/>
    <n v="5.05"/>
    <n v="0"/>
    <n v="56"/>
    <n v="28"/>
    <d v="1899-12-30T00:56:28"/>
    <d v="1899-12-30T00:11:11"/>
    <x v="104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</r>
  <r>
    <x v="2283"/>
    <d v="2017-02-06T00:00:00"/>
    <x v="2"/>
    <n v="2.5"/>
    <n v="0"/>
    <n v="25"/>
    <n v="0"/>
    <d v="1899-12-30T00:25:00"/>
    <d v="1899-12-30T00:10:00"/>
    <x v="98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</r>
  <r>
    <x v="2284"/>
    <d v="2017-02-08T00:00:00"/>
    <x v="2"/>
    <n v="3.1"/>
    <n v="0"/>
    <n v="32"/>
    <n v="54"/>
    <d v="1899-12-30T00:32:54"/>
    <d v="1899-12-30T00:10:37"/>
    <x v="98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</r>
  <r>
    <x v="2285"/>
    <d v="2017-02-09T00:00:00"/>
    <x v="1"/>
    <n v="10"/>
    <n v="0"/>
    <n v="40"/>
    <n v="8"/>
    <d v="1899-12-30T00:40:08"/>
    <d v="1899-12-30T00:04:01"/>
    <x v="78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</r>
  <r>
    <x v="2286"/>
    <d v="2017-02-10T00:00:00"/>
    <x v="2"/>
    <n v="3.1"/>
    <n v="0"/>
    <n v="31"/>
    <n v="32"/>
    <d v="1899-12-30T00:31:32"/>
    <d v="1899-12-30T00:10:10"/>
    <x v="104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</r>
  <r>
    <x v="2287"/>
    <d v="2017-02-12T00:00:00"/>
    <x v="1"/>
    <n v="13.8"/>
    <n v="0"/>
    <n v="50"/>
    <n v="8"/>
    <d v="1899-12-30T00:50:08"/>
    <d v="1899-12-30T00:03:38"/>
    <x v="78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</r>
  <r>
    <x v="2288"/>
    <d v="2017-02-13T00:00:00"/>
    <x v="2"/>
    <n v="2"/>
    <n v="0"/>
    <n v="20"/>
    <n v="0"/>
    <d v="1899-12-30T00:20:00"/>
    <d v="1899-12-30T00:10:00"/>
    <x v="98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</r>
  <r>
    <x v="2289"/>
    <d v="2017-02-14T00:00:00"/>
    <x v="1"/>
    <n v="12.5"/>
    <n v="0"/>
    <n v="40"/>
    <n v="40"/>
    <d v="1899-12-30T00:40:40"/>
    <d v="1899-12-30T00:03:15"/>
    <x v="51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</r>
  <r>
    <x v="2290"/>
    <d v="2017-02-16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</r>
  <r>
    <x v="2290"/>
    <d v="2017-02-16T00:00:00"/>
    <x v="0"/>
    <n v="1"/>
    <n v="0"/>
    <n v="30"/>
    <n v="27"/>
    <d v="1899-12-30T00:30:27"/>
    <d v="1899-12-30T00:30:27"/>
    <x v="102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</r>
  <r>
    <x v="2291"/>
    <d v="2017-02-18T00:00:00"/>
    <x v="2"/>
    <n v="3.1"/>
    <n v="0"/>
    <n v="34"/>
    <n v="12"/>
    <d v="1899-12-30T00:34:12"/>
    <d v="1899-12-30T00:11:02"/>
    <x v="104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</r>
  <r>
    <x v="2292"/>
    <d v="2017-02-19T00:00:00"/>
    <x v="2"/>
    <n v="5"/>
    <n v="1"/>
    <n v="1"/>
    <n v="8"/>
    <d v="1899-12-30T01:01:08"/>
    <d v="1899-12-30T00:12:14"/>
    <x v="104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</r>
  <r>
    <x v="2293"/>
    <d v="2017-02-20T00:00:00"/>
    <x v="2"/>
    <n v="3.1"/>
    <n v="0"/>
    <n v="33"/>
    <n v="35"/>
    <d v="1899-12-30T00:33:35"/>
    <d v="1899-12-30T00:10:50"/>
    <x v="98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</r>
  <r>
    <x v="2294"/>
    <d v="2017-02-22T00:00:00"/>
    <x v="2"/>
    <n v="3.1"/>
    <n v="0"/>
    <n v="33"/>
    <n v="20"/>
    <d v="1899-12-30T00:33:20"/>
    <d v="1899-12-30T00:10:45"/>
    <x v="98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295"/>
    <d v="2017-02-23T00:00:00"/>
    <x v="2"/>
    <n v="3.1"/>
    <n v="0"/>
    <n v="36"/>
    <n v="17"/>
    <d v="1899-12-30T00:36:17"/>
    <d v="1899-12-30T00:11:42"/>
    <x v="98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</r>
  <r>
    <x v="2295"/>
    <d v="2017-02-23T00:00:00"/>
    <x v="0"/>
    <n v="1"/>
    <n v="0"/>
    <n v="35"/>
    <n v="0"/>
    <d v="1899-12-30T00:35:00"/>
    <d v="1899-12-30T00:35:00"/>
    <x v="102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</r>
  <r>
    <x v="2296"/>
    <d v="2017-02-24T00:00:00"/>
    <x v="2"/>
    <n v="5.05"/>
    <n v="0"/>
    <n v="57"/>
    <n v="23"/>
    <d v="1899-12-30T00:57:23"/>
    <d v="1899-12-30T00:11:22"/>
    <x v="104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</r>
  <r>
    <x v="2297"/>
    <d v="2017-02-25T00:00:00"/>
    <x v="1"/>
    <n v="16.5"/>
    <n v="1"/>
    <n v="16"/>
    <n v="52"/>
    <d v="1899-12-30T01:16:52"/>
    <d v="1899-12-30T00:04:40"/>
    <x v="53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</r>
  <r>
    <x v="2298"/>
    <d v="2017-02-26T00:00:00"/>
    <x v="2"/>
    <n v="7.25"/>
    <n v="1"/>
    <n v="24"/>
    <n v="46"/>
    <d v="1899-12-30T01:24:46"/>
    <d v="1899-12-30T00:11:42"/>
    <x v="105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</r>
  <r>
    <x v="2299"/>
    <d v="2017-02-28T00:00:00"/>
    <x v="2"/>
    <n v="3.1"/>
    <n v="0"/>
    <n v="33"/>
    <n v="20"/>
    <d v="1899-12-30T00:33:20"/>
    <d v="1899-12-30T00:10:45"/>
    <x v="98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300"/>
    <d v="2017-03-02T00:00:00"/>
    <x v="0"/>
    <n v="1"/>
    <n v="0"/>
    <n v="29"/>
    <n v="47"/>
    <d v="1899-12-30T00:29:47"/>
    <d v="1899-12-30T00:29:47"/>
    <x v="102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</r>
  <r>
    <x v="2301"/>
    <d v="2017-03-03T00:00:00"/>
    <x v="2"/>
    <n v="7.25"/>
    <n v="1"/>
    <n v="24"/>
    <n v="58"/>
    <d v="1899-12-30T01:24:58"/>
    <d v="1899-12-30T00:11:43"/>
    <x v="104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</r>
  <r>
    <x v="2302"/>
    <d v="2017-03-04T00:00:00"/>
    <x v="1"/>
    <n v="10"/>
    <n v="0"/>
    <n v="32"/>
    <n v="32"/>
    <d v="1899-12-30T00:32:32"/>
    <d v="1899-12-30T00:03:15"/>
    <x v="78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</r>
  <r>
    <x v="2303"/>
    <d v="2017-03-06T00:00:00"/>
    <x v="2"/>
    <n v="3.17"/>
    <n v="0"/>
    <n v="32"/>
    <n v="48"/>
    <d v="1899-12-30T00:32:48"/>
    <d v="1899-12-30T00:10:21"/>
    <x v="98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</r>
  <r>
    <x v="2304"/>
    <d v="2017-03-07T00:00:00"/>
    <x v="1"/>
    <n v="14.5"/>
    <n v="0"/>
    <n v="43"/>
    <n v="20"/>
    <d v="1899-12-30T00:43:20"/>
    <d v="1899-12-30T00:02:59"/>
    <x v="51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</r>
  <r>
    <x v="2305"/>
    <d v="2017-03-08T00:00:00"/>
    <x v="2"/>
    <n v="5"/>
    <n v="0"/>
    <n v="51"/>
    <n v="41"/>
    <d v="1899-12-30T00:51:41"/>
    <d v="1899-12-30T00:10:20"/>
    <x v="98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</r>
  <r>
    <x v="2306"/>
    <d v="2017-03-09T00:00:00"/>
    <x v="0"/>
    <n v="1"/>
    <n v="0"/>
    <n v="32"/>
    <n v="30"/>
    <d v="1899-12-30T00:32:30"/>
    <d v="1899-12-30T00:32:30"/>
    <x v="102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</r>
  <r>
    <x v="2307"/>
    <d v="2017-03-10T00:00:00"/>
    <x v="2"/>
    <n v="5"/>
    <n v="0"/>
    <n v="54"/>
    <n v="41"/>
    <d v="1899-12-30T00:54:41"/>
    <d v="1899-12-30T00:10:56"/>
    <x v="104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</r>
  <r>
    <x v="2308"/>
    <d v="2017-03-11T00:00:00"/>
    <x v="2"/>
    <n v="8"/>
    <n v="1"/>
    <n v="29"/>
    <n v="58"/>
    <d v="1899-12-30T01:29:58"/>
    <d v="1899-12-30T00:11:15"/>
    <x v="104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</r>
  <r>
    <x v="2309"/>
    <d v="2017-03-14T00:00:00"/>
    <x v="2"/>
    <n v="3"/>
    <n v="0"/>
    <n v="30"/>
    <n v="26"/>
    <d v="1899-12-30T00:30:26"/>
    <d v="1899-12-30T00:10:09"/>
    <x v="104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</r>
  <r>
    <x v="2310"/>
    <d v="2017-03-15T00:00:00"/>
    <x v="2"/>
    <n v="1.2"/>
    <n v="0"/>
    <n v="12"/>
    <n v="12"/>
    <d v="1899-12-30T00:12:12"/>
    <d v="1899-12-30T00:10:10"/>
    <x v="98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11"/>
    <d v="2017-03-16T00:00:00"/>
    <x v="2"/>
    <n v="3"/>
    <n v="0"/>
    <n v="30"/>
    <n v="50"/>
    <d v="1899-12-30T00:30:50"/>
    <d v="1899-12-30T00:10:17"/>
    <x v="104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</r>
  <r>
    <x v="2312"/>
    <d v="2017-03-17T00:00:00"/>
    <x v="2"/>
    <n v="6.2"/>
    <n v="1"/>
    <n v="12"/>
    <n v="44"/>
    <d v="1899-12-30T01:12:44"/>
    <d v="1899-12-30T00:11:44"/>
    <x v="106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</r>
  <r>
    <x v="2313"/>
    <d v="2017-03-19T00:00:00"/>
    <x v="2"/>
    <n v="10.3"/>
    <n v="2"/>
    <n v="11"/>
    <n v="5"/>
    <d v="1899-12-30T02:11:05"/>
    <d v="1899-12-30T00:12:44"/>
    <x v="106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</r>
  <r>
    <x v="2314"/>
    <d v="2017-03-20T00:00:00"/>
    <x v="1"/>
    <n v="11.5"/>
    <n v="0"/>
    <n v="30"/>
    <n v="0"/>
    <d v="1899-12-30T00:30:00"/>
    <d v="1899-12-30T00:02:37"/>
    <x v="51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</r>
  <r>
    <x v="2315"/>
    <d v="2017-03-21T00:00:00"/>
    <x v="2"/>
    <n v="3.17"/>
    <n v="0"/>
    <n v="32"/>
    <n v="24"/>
    <d v="1899-12-30T00:32:24"/>
    <d v="1899-12-30T00:10:13"/>
    <x v="104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</r>
  <r>
    <x v="2316"/>
    <d v="2017-03-24T00:00:00"/>
    <x v="2"/>
    <n v="6.2"/>
    <n v="1"/>
    <n v="11"/>
    <n v="55"/>
    <d v="1899-12-30T01:11:55"/>
    <d v="1899-12-30T00:11:36"/>
    <x v="106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</r>
  <r>
    <x v="2317"/>
    <d v="2017-03-25T00:00:00"/>
    <x v="2"/>
    <n v="4"/>
    <n v="0"/>
    <n v="40"/>
    <n v="11"/>
    <d v="1899-12-30T00:40:11"/>
    <d v="1899-12-30T00:10:03"/>
    <x v="106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</r>
  <r>
    <x v="2318"/>
    <d v="2017-03-26T00:00:00"/>
    <x v="2"/>
    <n v="10.3"/>
    <n v="2"/>
    <n v="3"/>
    <n v="23"/>
    <d v="1899-12-30T02:03:23"/>
    <d v="1899-12-30T00:11:59"/>
    <x v="106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</r>
  <r>
    <x v="2319"/>
    <d v="2017-03-27T00:00:00"/>
    <x v="1"/>
    <n v="12"/>
    <n v="0"/>
    <n v="30"/>
    <n v="0"/>
    <d v="1899-12-30T00:30:00"/>
    <d v="1899-12-30T00:02:30"/>
    <x v="51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</r>
  <r>
    <x v="2320"/>
    <d v="2017-03-28T00:00:00"/>
    <x v="0"/>
    <n v="1"/>
    <n v="0"/>
    <n v="33"/>
    <n v="0"/>
    <d v="1899-12-30T00:33:00"/>
    <d v="1899-12-30T00:33:00"/>
    <x v="102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</r>
  <r>
    <x v="2321"/>
    <d v="2017-03-30T00:00:00"/>
    <x v="2"/>
    <n v="3.75"/>
    <n v="0"/>
    <n v="42"/>
    <n v="1"/>
    <d v="1899-12-30T00:42:01"/>
    <d v="1899-12-30T00:11:12"/>
    <x v="104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</r>
  <r>
    <x v="2322"/>
    <d v="2017-03-31T00:00:00"/>
    <x v="2"/>
    <n v="7"/>
    <n v="1"/>
    <n v="11"/>
    <n v="10"/>
    <d v="1899-12-30T01:11:10"/>
    <d v="1899-12-30T00:10:10"/>
    <x v="106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23"/>
    <d v="2017-04-01T00:00:00"/>
    <x v="2"/>
    <n v="3"/>
    <n v="0"/>
    <n v="29"/>
    <n v="21"/>
    <d v="1899-12-30T00:29:21"/>
    <d v="1899-12-30T00:09:47"/>
    <x v="104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</r>
  <r>
    <x v="2324"/>
    <d v="2017-04-02T00:00:00"/>
    <x v="2"/>
    <n v="3.1"/>
    <n v="0"/>
    <n v="33"/>
    <n v="8"/>
    <d v="1899-12-30T00:33:08"/>
    <d v="1899-12-30T00:10:41"/>
    <x v="104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</r>
  <r>
    <x v="2324"/>
    <d v="2017-04-02T00:00:00"/>
    <x v="1"/>
    <n v="22.5"/>
    <n v="1"/>
    <n v="44"/>
    <n v="21"/>
    <d v="1899-12-30T01:44:21"/>
    <d v="1899-12-30T00:04:38"/>
    <x v="53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</r>
  <r>
    <x v="2325"/>
    <d v="2017-04-03T00:00:00"/>
    <x v="2"/>
    <n v="3.1"/>
    <n v="0"/>
    <n v="36"/>
    <n v="32"/>
    <d v="1899-12-30T00:36:32"/>
    <d v="1899-12-30T00:11:47"/>
    <x v="106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</r>
  <r>
    <x v="2326"/>
    <d v="2017-04-06T00:00:00"/>
    <x v="2"/>
    <n v="6"/>
    <n v="1"/>
    <n v="2"/>
    <n v="7"/>
    <d v="1899-12-30T01:02:07"/>
    <d v="1899-12-30T00:10:21"/>
    <x v="106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</r>
  <r>
    <x v="2327"/>
    <d v="2017-04-07T00:00:00"/>
    <x v="2"/>
    <n v="7.25"/>
    <n v="1"/>
    <n v="23"/>
    <n v="9"/>
    <d v="1899-12-30T01:23:09"/>
    <d v="1899-12-30T00:11:28"/>
    <x v="106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</r>
  <r>
    <x v="2328"/>
    <d v="2017-04-13T00:00:00"/>
    <x v="2"/>
    <n v="5.05"/>
    <n v="0"/>
    <n v="57"/>
    <n v="28"/>
    <d v="1899-12-30T00:57:28"/>
    <d v="1899-12-30T00:11:23"/>
    <x v="106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</r>
  <r>
    <x v="2329"/>
    <d v="2017-04-14T00:00:00"/>
    <x v="1"/>
    <n v="20.399999999999999"/>
    <n v="1"/>
    <n v="36"/>
    <n v="46"/>
    <d v="1899-12-30T01:36:46"/>
    <d v="1899-12-30T00:04:45"/>
    <x v="53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</r>
  <r>
    <x v="2330"/>
    <d v="2017-04-15T00:00:00"/>
    <x v="2"/>
    <n v="8.1999999999999993"/>
    <n v="1"/>
    <n v="45"/>
    <n v="21"/>
    <d v="1899-12-30T01:45:21"/>
    <d v="1899-12-30T00:12:51"/>
    <x v="106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</r>
  <r>
    <x v="2331"/>
    <d v="2017-04-16T00:00:00"/>
    <x v="1"/>
    <n v="13"/>
    <n v="0"/>
    <n v="57"/>
    <n v="19"/>
    <d v="1899-12-30T00:57:19"/>
    <d v="1899-12-30T00:04:25"/>
    <x v="53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</r>
  <r>
    <x v="2332"/>
    <d v="2017-04-17T00:00:00"/>
    <x v="2"/>
    <n v="3.2"/>
    <n v="0"/>
    <n v="34"/>
    <n v="47"/>
    <d v="1899-12-30T00:34:47"/>
    <d v="1899-12-30T00:10:52"/>
    <x v="104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</r>
  <r>
    <x v="2333"/>
    <d v="2017-04-19T00:00:00"/>
    <x v="2"/>
    <n v="3.1"/>
    <n v="0"/>
    <n v="30"/>
    <n v="3"/>
    <d v="1899-12-30T00:30:03"/>
    <d v="1899-12-30T00:09:42"/>
    <x v="104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</r>
  <r>
    <x v="2334"/>
    <d v="2017-04-20T00:00:00"/>
    <x v="2"/>
    <n v="3.1"/>
    <n v="0"/>
    <n v="31"/>
    <n v="3"/>
    <d v="1899-12-30T00:31:03"/>
    <d v="1899-12-30T00:10:01"/>
    <x v="106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</r>
  <r>
    <x v="2334"/>
    <d v="2017-04-20T00:00:00"/>
    <x v="2"/>
    <n v="5"/>
    <n v="0"/>
    <n v="51"/>
    <n v="44"/>
    <d v="1899-12-30T00:51:44"/>
    <d v="1899-12-30T00:10:21"/>
    <x v="104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</r>
  <r>
    <x v="2335"/>
    <d v="2017-04-22T00:00:00"/>
    <x v="2"/>
    <n v="3.1"/>
    <n v="0"/>
    <n v="28"/>
    <n v="29"/>
    <d v="1899-12-30T00:28:29"/>
    <d v="1899-12-30T00:09:11"/>
    <x v="104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</r>
  <r>
    <x v="2335"/>
    <d v="2017-04-22T00:00:00"/>
    <x v="1"/>
    <n v="40"/>
    <n v="2"/>
    <n v="50"/>
    <n v="29"/>
    <d v="1899-12-30T02:50:29"/>
    <d v="1899-12-30T00:04:16"/>
    <x v="53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</r>
  <r>
    <x v="2336"/>
    <d v="2017-04-23T00:00:00"/>
    <x v="2"/>
    <n v="6.2"/>
    <n v="1"/>
    <n v="14"/>
    <n v="51"/>
    <d v="1899-12-30T01:14:51"/>
    <d v="1899-12-30T00:12:04"/>
    <x v="106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</r>
  <r>
    <x v="2337"/>
    <d v="2017-04-24T00:00:00"/>
    <x v="2"/>
    <n v="3.1"/>
    <n v="0"/>
    <n v="35"/>
    <n v="21"/>
    <d v="1899-12-30T00:35:21"/>
    <d v="1899-12-30T00:11:24"/>
    <x v="106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</r>
  <r>
    <x v="2338"/>
    <d v="2017-04-26T00:00:00"/>
    <x v="2"/>
    <n v="4"/>
    <n v="0"/>
    <n v="39"/>
    <n v="41"/>
    <d v="1899-12-30T00:39:41"/>
    <d v="1899-12-30T00:09:55"/>
    <x v="104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</r>
  <r>
    <x v="2339"/>
    <d v="2017-04-27T00:00:00"/>
    <x v="2"/>
    <n v="3.1"/>
    <n v="0"/>
    <n v="33"/>
    <n v="14"/>
    <d v="1899-12-30T00:33:14"/>
    <d v="1899-12-30T00:10:43"/>
    <x v="106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</r>
  <r>
    <x v="2339"/>
    <d v="2017-04-27T00:00:00"/>
    <x v="2"/>
    <n v="3.2"/>
    <n v="0"/>
    <n v="31"/>
    <n v="48"/>
    <d v="1899-12-30T00:31:48"/>
    <d v="1899-12-30T00:09:56"/>
    <x v="104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</r>
  <r>
    <x v="2340"/>
    <d v="2017-04-28T00:00:00"/>
    <x v="1"/>
    <n v="18.5"/>
    <n v="1"/>
    <n v="13"/>
    <n v="26"/>
    <d v="1899-12-30T01:13:26"/>
    <d v="1899-12-30T00:03:58"/>
    <x v="90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</r>
  <r>
    <x v="2341"/>
    <d v="2017-04-30T00:00:00"/>
    <x v="2"/>
    <n v="3.1"/>
    <n v="0"/>
    <n v="27"/>
    <n v="10"/>
    <d v="1899-12-30T00:27:10"/>
    <d v="1899-12-30T00:08:46"/>
    <x v="106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</r>
  <r>
    <x v="2342"/>
    <d v="2017-05-02T00:00:00"/>
    <x v="2"/>
    <n v="4"/>
    <n v="0"/>
    <n v="42"/>
    <n v="53"/>
    <d v="1899-12-30T00:42:53"/>
    <d v="1899-12-30T00:10:43"/>
    <x v="106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</r>
  <r>
    <x v="2343"/>
    <d v="2017-05-03T00:00:00"/>
    <x v="2"/>
    <n v="3"/>
    <n v="0"/>
    <n v="35"/>
    <n v="39"/>
    <d v="1899-12-30T00:35:39"/>
    <d v="1899-12-30T00:11:53"/>
    <x v="106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</r>
  <r>
    <x v="2344"/>
    <d v="2017-05-04T00:00:00"/>
    <x v="2"/>
    <n v="14.25"/>
    <n v="2"/>
    <n v="43"/>
    <n v="36"/>
    <d v="1899-12-30T02:43:36"/>
    <d v="1899-12-30T00:11:29"/>
    <x v="106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</r>
  <r>
    <x v="2345"/>
    <d v="2017-05-06T00:00:00"/>
    <x v="2"/>
    <n v="3.1"/>
    <n v="0"/>
    <n v="31"/>
    <n v="2"/>
    <d v="1899-12-30T00:31:02"/>
    <d v="1899-12-30T00:10:01"/>
    <x v="106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</r>
  <r>
    <x v="2346"/>
    <d v="2017-05-07T00:00:00"/>
    <x v="1"/>
    <n v="30"/>
    <n v="1"/>
    <n v="59"/>
    <n v="16"/>
    <d v="1899-12-30T01:59:16"/>
    <d v="1899-12-30T00:03:59"/>
    <x v="90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</r>
  <r>
    <x v="2347"/>
    <d v="2017-05-10T00:00:00"/>
    <x v="2"/>
    <n v="3.25"/>
    <n v="0"/>
    <n v="35"/>
    <n v="2"/>
    <d v="1899-12-30T00:35:02"/>
    <d v="1899-12-30T00:10:47"/>
    <x v="106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</r>
  <r>
    <x v="2348"/>
    <d v="2017-05-11T00:00:00"/>
    <x v="1"/>
    <n v="5"/>
    <n v="0"/>
    <n v="14"/>
    <n v="0"/>
    <d v="1899-12-30T00:14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</r>
  <r>
    <x v="2349"/>
    <d v="2017-05-12T00:00:00"/>
    <x v="2"/>
    <n v="3.1"/>
    <n v="0"/>
    <n v="34"/>
    <n v="23"/>
    <d v="1899-12-30T00:34:23"/>
    <d v="1899-12-30T00:11:05"/>
    <x v="106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</r>
  <r>
    <x v="2349"/>
    <d v="2017-05-12T00:00:00"/>
    <x v="1"/>
    <n v="25.2"/>
    <n v="1"/>
    <n v="45"/>
    <n v="7"/>
    <d v="1899-12-30T01:45:07"/>
    <d v="1899-12-30T00:04:10"/>
    <x v="90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</r>
  <r>
    <x v="2350"/>
    <d v="2017-05-13T00:00:00"/>
    <x v="2"/>
    <n v="1.5"/>
    <n v="0"/>
    <n v="14"/>
    <n v="42"/>
    <d v="1899-12-30T00:14:42"/>
    <d v="1899-12-30T00:09:48"/>
    <x v="106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</r>
  <r>
    <x v="2351"/>
    <d v="2017-05-15T00:00:00"/>
    <x v="2"/>
    <n v="3.1"/>
    <n v="0"/>
    <n v="35"/>
    <n v="14"/>
    <d v="1899-12-30T00:35:14"/>
    <d v="1899-12-30T00:11:22"/>
    <x v="106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</r>
  <r>
    <x v="2351"/>
    <d v="2017-05-15T00:00:00"/>
    <x v="2"/>
    <n v="4.2"/>
    <n v="0"/>
    <n v="44"/>
    <n v="50"/>
    <d v="1899-12-30T00:44:50"/>
    <d v="1899-12-30T00:10:40"/>
    <x v="104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</r>
  <r>
    <x v="2352"/>
    <d v="2017-05-16T00:00:00"/>
    <x v="2"/>
    <n v="3.1"/>
    <n v="0"/>
    <n v="32"/>
    <n v="23"/>
    <d v="1899-12-30T00:32:23"/>
    <d v="1899-12-30T00:10:27"/>
    <x v="106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</r>
  <r>
    <x v="2353"/>
    <d v="2017-05-18T00:00:00"/>
    <x v="1"/>
    <n v="8"/>
    <n v="0"/>
    <n v="30"/>
    <n v="0"/>
    <d v="1899-12-30T00:30:00"/>
    <d v="1899-12-30T00:03:45"/>
    <x v="51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</r>
  <r>
    <x v="2354"/>
    <d v="2017-05-19T00:00:00"/>
    <x v="1"/>
    <n v="48.7"/>
    <n v="3"/>
    <n v="24"/>
    <n v="22"/>
    <d v="1899-12-30T03:24:22"/>
    <d v="1899-12-30T00:04:12"/>
    <x v="90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</r>
  <r>
    <x v="2355"/>
    <d v="2017-05-20T00:00:00"/>
    <x v="0"/>
    <n v="0.5"/>
    <n v="0"/>
    <n v="18"/>
    <n v="15"/>
    <d v="1899-12-30T00:18:15"/>
    <d v="1899-12-30T00:36:30"/>
    <x v="54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</r>
  <r>
    <x v="2356"/>
    <d v="2017-05-21T00:00:00"/>
    <x v="2"/>
    <n v="9.6"/>
    <n v="1"/>
    <n v="57"/>
    <n v="11"/>
    <d v="1899-12-30T01:57:11"/>
    <d v="1899-12-30T00:12:12"/>
    <x v="106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</r>
  <r>
    <x v="2357"/>
    <d v="2017-05-22T00:00:00"/>
    <x v="0"/>
    <n v="0.5"/>
    <n v="0"/>
    <n v="17"/>
    <n v="13"/>
    <d v="1899-12-30T00:17:13"/>
    <d v="1899-12-30T00:34:26"/>
    <x v="107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</r>
  <r>
    <x v="2358"/>
    <d v="2017-05-23T00:00:00"/>
    <x v="2"/>
    <n v="3.1"/>
    <n v="0"/>
    <n v="36"/>
    <n v="53"/>
    <d v="1899-12-30T00:36:53"/>
    <d v="1899-12-30T00:11:54"/>
    <x v="106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</r>
  <r>
    <x v="2358"/>
    <d v="2017-05-23T00:00:00"/>
    <x v="2"/>
    <n v="3.4"/>
    <n v="0"/>
    <n v="36"/>
    <n v="5"/>
    <d v="1899-12-30T00:36:05"/>
    <d v="1899-12-30T00:10:37"/>
    <x v="104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</r>
  <r>
    <x v="2359"/>
    <d v="2017-05-24T00:00:00"/>
    <x v="0"/>
    <n v="0.6"/>
    <n v="0"/>
    <n v="20"/>
    <n v="6"/>
    <d v="1899-12-30T00:20:06"/>
    <d v="1899-12-30T00:33:30"/>
    <x v="54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</r>
  <r>
    <x v="2360"/>
    <d v="2017-05-25T00:00:00"/>
    <x v="2"/>
    <n v="3.1"/>
    <n v="0"/>
    <n v="33"/>
    <n v="52"/>
    <d v="1899-12-30T00:33:52"/>
    <d v="1899-12-30T00:10:55"/>
    <x v="106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</r>
  <r>
    <x v="2361"/>
    <d v="2017-05-26T00:00:00"/>
    <x v="1"/>
    <n v="22"/>
    <n v="1"/>
    <n v="29"/>
    <n v="2"/>
    <d v="1899-12-30T01:29:02"/>
    <d v="1899-12-30T00:04:03"/>
    <x v="90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</r>
  <r>
    <x v="2362"/>
    <d v="2017-05-27T00:00:00"/>
    <x v="2"/>
    <n v="3"/>
    <n v="0"/>
    <n v="28"/>
    <n v="33"/>
    <d v="1899-12-30T00:28:33"/>
    <d v="1899-12-30T00:09:31"/>
    <x v="108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</r>
  <r>
    <x v="2363"/>
    <d v="2017-05-28T00:00:00"/>
    <x v="2"/>
    <n v="5.0999999999999996"/>
    <n v="0"/>
    <n v="53"/>
    <n v="34"/>
    <d v="1899-12-30T00:53:34"/>
    <d v="1899-12-30T00:10:30"/>
    <x v="108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</r>
  <r>
    <x v="2364"/>
    <d v="2017-05-29T00:00:00"/>
    <x v="1"/>
    <n v="45.6"/>
    <n v="3"/>
    <n v="19"/>
    <n v="9"/>
    <d v="1899-12-30T03:19:09"/>
    <d v="1899-12-30T00:04:22"/>
    <x v="90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</r>
  <r>
    <x v="2365"/>
    <d v="2017-05-31T00:00:00"/>
    <x v="2"/>
    <n v="3.1"/>
    <n v="0"/>
    <n v="33"/>
    <n v="7"/>
    <d v="1899-12-30T00:33:07"/>
    <d v="1899-12-30T00:10:41"/>
    <x v="106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</r>
  <r>
    <x v="2366"/>
    <d v="2017-06-01T00:00:00"/>
    <x v="1"/>
    <n v="16.5"/>
    <n v="1"/>
    <n v="11"/>
    <n v="4"/>
    <d v="1899-12-30T01:11:04"/>
    <d v="1899-12-30T00:04:18"/>
    <x v="90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</r>
  <r>
    <x v="2366"/>
    <d v="2017-06-01T00:00:00"/>
    <x v="0"/>
    <n v="1"/>
    <n v="0"/>
    <n v="35"/>
    <n v="36"/>
    <d v="1899-12-30T00:35:36"/>
    <d v="1899-12-30T00:35:36"/>
    <x v="54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</r>
  <r>
    <x v="2367"/>
    <d v="2017-06-04T00:00:00"/>
    <x v="0"/>
    <n v="1.2"/>
    <n v="0"/>
    <n v="38"/>
    <n v="13"/>
    <d v="1899-12-30T00:38:13"/>
    <d v="1899-12-30T00:31:51"/>
    <x v="54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</r>
  <r>
    <x v="2367"/>
    <d v="2017-06-04T00:00:00"/>
    <x v="1"/>
    <n v="56"/>
    <n v="3"/>
    <n v="24"/>
    <n v="30"/>
    <d v="1899-12-30T03:24:30"/>
    <d v="1899-12-30T00:03:39"/>
    <x v="90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</r>
  <r>
    <x v="2367"/>
    <d v="2017-06-04T00:00:00"/>
    <x v="2"/>
    <n v="13.1"/>
    <n v="2"/>
    <n v="55"/>
    <n v="9"/>
    <d v="1899-12-30T02:55:09"/>
    <d v="1899-12-30T00:13:22"/>
    <x v="106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</r>
  <r>
    <x v="2367"/>
    <d v="2017-06-04T00:00:00"/>
    <x v="3"/>
    <n v="0.1"/>
    <n v="0"/>
    <n v="4"/>
    <n v="21"/>
    <d v="1899-12-30T00:04:21"/>
    <d v="1899-12-30T00:43:30"/>
    <x v="35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</r>
  <r>
    <x v="2367"/>
    <d v="2017-06-04T00:00:00"/>
    <x v="4"/>
    <n v="0.1"/>
    <n v="0"/>
    <n v="3"/>
    <n v="8"/>
    <d v="1899-12-30T00:03:08"/>
    <d v="1899-12-30T00:31:20"/>
    <x v="36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</r>
  <r>
    <x v="2367"/>
    <d v="2017-06-04T00:00:00"/>
    <x v="8"/>
    <n v="1"/>
    <n v="0"/>
    <n v="11"/>
    <n v="56"/>
    <d v="1899-12-30T00:11:56"/>
    <d v="1899-12-30T00:11:56"/>
    <x v="106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</r>
  <r>
    <x v="2367"/>
    <d v="2017-06-04T00:00:00"/>
    <x v="9"/>
    <n v="1"/>
    <n v="0"/>
    <n v="11"/>
    <n v="42"/>
    <d v="1899-12-30T00:11:42"/>
    <d v="1899-12-30T00:11:42"/>
    <x v="106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</r>
  <r>
    <x v="2367"/>
    <d v="2017-06-04T00:00:00"/>
    <x v="10"/>
    <n v="1"/>
    <n v="0"/>
    <n v="13"/>
    <n v="12"/>
    <d v="1899-12-30T00:13:12"/>
    <d v="1899-12-30T00:13:12"/>
    <x v="106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</r>
  <r>
    <x v="2367"/>
    <d v="2017-06-04T00:00:00"/>
    <x v="11"/>
    <n v="1"/>
    <n v="0"/>
    <n v="10"/>
    <n v="44"/>
    <d v="1899-12-30T00:10:44"/>
    <d v="1899-12-30T00:10:44"/>
    <x v="106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</r>
  <r>
    <x v="2367"/>
    <d v="2017-06-04T00:00:00"/>
    <x v="12"/>
    <n v="1"/>
    <n v="0"/>
    <n v="14"/>
    <n v="28"/>
    <d v="1899-12-30T00:14:28"/>
    <d v="1899-12-30T00:14:28"/>
    <x v="106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</r>
  <r>
    <x v="2367"/>
    <d v="2017-06-04T00:00:00"/>
    <x v="13"/>
    <n v="1"/>
    <n v="0"/>
    <n v="12"/>
    <n v="29"/>
    <d v="1899-12-30T00:12:29"/>
    <d v="1899-12-30T00:12:29"/>
    <x v="106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</r>
  <r>
    <x v="2367"/>
    <d v="2017-06-04T00:00:00"/>
    <x v="14"/>
    <n v="1"/>
    <n v="0"/>
    <n v="14"/>
    <n v="20"/>
    <d v="1899-12-30T00:14:20"/>
    <d v="1899-12-30T00:14:20"/>
    <x v="106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</r>
  <r>
    <x v="2367"/>
    <d v="2017-06-04T00:00:00"/>
    <x v="15"/>
    <n v="1"/>
    <n v="0"/>
    <n v="12"/>
    <n v="46"/>
    <d v="1899-12-30T00:12:46"/>
    <d v="1899-12-30T00:12:46"/>
    <x v="106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</r>
  <r>
    <x v="2367"/>
    <d v="2017-06-04T00:00:00"/>
    <x v="16"/>
    <n v="1"/>
    <n v="0"/>
    <n v="16"/>
    <n v="52"/>
    <d v="1899-12-30T00:16:52"/>
    <d v="1899-12-30T00:16:52"/>
    <x v="106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</r>
  <r>
    <x v="2367"/>
    <d v="2017-06-04T00:00:00"/>
    <x v="17"/>
    <n v="1"/>
    <n v="0"/>
    <n v="15"/>
    <n v="41"/>
    <d v="1899-12-30T00:15:41"/>
    <d v="1899-12-30T00:15:41"/>
    <x v="106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</r>
  <r>
    <x v="2367"/>
    <d v="2017-06-04T00:00:00"/>
    <x v="18"/>
    <n v="1"/>
    <n v="0"/>
    <n v="12"/>
    <n v="19"/>
    <d v="1899-12-30T00:12:19"/>
    <d v="1899-12-30T00:12:19"/>
    <x v="106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</r>
  <r>
    <x v="2367"/>
    <d v="2017-06-04T00:00:00"/>
    <x v="19"/>
    <n v="1"/>
    <n v="0"/>
    <n v="14"/>
    <n v="40"/>
    <d v="1899-12-30T00:14:40"/>
    <d v="1899-12-30T00:14:40"/>
    <x v="106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</r>
  <r>
    <x v="2367"/>
    <d v="2017-06-04T00:00:00"/>
    <x v="20"/>
    <n v="1"/>
    <n v="0"/>
    <n v="12"/>
    <n v="42"/>
    <d v="1899-12-30T00:12:42"/>
    <d v="1899-12-30T00:12:42"/>
    <x v="106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</r>
  <r>
    <x v="2368"/>
    <d v="2017-06-07T00:00:00"/>
    <x v="2"/>
    <n v="3.2"/>
    <n v="0"/>
    <n v="35"/>
    <n v="21"/>
    <d v="1899-12-30T00:35:21"/>
    <d v="1899-12-30T00:11:03"/>
    <x v="104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</r>
  <r>
    <x v="2369"/>
    <d v="2017-06-08T00:00:00"/>
    <x v="2"/>
    <n v="4.55"/>
    <n v="0"/>
    <n v="45"/>
    <n v="9"/>
    <d v="1899-12-30T00:45:09"/>
    <d v="1899-12-30T00:09:55"/>
    <x v="104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</r>
  <r>
    <x v="2370"/>
    <d v="2017-06-09T00:00:00"/>
    <x v="1"/>
    <n v="10.5"/>
    <n v="0"/>
    <n v="44"/>
    <n v="50"/>
    <d v="1899-12-30T00:44:50"/>
    <d v="1899-12-30T00:04:16"/>
    <x v="90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</r>
  <r>
    <x v="2370"/>
    <d v="2017-06-09T00:00:00"/>
    <x v="2"/>
    <n v="3.1"/>
    <n v="0"/>
    <n v="32"/>
    <n v="18"/>
    <d v="1899-12-30T00:32:18"/>
    <d v="1899-12-30T00:10:25"/>
    <x v="104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</r>
  <r>
    <x v="2371"/>
    <d v="2017-06-10T00:00:00"/>
    <x v="1"/>
    <n v="61"/>
    <n v="4"/>
    <n v="12"/>
    <n v="33"/>
    <d v="1899-12-30T04:12:33"/>
    <d v="1899-12-30T00:04:08"/>
    <x v="90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</r>
  <r>
    <x v="2372"/>
    <d v="2017-06-12T00:00:00"/>
    <x v="2"/>
    <n v="3.1"/>
    <n v="0"/>
    <n v="35"/>
    <n v="14"/>
    <d v="1899-12-30T00:35:14"/>
    <d v="1899-12-30T00:11:22"/>
    <x v="108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</r>
  <r>
    <x v="2373"/>
    <d v="2017-06-14T00:00:00"/>
    <x v="2"/>
    <n v="3.1"/>
    <n v="0"/>
    <n v="36"/>
    <n v="14"/>
    <d v="1899-12-30T00:36:14"/>
    <d v="1899-12-30T00:11:41"/>
    <x v="108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</r>
  <r>
    <x v="2374"/>
    <d v="2017-06-16T00:00:00"/>
    <x v="2"/>
    <n v="3.1"/>
    <n v="0"/>
    <n v="35"/>
    <n v="8"/>
    <d v="1899-12-30T00:35:08"/>
    <d v="1899-12-30T00:11:20"/>
    <x v="108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4"/>
    <d v="2017-06-16T00:00:00"/>
    <x v="0"/>
    <n v="1"/>
    <n v="0"/>
    <n v="39"/>
    <n v="31"/>
    <d v="1899-12-30T00:39:31"/>
    <d v="1899-12-30T00:39:31"/>
    <x v="54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</r>
  <r>
    <x v="2375"/>
    <d v="2017-06-17T00:00:00"/>
    <x v="1"/>
    <n v="25"/>
    <n v="1"/>
    <n v="22"/>
    <n v="32"/>
    <d v="1899-12-30T01:22:32"/>
    <d v="1899-12-30T00:03:18"/>
    <x v="90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</r>
  <r>
    <x v="2375"/>
    <d v="2017-06-17T00:00:00"/>
    <x v="2"/>
    <n v="6.2"/>
    <n v="1"/>
    <n v="2"/>
    <n v="41"/>
    <d v="1899-12-30T01:02:41"/>
    <d v="1899-12-30T00:10:07"/>
    <x v="108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</r>
  <r>
    <x v="2376"/>
    <d v="2017-06-18T00:00:00"/>
    <x v="2"/>
    <n v="5.2"/>
    <n v="1"/>
    <n v="20"/>
    <n v="49"/>
    <d v="1899-12-30T01:20:49"/>
    <d v="1899-12-30T00:15:32"/>
    <x v="109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</r>
  <r>
    <x v="2377"/>
    <d v="2017-06-19T00:00:00"/>
    <x v="2"/>
    <n v="1.5"/>
    <n v="0"/>
    <n v="17"/>
    <n v="0"/>
    <d v="1899-12-30T00:17:00"/>
    <d v="1899-12-30T00:11:20"/>
    <x v="108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8"/>
    <d v="2017-06-20T00:00:00"/>
    <x v="0"/>
    <n v="1"/>
    <n v="0"/>
    <n v="35"/>
    <n v="28"/>
    <d v="1899-12-30T00:35:28"/>
    <d v="1899-12-30T00:35:28"/>
    <x v="54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</r>
  <r>
    <x v="2379"/>
    <d v="2017-06-21T00:00:00"/>
    <x v="2"/>
    <n v="5.05"/>
    <n v="0"/>
    <n v="57"/>
    <n v="26"/>
    <d v="1899-12-30T00:57:26"/>
    <d v="1899-12-30T00:11:22"/>
    <x v="108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</r>
  <r>
    <x v="2380"/>
    <d v="2017-06-22T00:00:00"/>
    <x v="0"/>
    <n v="1"/>
    <n v="0"/>
    <n v="34"/>
    <n v="45"/>
    <d v="1899-12-30T00:34:45"/>
    <d v="1899-12-30T00:34:45"/>
    <x v="54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</r>
  <r>
    <x v="2380"/>
    <d v="2017-06-22T00:00:00"/>
    <x v="2"/>
    <n v="3.2"/>
    <n v="0"/>
    <n v="35"/>
    <n v="54"/>
    <d v="1899-12-30T00:35:54"/>
    <d v="1899-12-30T00:11:13"/>
    <x v="104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</r>
  <r>
    <x v="2381"/>
    <d v="2017-06-23T00:00:00"/>
    <x v="1"/>
    <n v="100.6"/>
    <n v="6"/>
    <n v="54"/>
    <n v="22"/>
    <d v="1899-12-30T06:54:22"/>
    <d v="1899-12-30T00:04:07"/>
    <x v="90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</r>
  <r>
    <x v="2382"/>
    <d v="2017-06-25T00:00:00"/>
    <x v="2"/>
    <n v="7.5"/>
    <n v="1"/>
    <n v="21"/>
    <n v="40"/>
    <d v="1899-12-30T01:21:40"/>
    <d v="1899-12-30T00:10:53"/>
    <x v="108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</r>
  <r>
    <x v="2383"/>
    <d v="2017-06-26T00:00:00"/>
    <x v="1"/>
    <n v="5"/>
    <n v="0"/>
    <n v="28"/>
    <n v="8"/>
    <d v="1899-12-30T00:28:08"/>
    <d v="1899-12-30T00:05:38"/>
    <x v="110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</r>
  <r>
    <x v="2383"/>
    <d v="2017-06-26T00:00:00"/>
    <x v="1"/>
    <n v="5"/>
    <n v="0"/>
    <n v="30"/>
    <n v="1"/>
    <d v="1899-12-30T00:30:01"/>
    <d v="1899-12-30T00:06:00"/>
    <x v="110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</r>
  <r>
    <x v="2383"/>
    <d v="2017-06-26T00:00:00"/>
    <x v="0"/>
    <n v="0.4"/>
    <n v="0"/>
    <n v="14"/>
    <n v="44"/>
    <d v="1899-12-30T00:14:44"/>
    <d v="1899-12-30T00:36:50"/>
    <x v="56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</r>
  <r>
    <x v="2384"/>
    <d v="2017-06-27T00:00:00"/>
    <x v="2"/>
    <n v="7"/>
    <n v="1"/>
    <n v="15"/>
    <n v="34"/>
    <d v="1899-12-30T01:15:34"/>
    <d v="1899-12-30T00:10:48"/>
    <x v="108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</r>
  <r>
    <x v="2384"/>
    <d v="2017-06-27T00:00:00"/>
    <x v="1"/>
    <n v="7"/>
    <n v="0"/>
    <n v="57"/>
    <n v="47"/>
    <d v="1899-12-30T00:57:47"/>
    <d v="1899-12-30T00:08:15"/>
    <x v="110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</r>
  <r>
    <x v="2385"/>
    <d v="2017-06-28T00:00:00"/>
    <x v="2"/>
    <n v="3.1"/>
    <n v="0"/>
    <n v="37"/>
    <n v="1"/>
    <d v="1899-12-30T00:37:01"/>
    <d v="1899-12-30T00:11:56"/>
    <x v="108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</r>
  <r>
    <x v="2385"/>
    <d v="2017-06-28T00:00:00"/>
    <x v="1"/>
    <n v="6.4"/>
    <n v="0"/>
    <n v="44"/>
    <n v="30"/>
    <d v="1899-12-30T00:44:30"/>
    <d v="1899-12-30T00:06:57"/>
    <x v="110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</r>
  <r>
    <x v="2386"/>
    <d v="2017-06-29T00:00:00"/>
    <x v="1"/>
    <n v="17.5"/>
    <n v="1"/>
    <n v="29"/>
    <n v="55"/>
    <d v="1899-12-30T01:29:55"/>
    <d v="1899-12-30T00:05:08"/>
    <x v="110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</r>
  <r>
    <x v="2387"/>
    <d v="2017-06-30T00:00:00"/>
    <x v="2"/>
    <n v="10"/>
    <n v="2"/>
    <n v="3"/>
    <n v="58"/>
    <d v="1899-12-30T02:03:58"/>
    <d v="1899-12-30T00:12:24"/>
    <x v="108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</r>
  <r>
    <x v="2388"/>
    <d v="2017-07-02T00:00:00"/>
    <x v="2"/>
    <n v="6.75"/>
    <n v="1"/>
    <n v="25"/>
    <n v="37"/>
    <d v="1899-12-30T01:25:37"/>
    <d v="1899-12-30T00:12:41"/>
    <x v="108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</r>
  <r>
    <x v="2389"/>
    <d v="2017-07-03T00:00:00"/>
    <x v="2"/>
    <n v="5.9"/>
    <n v="1"/>
    <n v="9"/>
    <n v="21"/>
    <d v="1899-12-30T01:09:21"/>
    <d v="1899-12-30T00:11:45"/>
    <x v="108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</r>
  <r>
    <x v="2390"/>
    <d v="2017-07-04T00:00:00"/>
    <x v="0"/>
    <n v="1.25"/>
    <n v="0"/>
    <n v="46"/>
    <n v="42"/>
    <d v="1899-12-30T00:46:42"/>
    <d v="1899-12-30T00:37:22"/>
    <x v="54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</r>
  <r>
    <x v="2390"/>
    <d v="2017-07-04T00:00:00"/>
    <x v="1"/>
    <n v="30"/>
    <n v="2"/>
    <n v="2"/>
    <n v="72"/>
    <d v="1899-12-30T02:03:12"/>
    <d v="1899-12-30T00:04:06"/>
    <x v="90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</r>
  <r>
    <x v="2391"/>
    <d v="2017-07-05T00:00:00"/>
    <x v="1"/>
    <n v="10.5"/>
    <n v="0"/>
    <n v="31"/>
    <n v="15"/>
    <d v="1899-12-30T00:31:15"/>
    <d v="1899-12-30T00:02:59"/>
    <x v="90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</r>
  <r>
    <x v="2392"/>
    <d v="2017-07-07T00:00:00"/>
    <x v="2"/>
    <n v="7"/>
    <n v="1"/>
    <n v="24"/>
    <n v="51"/>
    <d v="1899-12-30T01:24:51"/>
    <d v="1899-12-30T00:12:07"/>
    <x v="108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</r>
  <r>
    <x v="2393"/>
    <d v="2017-07-08T00:00:00"/>
    <x v="2"/>
    <n v="3.1"/>
    <n v="0"/>
    <n v="33"/>
    <n v="5"/>
    <d v="1899-12-30T00:33:05"/>
    <d v="1899-12-30T00:10:40"/>
    <x v="108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</r>
  <r>
    <x v="2394"/>
    <d v="2017-07-09T00:00:00"/>
    <x v="0"/>
    <n v="1"/>
    <n v="0"/>
    <n v="46"/>
    <n v="8"/>
    <d v="1899-12-30T00:46:08"/>
    <d v="1899-12-30T00:46:08"/>
    <x v="54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</r>
  <r>
    <x v="2395"/>
    <d v="2017-07-10T00:00:00"/>
    <x v="0"/>
    <n v="1"/>
    <n v="0"/>
    <n v="34"/>
    <n v="58"/>
    <d v="1899-12-30T00:34:58"/>
    <d v="1899-12-30T00:34:58"/>
    <x v="54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</r>
  <r>
    <x v="2395"/>
    <d v="2017-07-10T00:00:00"/>
    <x v="2"/>
    <n v="3.3"/>
    <n v="0"/>
    <n v="34"/>
    <n v="9"/>
    <d v="1899-12-30T00:34:09"/>
    <d v="1899-12-30T00:10:21"/>
    <x v="104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</r>
  <r>
    <x v="2396"/>
    <d v="2017-07-12T00:00:00"/>
    <x v="1"/>
    <n v="20"/>
    <n v="1"/>
    <n v="8"/>
    <n v="22"/>
    <d v="1899-12-30T01:08:22"/>
    <d v="1899-12-30T00:03:25"/>
    <x v="90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</r>
  <r>
    <x v="2396"/>
    <d v="2017-07-12T00:00:00"/>
    <x v="1"/>
    <n v="21"/>
    <n v="1"/>
    <n v="13"/>
    <n v="32"/>
    <d v="1899-12-30T01:13:32"/>
    <d v="1899-12-30T00:03:30"/>
    <x v="90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</r>
  <r>
    <x v="2397"/>
    <d v="2017-07-13T00:00:00"/>
    <x v="1"/>
    <n v="5"/>
    <n v="0"/>
    <n v="14"/>
    <n v="5"/>
    <d v="1899-12-30T00:14:05"/>
    <d v="1899-12-30T00:02:49"/>
    <x v="51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</r>
  <r>
    <x v="2398"/>
    <d v="2017-07-14T00:00:00"/>
    <x v="2"/>
    <n v="10.1"/>
    <n v="1"/>
    <n v="58"/>
    <n v="16"/>
    <d v="1899-12-30T01:58:16"/>
    <d v="1899-12-30T00:11:43"/>
    <x v="108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</r>
  <r>
    <x v="2399"/>
    <d v="2017-07-15T00:00:00"/>
    <x v="1"/>
    <n v="7.6"/>
    <n v="0"/>
    <n v="20"/>
    <n v="54"/>
    <d v="1899-12-30T00:20:54"/>
    <d v="1899-12-30T00:02:45"/>
    <x v="90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</r>
  <r>
    <x v="2400"/>
    <d v="2017-07-16T00:00:00"/>
    <x v="1"/>
    <n v="100.2"/>
    <n v="6"/>
    <n v="55"/>
    <n v="58"/>
    <d v="1899-12-30T06:55:58"/>
    <d v="1899-12-30T00:04:09"/>
    <x v="90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</r>
  <r>
    <x v="2401"/>
    <d v="2017-07-18T00:00:00"/>
    <x v="2"/>
    <n v="3.1"/>
    <n v="0"/>
    <n v="38"/>
    <n v="13"/>
    <d v="1899-12-30T00:38:13"/>
    <d v="1899-12-30T00:12:20"/>
    <x v="108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</r>
  <r>
    <x v="2402"/>
    <d v="2017-07-20T00:00:00"/>
    <x v="1"/>
    <n v="20.7"/>
    <n v="1"/>
    <n v="13"/>
    <n v="5"/>
    <d v="1899-12-30T01:13:05"/>
    <d v="1899-12-30T00:03:32"/>
    <x v="90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</r>
  <r>
    <x v="2402"/>
    <d v="2017-07-20T00:00:00"/>
    <x v="1"/>
    <n v="20.7"/>
    <n v="1"/>
    <n v="12"/>
    <n v="4"/>
    <d v="1899-12-30T01:12:04"/>
    <d v="1899-12-30T00:03:29"/>
    <x v="90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</r>
  <r>
    <x v="2403"/>
    <d v="2017-07-21T00:00:00"/>
    <x v="0"/>
    <n v="1.5"/>
    <n v="0"/>
    <n v="56"/>
    <n v="55"/>
    <d v="1899-12-30T00:56:55"/>
    <d v="1899-12-30T00:37:57"/>
    <x v="54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</r>
  <r>
    <x v="2403"/>
    <d v="2017-07-21T00:00:00"/>
    <x v="1"/>
    <n v="1.85"/>
    <n v="0"/>
    <n v="9"/>
    <n v="48"/>
    <d v="1899-12-30T00:09:48"/>
    <d v="1899-12-30T00:05:18"/>
    <x v="12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</r>
  <r>
    <x v="2404"/>
    <d v="2017-07-22T00:00:00"/>
    <x v="2"/>
    <n v="14.5"/>
    <n v="2"/>
    <n v="59"/>
    <n v="17"/>
    <d v="1899-12-30T02:59:17"/>
    <d v="1899-12-30T00:12:22"/>
    <x v="108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</r>
  <r>
    <x v="2404"/>
    <d v="2017-07-22T00:00:00"/>
    <x v="0"/>
    <n v="0.5"/>
    <n v="0"/>
    <n v="16"/>
    <n v="42"/>
    <d v="1899-12-30T00:16:42"/>
    <d v="1899-12-30T00:33:24"/>
    <x v="54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</r>
  <r>
    <x v="2405"/>
    <d v="2017-07-23T00:00:00"/>
    <x v="1"/>
    <n v="100.3"/>
    <n v="6"/>
    <n v="39"/>
    <n v="11"/>
    <d v="1899-12-30T06:39:11"/>
    <d v="1899-12-30T00:03:59"/>
    <x v="90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</r>
  <r>
    <x v="2405"/>
    <d v="2017-07-23T00:00:00"/>
    <x v="0"/>
    <n v="0.5"/>
    <n v="0"/>
    <n v="17"/>
    <n v="34"/>
    <d v="1899-12-30T00:17:34"/>
    <d v="1899-12-30T00:35:08"/>
    <x v="54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</r>
  <r>
    <x v="2406"/>
    <d v="2017-07-25T00:00:00"/>
    <x v="2"/>
    <n v="3.1"/>
    <n v="0"/>
    <n v="30"/>
    <n v="35"/>
    <d v="1899-12-30T00:30:35"/>
    <d v="1899-12-30T00:09:52"/>
    <x v="104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</r>
  <r>
    <x v="2407"/>
    <d v="2017-07-27T00:00:00"/>
    <x v="0"/>
    <n v="1.1000000000000001"/>
    <n v="0"/>
    <n v="38"/>
    <n v="38"/>
    <d v="1899-12-30T00:38:38"/>
    <d v="1899-12-30T00:35:07"/>
    <x v="54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</r>
  <r>
    <x v="2408"/>
    <d v="2017-07-28T00:00:00"/>
    <x v="2"/>
    <n v="5.0999999999999996"/>
    <n v="0"/>
    <n v="53"/>
    <n v="29"/>
    <d v="1899-12-30T00:53:29"/>
    <d v="1899-12-30T00:10:29"/>
    <x v="108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</r>
  <r>
    <x v="2409"/>
    <d v="2017-07-30T00:00:00"/>
    <x v="1"/>
    <n v="102.5"/>
    <n v="6"/>
    <n v="13"/>
    <n v="20"/>
    <d v="1899-12-30T06:13:20"/>
    <d v="1899-12-30T00:03:39"/>
    <x v="90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</r>
  <r>
    <x v="2410"/>
    <d v="2017-08-01T00:00:00"/>
    <x v="2"/>
    <n v="3.1"/>
    <n v="0"/>
    <n v="32"/>
    <n v="38"/>
    <d v="1899-12-30T00:32:38"/>
    <d v="1899-12-30T00:10:32"/>
    <x v="111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</r>
  <r>
    <x v="2411"/>
    <d v="2017-08-03T00:00:00"/>
    <x v="2"/>
    <n v="3.1"/>
    <n v="0"/>
    <n v="31"/>
    <n v="22"/>
    <d v="1899-12-30T00:31:22"/>
    <d v="1899-12-30T00:10:07"/>
    <x v="111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</r>
  <r>
    <x v="2412"/>
    <d v="2017-08-04T00:00:00"/>
    <x v="2"/>
    <n v="5.4"/>
    <n v="1"/>
    <n v="6"/>
    <n v="36"/>
    <d v="1899-12-30T01:06:36"/>
    <d v="1899-12-30T00:12:20"/>
    <x v="111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</r>
  <r>
    <x v="2413"/>
    <d v="2017-08-06T00:00:00"/>
    <x v="0"/>
    <n v="1.72"/>
    <n v="1"/>
    <n v="1"/>
    <n v="18"/>
    <d v="1899-12-30T01:01:18"/>
    <d v="1899-12-30T00:35:38"/>
    <x v="54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</r>
  <r>
    <x v="2413"/>
    <d v="2017-08-06T00:00:00"/>
    <x v="1"/>
    <n v="50.7"/>
    <n v="3"/>
    <n v="28"/>
    <n v="59"/>
    <d v="1899-12-30T03:28:59"/>
    <d v="1899-12-30T00:04:07"/>
    <x v="90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</r>
  <r>
    <x v="2414"/>
    <d v="2017-08-09T00:00:00"/>
    <x v="0"/>
    <n v="1"/>
    <n v="0"/>
    <n v="33"/>
    <n v="29"/>
    <d v="1899-12-30T00:33:29"/>
    <d v="1899-12-30T00:33:29"/>
    <x v="54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</r>
  <r>
    <x v="2415"/>
    <d v="2017-08-10T00:00:00"/>
    <x v="2"/>
    <n v="3.2"/>
    <n v="0"/>
    <n v="34"/>
    <n v="8"/>
    <d v="1899-12-30T00:34:08"/>
    <d v="1899-12-30T00:10:40"/>
    <x v="111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</r>
  <r>
    <x v="2416"/>
    <d v="2017-08-11T00:00:00"/>
    <x v="1"/>
    <n v="17.25"/>
    <n v="1"/>
    <n v="16"/>
    <n v="36"/>
    <d v="1899-12-30T01:16:36"/>
    <d v="1899-12-30T00:04:26"/>
    <x v="90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</r>
  <r>
    <x v="2417"/>
    <d v="2017-08-13T00:00:00"/>
    <x v="1"/>
    <n v="36.6"/>
    <n v="2"/>
    <n v="26"/>
    <n v="31"/>
    <d v="1899-12-30T02:26:31"/>
    <d v="1899-12-30T00:04:00"/>
    <x v="90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</r>
  <r>
    <x v="2417"/>
    <d v="2017-08-13T00:00:00"/>
    <x v="0"/>
    <n v="0.6"/>
    <n v="0"/>
    <n v="20"/>
    <n v="18"/>
    <d v="1899-12-30T00:20:18"/>
    <d v="1899-12-30T00:33:50"/>
    <x v="54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</r>
  <r>
    <x v="2418"/>
    <d v="2017-08-15T00:00:00"/>
    <x v="2"/>
    <n v="3.1"/>
    <n v="0"/>
    <n v="33"/>
    <n v="31"/>
    <d v="1899-12-30T00:33:31"/>
    <d v="1899-12-30T00:10:49"/>
    <x v="108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</r>
  <r>
    <x v="2419"/>
    <d v="2017-08-18T00:00:00"/>
    <x v="0"/>
    <n v="0.75"/>
    <n v="0"/>
    <n v="28"/>
    <n v="19"/>
    <d v="1899-12-30T00:28:19"/>
    <d v="1899-12-30T00:37:45"/>
    <x v="100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</r>
  <r>
    <x v="2420"/>
    <d v="2017-08-19T00:00:00"/>
    <x v="0"/>
    <n v="0.75"/>
    <n v="0"/>
    <n v="22"/>
    <n v="53"/>
    <d v="1899-12-30T00:22:53"/>
    <d v="1899-12-30T00:30:31"/>
    <x v="100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</r>
  <r>
    <x v="2420"/>
    <d v="2017-08-19T00:00:00"/>
    <x v="1"/>
    <n v="10.75"/>
    <n v="0"/>
    <n v="47"/>
    <n v="35"/>
    <d v="1899-12-30T00:47:35"/>
    <d v="1899-12-30T00:04:26"/>
    <x v="90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</r>
  <r>
    <x v="2421"/>
    <d v="2017-08-20T00:00:00"/>
    <x v="0"/>
    <n v="2.4"/>
    <n v="1"/>
    <n v="25"/>
    <n v="57"/>
    <d v="1899-12-30T01:25:57"/>
    <d v="1899-12-30T00:35:49"/>
    <x v="100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</r>
  <r>
    <x v="2421"/>
    <d v="2017-08-20T00:00:00"/>
    <x v="3"/>
    <n v="1"/>
    <n v="0"/>
    <n v="11"/>
    <n v="53"/>
    <d v="1899-12-30T00:11:53"/>
    <d v="1899-12-30T00:11:53"/>
    <x v="100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</r>
  <r>
    <x v="2421"/>
    <d v="2017-08-20T00:00:00"/>
    <x v="1"/>
    <n v="112"/>
    <n v="6"/>
    <n v="9"/>
    <n v="39"/>
    <d v="1899-12-30T06:09:39"/>
    <d v="1899-12-30T00:03:18"/>
    <x v="90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</r>
  <r>
    <x v="2421"/>
    <d v="2017-08-20T00:00:00"/>
    <x v="4"/>
    <n v="1"/>
    <n v="0"/>
    <n v="10"/>
    <n v="55"/>
    <d v="1899-12-30T00:10:55"/>
    <d v="1899-12-30T00:10:55"/>
    <x v="100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</r>
  <r>
    <x v="2421"/>
    <d v="2017-08-20T00:00:00"/>
    <x v="2"/>
    <n v="26.2"/>
    <n v="6"/>
    <n v="21"/>
    <n v="31"/>
    <d v="1899-12-30T06:21:31"/>
    <d v="1899-12-30T00:14:34"/>
    <x v="108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</r>
  <r>
    <x v="2421"/>
    <d v="2017-08-20T00:00:00"/>
    <x v="8"/>
    <n v="1"/>
    <n v="0"/>
    <n v="11"/>
    <n v="24"/>
    <d v="1899-12-30T00:11:24"/>
    <d v="1899-12-30T00:11:24"/>
    <x v="108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</r>
  <r>
    <x v="2421"/>
    <d v="2017-08-20T00:00:00"/>
    <x v="9"/>
    <n v="1"/>
    <n v="0"/>
    <n v="14"/>
    <n v="16"/>
    <d v="1899-12-30T00:14:16"/>
    <d v="1899-12-30T00:14:16"/>
    <x v="108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</r>
  <r>
    <x v="2421"/>
    <d v="2017-08-20T00:00:00"/>
    <x v="10"/>
    <n v="1"/>
    <n v="0"/>
    <n v="12"/>
    <n v="56"/>
    <d v="1899-12-30T00:12:56"/>
    <d v="1899-12-30T00:12:56"/>
    <x v="108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</r>
  <r>
    <x v="2421"/>
    <d v="2017-08-20T00:00:00"/>
    <x v="11"/>
    <n v="1"/>
    <n v="0"/>
    <n v="12"/>
    <n v="59"/>
    <d v="1899-12-30T00:12:59"/>
    <d v="1899-12-30T00:12:59"/>
    <x v="108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</r>
  <r>
    <x v="2421"/>
    <d v="2017-08-20T00:00:00"/>
    <x v="12"/>
    <n v="1"/>
    <n v="0"/>
    <n v="14"/>
    <n v="35"/>
    <d v="1899-12-30T00:14:35"/>
    <d v="1899-12-30T00:14:35"/>
    <x v="108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</r>
  <r>
    <x v="2421"/>
    <d v="2017-08-20T00:00:00"/>
    <x v="13"/>
    <n v="1"/>
    <n v="0"/>
    <n v="14"/>
    <n v="8"/>
    <d v="1899-12-30T00:14:08"/>
    <d v="1899-12-30T00:14:08"/>
    <x v="108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</r>
  <r>
    <x v="2421"/>
    <d v="2017-08-20T00:00:00"/>
    <x v="14"/>
    <n v="1"/>
    <n v="0"/>
    <n v="14"/>
    <n v="39"/>
    <d v="1899-12-30T00:14:39"/>
    <d v="1899-12-30T00:14:39"/>
    <x v="108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</r>
  <r>
    <x v="2421"/>
    <d v="2017-08-20T00:00:00"/>
    <x v="15"/>
    <n v="1"/>
    <n v="0"/>
    <n v="14"/>
    <n v="27"/>
    <d v="1899-12-30T00:14:27"/>
    <d v="1899-12-30T00:14:27"/>
    <x v="108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</r>
  <r>
    <x v="2421"/>
    <d v="2017-08-20T00:00:00"/>
    <x v="16"/>
    <n v="1"/>
    <n v="0"/>
    <n v="15"/>
    <n v="3"/>
    <d v="1899-12-30T00:15:03"/>
    <d v="1899-12-30T00:15:03"/>
    <x v="108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</r>
  <r>
    <x v="2421"/>
    <d v="2017-08-20T00:00:00"/>
    <x v="17"/>
    <n v="1"/>
    <n v="0"/>
    <n v="14"/>
    <n v="25"/>
    <d v="1899-12-30T00:14:25"/>
    <d v="1899-12-30T00:14:25"/>
    <x v="108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</r>
  <r>
    <x v="2421"/>
    <d v="2017-08-20T00:00:00"/>
    <x v="18"/>
    <n v="1"/>
    <n v="0"/>
    <n v="15"/>
    <n v="16"/>
    <d v="1899-12-30T00:15:16"/>
    <d v="1899-12-30T00:15:16"/>
    <x v="108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</r>
  <r>
    <x v="2421"/>
    <d v="2017-08-20T00:00:00"/>
    <x v="19"/>
    <n v="1"/>
    <n v="0"/>
    <n v="15"/>
    <n v="21"/>
    <d v="1899-12-30T00:15:21"/>
    <d v="1899-12-30T00:15:21"/>
    <x v="108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</r>
  <r>
    <x v="2421"/>
    <d v="2017-08-20T00:00:00"/>
    <x v="20"/>
    <n v="1"/>
    <n v="0"/>
    <n v="17"/>
    <n v="23"/>
    <d v="1899-12-30T00:17:23"/>
    <d v="1899-12-30T00:17:23"/>
    <x v="108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</r>
  <r>
    <x v="2421"/>
    <d v="2017-08-20T00:00:00"/>
    <x v="21"/>
    <n v="1"/>
    <n v="0"/>
    <n v="14"/>
    <n v="53"/>
    <d v="1899-12-30T00:14:53"/>
    <d v="1899-12-30T00:14:53"/>
    <x v="108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</r>
  <r>
    <x v="2421"/>
    <d v="2017-08-20T00:00:00"/>
    <x v="25"/>
    <n v="1"/>
    <n v="0"/>
    <n v="16"/>
    <n v="16"/>
    <d v="1899-12-30T00:16:16"/>
    <d v="1899-12-30T00:16:16"/>
    <x v="108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</r>
  <r>
    <x v="2421"/>
    <d v="2017-08-20T00:00:00"/>
    <x v="26"/>
    <n v="1"/>
    <n v="0"/>
    <n v="13"/>
    <n v="53"/>
    <d v="1899-12-30T00:13:53"/>
    <d v="1899-12-30T00:13:53"/>
    <x v="108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</r>
  <r>
    <x v="2421"/>
    <d v="2017-08-20T00:00:00"/>
    <x v="27"/>
    <n v="1"/>
    <n v="0"/>
    <n v="14"/>
    <n v="23"/>
    <d v="1899-12-30T00:14:23"/>
    <d v="1899-12-30T00:14:23"/>
    <x v="108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</r>
  <r>
    <x v="2421"/>
    <d v="2017-08-20T00:00:00"/>
    <x v="28"/>
    <n v="1"/>
    <n v="0"/>
    <n v="14"/>
    <n v="14"/>
    <d v="1899-12-30T00:14:14"/>
    <d v="1899-12-30T00:14:14"/>
    <x v="108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</r>
  <r>
    <x v="2421"/>
    <d v="2017-08-20T00:00:00"/>
    <x v="29"/>
    <n v="1"/>
    <n v="0"/>
    <n v="15"/>
    <n v="40"/>
    <d v="1899-12-30T00:15:40"/>
    <d v="1899-12-30T00:15:40"/>
    <x v="108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</r>
  <r>
    <x v="2421"/>
    <d v="2017-08-20T00:00:00"/>
    <x v="30"/>
    <n v="1"/>
    <n v="0"/>
    <n v="14"/>
    <n v="38"/>
    <d v="1899-12-30T00:14:38"/>
    <d v="1899-12-30T00:14:38"/>
    <x v="108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</r>
  <r>
    <x v="2421"/>
    <d v="2017-08-20T00:00:00"/>
    <x v="31"/>
    <n v="1"/>
    <n v="0"/>
    <n v="14"/>
    <n v="12"/>
    <d v="1899-12-30T00:14:12"/>
    <d v="1899-12-30T00:14:12"/>
    <x v="108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</r>
  <r>
    <x v="2421"/>
    <d v="2017-08-20T00:00:00"/>
    <x v="32"/>
    <n v="1"/>
    <n v="0"/>
    <n v="14"/>
    <n v="59"/>
    <d v="1899-12-30T00:14:59"/>
    <d v="1899-12-30T00:14:59"/>
    <x v="108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</r>
  <r>
    <x v="2421"/>
    <d v="2017-08-20T00:00:00"/>
    <x v="33"/>
    <n v="1"/>
    <n v="0"/>
    <n v="15"/>
    <n v="24"/>
    <d v="1899-12-30T00:15:24"/>
    <d v="1899-12-30T00:15:24"/>
    <x v="108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</r>
  <r>
    <x v="2421"/>
    <d v="2017-08-20T00:00:00"/>
    <x v="34"/>
    <n v="1"/>
    <n v="0"/>
    <n v="15"/>
    <n v="14"/>
    <d v="1899-12-30T00:15:14"/>
    <d v="1899-12-30T00:15:14"/>
    <x v="108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</r>
  <r>
    <x v="2421"/>
    <d v="2017-08-20T00:00:00"/>
    <x v="35"/>
    <n v="1"/>
    <n v="0"/>
    <n v="15"/>
    <n v="38"/>
    <d v="1899-12-30T00:15:38"/>
    <d v="1899-12-30T00:15:38"/>
    <x v="108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</r>
  <r>
    <x v="2421"/>
    <d v="2017-08-20T00:00:00"/>
    <x v="36"/>
    <n v="1"/>
    <n v="0"/>
    <n v="14"/>
    <n v="47"/>
    <d v="1899-12-30T00:14:47"/>
    <d v="1899-12-30T00:14:47"/>
    <x v="108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</r>
  <r>
    <x v="2422"/>
    <d v="2017-08-25T00:00:00"/>
    <x v="2"/>
    <n v="3.25"/>
    <n v="0"/>
    <n v="49"/>
    <n v="47"/>
    <d v="1899-12-30T00:49:47"/>
    <d v="1899-12-30T00:15:19"/>
    <x v="108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</r>
  <r>
    <x v="2423"/>
    <d v="2017-08-29T00:00:00"/>
    <x v="2"/>
    <n v="3.2"/>
    <n v="0"/>
    <n v="31"/>
    <n v="19"/>
    <d v="1899-12-30T00:31:19"/>
    <d v="1899-12-30T00:09:47"/>
    <x v="104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</r>
  <r>
    <x v="2424"/>
    <d v="2017-08-31T00:00:00"/>
    <x v="2"/>
    <n v="3.2"/>
    <n v="0"/>
    <n v="34"/>
    <n v="31"/>
    <d v="1899-12-30T00:34:31"/>
    <d v="1899-12-30T00:10:47"/>
    <x v="104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</r>
  <r>
    <x v="2425"/>
    <d v="2017-09-04T00:00:00"/>
    <x v="2"/>
    <n v="3.1"/>
    <n v="0"/>
    <n v="27"/>
    <n v="25"/>
    <d v="1899-12-30T00:27:25"/>
    <d v="1899-12-30T00:08:51"/>
    <x v="111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</r>
  <r>
    <x v="2426"/>
    <d v="2017-09-07T00:00:00"/>
    <x v="2"/>
    <n v="4"/>
    <n v="0"/>
    <n v="39"/>
    <n v="50"/>
    <d v="1899-12-30T00:39:50"/>
    <d v="1899-12-30T00:09:58"/>
    <x v="104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</r>
  <r>
    <x v="2427"/>
    <d v="2017-09-08T00:00:00"/>
    <x v="2"/>
    <n v="3.7"/>
    <n v="0"/>
    <n v="58"/>
    <n v="40"/>
    <d v="1899-12-30T00:58:40"/>
    <d v="1899-12-30T00:15:51"/>
    <x v="112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</r>
  <r>
    <x v="2428"/>
    <d v="2017-09-09T00:00:00"/>
    <x v="2"/>
    <n v="3.33"/>
    <n v="0"/>
    <n v="41"/>
    <n v="21"/>
    <d v="1899-12-30T00:41:21"/>
    <d v="1899-12-30T00:12:25"/>
    <x v="112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</r>
  <r>
    <x v="2429"/>
    <d v="2017-09-12T00:00:00"/>
    <x v="2"/>
    <n v="5"/>
    <n v="0"/>
    <n v="49"/>
    <n v="27"/>
    <d v="1899-12-30T00:49:27"/>
    <d v="1899-12-30T00:09:53"/>
    <x v="104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</r>
  <r>
    <x v="2430"/>
    <d v="2017-09-14T00:00:00"/>
    <x v="2"/>
    <n v="3.2"/>
    <n v="0"/>
    <n v="35"/>
    <n v="0"/>
    <d v="1899-12-30T00:35:00"/>
    <d v="1899-12-30T00:10:56"/>
    <x v="104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</r>
  <r>
    <x v="2431"/>
    <d v="2017-09-15T00:00:00"/>
    <x v="2"/>
    <n v="3.8"/>
    <n v="1"/>
    <n v="4"/>
    <n v="47"/>
    <d v="1899-12-30T01:04:47"/>
    <d v="1899-12-30T00:17:03"/>
    <x v="112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</r>
  <r>
    <x v="2432"/>
    <d v="2017-09-21T00:00:00"/>
    <x v="2"/>
    <n v="3.2"/>
    <n v="0"/>
    <n v="32"/>
    <n v="17"/>
    <d v="1899-12-30T00:32:17"/>
    <d v="1899-12-30T00:10:05"/>
    <x v="111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</r>
  <r>
    <x v="2433"/>
    <d v="2017-09-22T00:00:00"/>
    <x v="2"/>
    <n v="4"/>
    <n v="1"/>
    <n v="0"/>
    <n v="5"/>
    <d v="1899-12-30T01:00:05"/>
    <d v="1899-12-30T00:15:01"/>
    <x v="112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</r>
  <r>
    <x v="2434"/>
    <d v="2017-09-23T00:00:00"/>
    <x v="2"/>
    <n v="7.85"/>
    <n v="2"/>
    <n v="11"/>
    <n v="6"/>
    <d v="1899-12-30T02:11:06"/>
    <d v="1899-12-30T00:16:42"/>
    <x v="112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</r>
  <r>
    <x v="2435"/>
    <d v="2017-09-24T00:00:00"/>
    <x v="2"/>
    <n v="3.1"/>
    <n v="0"/>
    <n v="40"/>
    <n v="1"/>
    <d v="1899-12-30T00:40:01"/>
    <d v="1899-12-30T00:12:55"/>
    <x v="112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</r>
  <r>
    <x v="2436"/>
    <d v="2017-09-30T00:00:00"/>
    <x v="2"/>
    <n v="5"/>
    <n v="0"/>
    <n v="57"/>
    <n v="18"/>
    <d v="1899-12-30T00:57:18"/>
    <d v="1899-12-30T00:11:28"/>
    <x v="112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</r>
  <r>
    <x v="2437"/>
    <d v="2017-10-01T00:00:00"/>
    <x v="2"/>
    <n v="6.7"/>
    <n v="1"/>
    <n v="50"/>
    <n v="44"/>
    <d v="1899-12-30T01:50:44"/>
    <d v="1899-12-30T00:16:32"/>
    <x v="112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</r>
  <r>
    <x v="2438"/>
    <d v="2017-10-05T00:00:00"/>
    <x v="2"/>
    <n v="3.2"/>
    <n v="0"/>
    <n v="35"/>
    <n v="54"/>
    <d v="1899-12-30T00:35:54"/>
    <d v="1899-12-30T00:11:13"/>
    <x v="111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</r>
  <r>
    <x v="2439"/>
    <d v="2017-10-06T00:00:00"/>
    <x v="2"/>
    <n v="3.3"/>
    <n v="0"/>
    <n v="49"/>
    <n v="57"/>
    <d v="1899-12-30T00:49:57"/>
    <d v="1899-12-30T00:15:08"/>
    <x v="112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</r>
  <r>
    <x v="2439"/>
    <d v="2017-10-06T00:00:00"/>
    <x v="2"/>
    <n v="5.2"/>
    <n v="0"/>
    <n v="58"/>
    <n v="3"/>
    <d v="1899-12-30T00:58:03"/>
    <d v="1899-12-30T00:11:10"/>
    <x v="112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</r>
  <r>
    <x v="2440"/>
    <d v="2017-10-07T00:00:00"/>
    <x v="2"/>
    <n v="7.6"/>
    <n v="2"/>
    <n v="7"/>
    <n v="16"/>
    <d v="1899-12-30T02:07:16"/>
    <d v="1899-12-30T00:16:45"/>
    <x v="112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</r>
  <r>
    <x v="2441"/>
    <d v="2017-10-08T00:00:00"/>
    <x v="2"/>
    <n v="4"/>
    <n v="0"/>
    <n v="45"/>
    <n v="52"/>
    <d v="1899-12-30T00:45:52"/>
    <d v="1899-12-30T00:11:28"/>
    <x v="112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</r>
  <r>
    <x v="2442"/>
    <d v="2017-10-10T00:00:00"/>
    <x v="2"/>
    <n v="3.2"/>
    <n v="0"/>
    <n v="35"/>
    <n v="59"/>
    <d v="1899-12-30T00:35:59"/>
    <d v="1899-12-30T00:11:15"/>
    <x v="108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</r>
  <r>
    <x v="2443"/>
    <d v="2017-10-13T00:00:00"/>
    <x v="2"/>
    <n v="3.8"/>
    <n v="0"/>
    <n v="56"/>
    <n v="57"/>
    <d v="1899-12-30T00:56:57"/>
    <d v="1899-12-30T00:14:59"/>
    <x v="112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</r>
  <r>
    <x v="2444"/>
    <d v="2017-10-17T00:00:00"/>
    <x v="2"/>
    <n v="3.25"/>
    <n v="0"/>
    <n v="32"/>
    <n v="2"/>
    <d v="1899-12-30T00:32:02"/>
    <d v="1899-12-30T00:09:51"/>
    <x v="111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</r>
  <r>
    <x v="2445"/>
    <d v="2017-10-19T00:00:00"/>
    <x v="2"/>
    <n v="3.25"/>
    <n v="0"/>
    <n v="33"/>
    <n v="32"/>
    <d v="1899-12-30T00:33:32"/>
    <d v="1899-12-30T00:10:19"/>
    <x v="111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</r>
  <r>
    <x v="2446"/>
    <d v="2017-10-20T00:00:00"/>
    <x v="2"/>
    <n v="3.3"/>
    <n v="0"/>
    <n v="45"/>
    <n v="44"/>
    <d v="1899-12-30T00:45:44"/>
    <d v="1899-12-30T00:13:52"/>
    <x v="112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</r>
  <r>
    <x v="2447"/>
    <d v="2017-10-22T00:00:00"/>
    <x v="2"/>
    <n v="33.71"/>
    <n v="9"/>
    <n v="38"/>
    <n v="14"/>
    <d v="1899-12-30T09:38:14"/>
    <d v="1899-12-30T00:17:09"/>
    <x v="112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</r>
  <r>
    <x v="2448"/>
    <d v="2017-10-27T00:00:00"/>
    <x v="1"/>
    <n v="10.199999999999999"/>
    <n v="1"/>
    <n v="2"/>
    <n v="27"/>
    <d v="1899-12-30T01:02:27"/>
    <d v="1899-12-30T00:06:07"/>
    <x v="12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</r>
  <r>
    <x v="2449"/>
    <d v="2017-11-02T00:00:00"/>
    <x v="2"/>
    <n v="3.2"/>
    <n v="0"/>
    <n v="35"/>
    <n v="8"/>
    <d v="1899-12-30T00:35:08"/>
    <d v="1899-12-30T00:10:59"/>
    <x v="111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</r>
  <r>
    <x v="2450"/>
    <d v="2017-11-03T00:00:00"/>
    <x v="1"/>
    <n v="17.100000000000001"/>
    <n v="1"/>
    <n v="19"/>
    <n v="5"/>
    <d v="1899-12-30T01:19:05"/>
    <d v="1899-12-30T00:04:37"/>
    <x v="113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</r>
  <r>
    <x v="2451"/>
    <d v="2017-11-10T00:00:00"/>
    <x v="2"/>
    <n v="3.1"/>
    <n v="0"/>
    <n v="37"/>
    <n v="10"/>
    <d v="1899-12-30T00:37:10"/>
    <d v="1899-12-30T00:11:59"/>
    <x v="112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</r>
  <r>
    <x v="2452"/>
    <d v="2017-11-16T00:00:00"/>
    <x v="2"/>
    <n v="1"/>
    <n v="0"/>
    <n v="9"/>
    <n v="27"/>
    <d v="1899-12-30T00:09:27"/>
    <d v="1899-12-30T00:09:27"/>
    <x v="111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</r>
  <r>
    <x v="2453"/>
    <d v="2017-11-17T00:00:00"/>
    <x v="2"/>
    <n v="3"/>
    <n v="0"/>
    <n v="38"/>
    <n v="24"/>
    <d v="1899-12-30T00:38:24"/>
    <d v="1899-12-30T00:12:48"/>
    <x v="112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</r>
  <r>
    <x v="2454"/>
    <d v="2017-11-18T00:00:00"/>
    <x v="0"/>
    <n v="1"/>
    <n v="0"/>
    <n v="30"/>
    <n v="33"/>
    <d v="1899-12-30T00:30:33"/>
    <d v="1899-12-30T00:30:33"/>
    <x v="49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</r>
  <r>
    <x v="2455"/>
    <d v="2017-11-20T00:00:00"/>
    <x v="2"/>
    <n v="3.1"/>
    <n v="0"/>
    <n v="32"/>
    <n v="14"/>
    <d v="1899-12-30T00:32:14"/>
    <d v="1899-12-30T00:10:24"/>
    <x v="112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</r>
  <r>
    <x v="2456"/>
    <d v="2017-11-21T00:00:00"/>
    <x v="2"/>
    <n v="3"/>
    <n v="0"/>
    <n v="30"/>
    <n v="0"/>
    <d v="1899-12-30T00:30:00"/>
    <d v="1899-12-30T00:10:00"/>
    <x v="112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</r>
  <r>
    <x v="2457"/>
    <d v="2017-11-26T00:00:00"/>
    <x v="2"/>
    <n v="5.2"/>
    <n v="0"/>
    <n v="56"/>
    <n v="50"/>
    <d v="1899-12-30T00:56:50"/>
    <d v="1899-12-30T00:10:56"/>
    <x v="112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</r>
  <r>
    <x v="2458"/>
    <d v="2017-11-28T00:00:00"/>
    <x v="2"/>
    <n v="3.25"/>
    <n v="0"/>
    <n v="33"/>
    <n v="37"/>
    <d v="1899-12-30T00:33:37"/>
    <d v="1899-12-30T00:10:21"/>
    <x v="111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</r>
  <r>
    <x v="2458"/>
    <d v="2017-11-28T00:00:00"/>
    <x v="0"/>
    <n v="1"/>
    <n v="0"/>
    <n v="32"/>
    <n v="38"/>
    <d v="1899-12-30T00:32:38"/>
    <d v="1899-12-30T00:32:38"/>
    <x v="49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</r>
  <r>
    <x v="2459"/>
    <d v="2017-11-29T00:00:00"/>
    <x v="2"/>
    <n v="3.25"/>
    <n v="0"/>
    <n v="34"/>
    <n v="2"/>
    <d v="1899-12-30T00:34:02"/>
    <d v="1899-12-30T00:10:28"/>
    <x v="111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</r>
  <r>
    <x v="2460"/>
    <d v="2017-11-30T00:00:00"/>
    <x v="2"/>
    <n v="3"/>
    <n v="0"/>
    <n v="31"/>
    <n v="7"/>
    <d v="1899-12-30T00:31:07"/>
    <d v="1899-12-30T00:10:22"/>
    <x v="111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</r>
  <r>
    <x v="2461"/>
    <d v="2017-12-01T00:00:00"/>
    <x v="2"/>
    <n v="3.75"/>
    <n v="0"/>
    <n v="47"/>
    <n v="1"/>
    <d v="1899-12-30T00:47:01"/>
    <d v="1899-12-30T00:12:32"/>
    <x v="112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</r>
  <r>
    <x v="2462"/>
    <d v="2017-12-17T00:00:00"/>
    <x v="2"/>
    <n v="3.16"/>
    <n v="0"/>
    <n v="30"/>
    <n v="1"/>
    <d v="1899-12-30T00:30:01"/>
    <d v="1899-12-30T00:09:30"/>
    <x v="112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</r>
  <r>
    <x v="2463"/>
    <d v="2017-12-19T00:00:00"/>
    <x v="0"/>
    <n v="0.75"/>
    <n v="0"/>
    <n v="22"/>
    <n v="9"/>
    <d v="1899-12-30T00:22:09"/>
    <d v="1899-12-30T00:29:32"/>
    <x v="49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</r>
  <r>
    <x v="2464"/>
    <d v="2017-12-26T00:00:00"/>
    <x v="2"/>
    <n v="3"/>
    <n v="0"/>
    <n v="32"/>
    <n v="22"/>
    <d v="1899-12-30T00:32:22"/>
    <d v="1899-12-30T00:10:47"/>
    <x v="114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</r>
  <r>
    <x v="2465"/>
    <d v="2017-12-28T00:00:00"/>
    <x v="2"/>
    <n v="3"/>
    <n v="0"/>
    <n v="31"/>
    <n v="17"/>
    <d v="1899-12-30T00:31:17"/>
    <d v="1899-12-30T00:10:26"/>
    <x v="111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</r>
  <r>
    <x v="2466"/>
    <d v="2017-12-31T00:00:00"/>
    <x v="1"/>
    <n v="12"/>
    <n v="0"/>
    <n v="50"/>
    <n v="7"/>
    <d v="1899-12-30T00:50:07"/>
    <d v="1899-12-30T00:04:11"/>
    <x v="78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</r>
  <r>
    <x v="2467"/>
    <d v="2018-01-01T00:00:00"/>
    <x v="2"/>
    <n v="3"/>
    <n v="0"/>
    <n v="30"/>
    <n v="2"/>
    <d v="1899-12-30T00:30:02"/>
    <d v="1899-12-30T00:10:01"/>
    <x v="114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</r>
  <r>
    <x v="2468"/>
    <d v="2018-01-02T00:00:00"/>
    <x v="2"/>
    <n v="3"/>
    <n v="0"/>
    <n v="30"/>
    <n v="16"/>
    <d v="1899-12-30T00:30:16"/>
    <d v="1899-12-30T00:10:05"/>
    <x v="111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</r>
  <r>
    <x v="2469"/>
    <d v="2018-01-03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69"/>
    <d v="2018-01-03T00:00:00"/>
    <x v="2"/>
    <n v="1.3"/>
    <n v="0"/>
    <n v="15"/>
    <n v="0"/>
    <d v="1899-12-30T00:15:00"/>
    <d v="1899-12-30T00:11:32"/>
    <x v="111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</r>
  <r>
    <x v="2470"/>
    <d v="2018-01-04T00:00:00"/>
    <x v="2"/>
    <n v="3.1"/>
    <n v="0"/>
    <n v="30"/>
    <n v="58"/>
    <d v="1899-12-30T00:30:58"/>
    <d v="1899-12-30T00:09:59"/>
    <x v="114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</r>
  <r>
    <x v="2471"/>
    <d v="2018-01-07T00:00:00"/>
    <x v="2"/>
    <n v="3"/>
    <n v="0"/>
    <n v="33"/>
    <n v="47"/>
    <d v="1899-12-30T00:33:47"/>
    <d v="1899-12-30T00:11:16"/>
    <x v="114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</r>
  <r>
    <x v="2472"/>
    <d v="2018-01-08T00:00:00"/>
    <x v="1"/>
    <n v="5.5"/>
    <n v="0"/>
    <n v="15"/>
    <n v="0"/>
    <d v="1899-12-30T00:15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</r>
  <r>
    <x v="2472"/>
    <d v="2018-01-08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3"/>
    <d v="2018-01-10T00:00:00"/>
    <x v="2"/>
    <n v="3.4"/>
    <n v="0"/>
    <n v="33"/>
    <n v="6"/>
    <d v="1899-12-30T00:33:06"/>
    <d v="1899-12-30T00:09:44"/>
    <x v="111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</r>
  <r>
    <x v="2474"/>
    <d v="2018-01-11T00:00:00"/>
    <x v="1"/>
    <n v="7.75"/>
    <n v="0"/>
    <n v="20"/>
    <n v="0"/>
    <d v="1899-12-30T00:20:00"/>
    <d v="1899-12-30T00:02:35"/>
    <x v="51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</r>
  <r>
    <x v="2474"/>
    <d v="2018-01-11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5"/>
    <d v="2018-01-12T00:00:00"/>
    <x v="2"/>
    <n v="3.1"/>
    <n v="0"/>
    <n v="32"/>
    <n v="7"/>
    <d v="1899-12-30T00:32:07"/>
    <d v="1899-12-30T00:10:22"/>
    <x v="114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</r>
  <r>
    <x v="2476"/>
    <d v="2018-01-14T00:00:00"/>
    <x v="1"/>
    <n v="13.4"/>
    <n v="1"/>
    <n v="5"/>
    <n v="22"/>
    <d v="1899-12-30T01:05:22"/>
    <d v="1899-12-30T00:04:53"/>
    <x v="78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</r>
  <r>
    <x v="2477"/>
    <d v="2018-01-15T00:00:00"/>
    <x v="2"/>
    <n v="5.05"/>
    <n v="1"/>
    <n v="0"/>
    <n v="34"/>
    <d v="1899-12-30T01:00:34"/>
    <d v="1899-12-30T00:12:00"/>
    <x v="114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</r>
  <r>
    <x v="2478"/>
    <d v="2018-01-16T00:00:00"/>
    <x v="2"/>
    <n v="1"/>
    <n v="0"/>
    <n v="10"/>
    <n v="0"/>
    <d v="1899-12-30T00:10:00"/>
    <d v="1899-12-30T00:10:00"/>
    <x v="111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8"/>
    <d v="2018-01-16T00:00:00"/>
    <x v="7"/>
    <n v="0.5"/>
    <n v="0"/>
    <n v="5"/>
    <n v="26"/>
    <d v="1899-12-30T00:05:26"/>
    <d v="1899-12-30T00:10:52"/>
    <x v="115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</r>
  <r>
    <x v="2478"/>
    <d v="2018-01-16T00:00:00"/>
    <x v="0"/>
    <n v="0.75"/>
    <n v="0"/>
    <n v="22"/>
    <n v="38"/>
    <d v="1899-12-30T00:22:38"/>
    <d v="1899-12-30T00:30:11"/>
    <x v="49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</r>
  <r>
    <x v="2479"/>
    <d v="2018-01-18T00:00:00"/>
    <x v="2"/>
    <n v="3.5"/>
    <n v="0"/>
    <n v="41"/>
    <n v="39"/>
    <d v="1899-12-30T00:41:39"/>
    <d v="1899-12-30T00:11:54"/>
    <x v="111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</r>
  <r>
    <x v="2480"/>
    <d v="2018-01-20T00:00:00"/>
    <x v="1"/>
    <n v="15"/>
    <n v="0"/>
    <n v="53"/>
    <n v="5"/>
    <d v="1899-12-30T00:53:05"/>
    <d v="1899-12-30T00:03:32"/>
    <x v="78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</r>
  <r>
    <x v="2481"/>
    <d v="2018-01-21T00:00:00"/>
    <x v="2"/>
    <n v="3.23"/>
    <n v="0"/>
    <n v="36"/>
    <n v="39"/>
    <d v="1899-12-30T00:36:39"/>
    <d v="1899-12-30T00:11:21"/>
    <x v="114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</r>
  <r>
    <x v="2482"/>
    <d v="2018-01-2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3"/>
    <d v="2018-01-24T00:00:00"/>
    <x v="2"/>
    <n v="3.25"/>
    <n v="0"/>
    <n v="32"/>
    <n v="4"/>
    <d v="1899-12-30T00:32:04"/>
    <d v="1899-12-30T00:09:52"/>
    <x v="111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</r>
  <r>
    <x v="2484"/>
    <d v="2018-01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5"/>
    <d v="2018-01-28T00:00:00"/>
    <x v="2"/>
    <n v="4.8"/>
    <n v="0"/>
    <n v="59"/>
    <n v="21"/>
    <d v="1899-12-30T00:59:21"/>
    <d v="1899-12-30T00:12:22"/>
    <x v="112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</r>
  <r>
    <x v="2486"/>
    <d v="2018-01-29T00:00:00"/>
    <x v="1"/>
    <n v="12"/>
    <n v="0"/>
    <n v="34"/>
    <n v="40"/>
    <d v="1899-12-30T00:34:40"/>
    <d v="1899-12-30T00:02:53"/>
    <x v="51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</r>
  <r>
    <x v="2486"/>
    <d v="2018-01-29T00:00:00"/>
    <x v="2"/>
    <n v="1"/>
    <n v="0"/>
    <n v="10"/>
    <n v="1"/>
    <d v="1899-12-30T00:10:01"/>
    <d v="1899-12-30T00:10:01"/>
    <x v="111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</r>
  <r>
    <x v="2487"/>
    <d v="2018-01-30T00:00:00"/>
    <x v="1"/>
    <n v="10"/>
    <n v="0"/>
    <n v="30"/>
    <n v="0"/>
    <d v="1899-12-30T00:30:00"/>
    <d v="1899-12-30T00:03:00"/>
    <x v="51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7"/>
    <d v="2018-01-30T00:00:00"/>
    <x v="0"/>
    <n v="1"/>
    <n v="0"/>
    <n v="35"/>
    <n v="56"/>
    <d v="1899-12-30T00:35:56"/>
    <d v="1899-12-30T00:35:56"/>
    <x v="49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</r>
  <r>
    <x v="2488"/>
    <d v="2018-01-31T00:00:00"/>
    <x v="2"/>
    <n v="3"/>
    <n v="0"/>
    <n v="31"/>
    <n v="46"/>
    <d v="1899-12-30T00:31:46"/>
    <d v="1899-12-30T00:10:35"/>
    <x v="111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</r>
  <r>
    <x v="2489"/>
    <d v="2018-02-01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0"/>
    <d v="2018-02-03T00:00:00"/>
    <x v="2"/>
    <n v="3"/>
    <n v="0"/>
    <n v="33"/>
    <n v="47"/>
    <d v="1899-12-30T00:33:47"/>
    <d v="1899-12-30T00:11:16"/>
    <x v="114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</r>
  <r>
    <x v="2491"/>
    <d v="2018-02-0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2"/>
    <d v="2018-02-08T00:00:00"/>
    <x v="1"/>
    <n v="13.25"/>
    <n v="0"/>
    <n v="40"/>
    <n v="0"/>
    <d v="1899-12-30T00:40:00"/>
    <d v="1899-12-30T00:03:01"/>
    <x v="51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</r>
  <r>
    <x v="2492"/>
    <d v="2018-02-08T00:00:00"/>
    <x v="2"/>
    <n v="1"/>
    <n v="0"/>
    <n v="9"/>
    <n v="6"/>
    <d v="1899-12-30T00:09:06"/>
    <d v="1899-12-30T00:09:06"/>
    <x v="111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</r>
  <r>
    <x v="2493"/>
    <d v="2018-02-09T00:00:00"/>
    <x v="2"/>
    <n v="3.12"/>
    <n v="0"/>
    <n v="32"/>
    <n v="9"/>
    <d v="1899-12-30T00:32:09"/>
    <d v="1899-12-30T00:10:18"/>
    <x v="114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</r>
  <r>
    <x v="2494"/>
    <d v="2018-02-11T00:00:00"/>
    <x v="1"/>
    <n v="15"/>
    <n v="1"/>
    <n v="0"/>
    <n v="0"/>
    <d v="1899-12-30T01:00:00"/>
    <d v="1899-12-30T00:04:00"/>
    <x v="78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495"/>
    <d v="2018-02-12T00:00:00"/>
    <x v="1"/>
    <n v="10"/>
    <n v="0"/>
    <n v="32"/>
    <n v="0"/>
    <d v="1899-12-30T00:32:00"/>
    <d v="1899-12-30T00:03:12"/>
    <x v="51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</r>
  <r>
    <x v="2496"/>
    <d v="2018-02-13T00:00:00"/>
    <x v="2"/>
    <n v="3.5"/>
    <n v="0"/>
    <n v="35"/>
    <n v="0"/>
    <d v="1899-12-30T00:35:00"/>
    <d v="1899-12-30T00:10:00"/>
    <x v="111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</r>
  <r>
    <x v="2497"/>
    <d v="2018-02-15T00:00:00"/>
    <x v="1"/>
    <n v="10"/>
    <n v="0"/>
    <n v="30"/>
    <n v="0"/>
    <d v="1899-12-30T00:30:00"/>
    <d v="1899-12-30T00:03:00"/>
    <x v="51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7"/>
    <d v="2018-02-15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</r>
  <r>
    <x v="2498"/>
    <d v="2018-02-16T00:00:00"/>
    <x v="2"/>
    <n v="4.25"/>
    <n v="0"/>
    <n v="50"/>
    <n v="44"/>
    <d v="1899-12-30T00:50:44"/>
    <d v="1899-12-30T00:11:56"/>
    <x v="114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</r>
  <r>
    <x v="2499"/>
    <d v="2018-02-17T00:00:00"/>
    <x v="2"/>
    <n v="3.1"/>
    <n v="0"/>
    <n v="33"/>
    <n v="59"/>
    <d v="1899-12-30T00:33:59"/>
    <d v="1899-12-30T00:10:58"/>
    <x v="114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</r>
  <r>
    <x v="2500"/>
    <d v="2018-02-18T00:00:00"/>
    <x v="1"/>
    <n v="12"/>
    <n v="0"/>
    <n v="40"/>
    <n v="0"/>
    <d v="1899-12-30T00:40:00"/>
    <d v="1899-12-30T00:03:20"/>
    <x v="78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</r>
  <r>
    <x v="2501"/>
    <d v="2018-02-19T00:00:00"/>
    <x v="1"/>
    <n v="12.5"/>
    <n v="0"/>
    <n v="35"/>
    <n v="0"/>
    <d v="1899-12-30T00:35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</r>
  <r>
    <x v="2502"/>
    <d v="2018-02-20T00:00:00"/>
    <x v="2"/>
    <n v="4.5"/>
    <n v="0"/>
    <n v="50"/>
    <n v="35"/>
    <d v="1899-12-30T00:50:35"/>
    <d v="1899-12-30T00:11:14"/>
    <x v="111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</r>
  <r>
    <x v="2503"/>
    <d v="2018-02-21T00:00:00"/>
    <x v="2"/>
    <n v="3.25"/>
    <n v="0"/>
    <n v="32"/>
    <n v="56"/>
    <d v="1899-12-30T00:32:56"/>
    <d v="1899-12-30T00:10:08"/>
    <x v="111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</r>
  <r>
    <x v="2504"/>
    <d v="2018-02-22T00:00:00"/>
    <x v="1"/>
    <n v="10.5"/>
    <n v="0"/>
    <n v="42"/>
    <n v="0"/>
    <d v="1899-12-30T00:42:00"/>
    <d v="1899-12-30T00:04:00"/>
    <x v="78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505"/>
    <d v="2018-02-23T00:00:00"/>
    <x v="2"/>
    <n v="3.1"/>
    <n v="0"/>
    <n v="35"/>
    <n v="49"/>
    <d v="1899-12-30T00:35:49"/>
    <d v="1899-12-30T00:11:33"/>
    <x v="114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</r>
  <r>
    <x v="2506"/>
    <d v="2018-02-24T00:00:00"/>
    <x v="2"/>
    <n v="4.3"/>
    <n v="0"/>
    <n v="47"/>
    <n v="44"/>
    <d v="1899-12-30T00:47:44"/>
    <d v="1899-12-30T00:11:06"/>
    <x v="114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</r>
  <r>
    <x v="2507"/>
    <d v="2018-02-25T00:00:00"/>
    <x v="2"/>
    <n v="8.25"/>
    <n v="1"/>
    <n v="30"/>
    <n v="0"/>
    <d v="1899-12-30T01:30:00"/>
    <d v="1899-12-30T00:10:55"/>
    <x v="114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</r>
  <r>
    <x v="2508"/>
    <d v="2018-02-26T00:00:00"/>
    <x v="1"/>
    <n v="8"/>
    <n v="0"/>
    <n v="25"/>
    <n v="0"/>
    <d v="1899-12-30T00:25:00"/>
    <d v="1899-12-30T00:03:08"/>
    <x v="51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</r>
  <r>
    <x v="2509"/>
    <d v="2018-02-27T00:00:00"/>
    <x v="0"/>
    <n v="1"/>
    <n v="0"/>
    <n v="34"/>
    <n v="15"/>
    <d v="1899-12-30T00:34:15"/>
    <d v="1899-12-30T00:34:15"/>
    <x v="49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</r>
  <r>
    <x v="2510"/>
    <d v="2018-02-28T00:00:00"/>
    <x v="2"/>
    <n v="5.65"/>
    <n v="1"/>
    <n v="1"/>
    <n v="25"/>
    <d v="1899-12-30T01:01:25"/>
    <d v="1899-12-30T00:10:52"/>
    <x v="111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</r>
  <r>
    <x v="2511"/>
    <d v="2018-03-01T00:00:00"/>
    <x v="2"/>
    <n v="4.3"/>
    <n v="0"/>
    <n v="43"/>
    <n v="58"/>
    <d v="1899-12-30T00:43:58"/>
    <d v="1899-12-30T00:10:13"/>
    <x v="111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</r>
  <r>
    <x v="2512"/>
    <d v="2018-03-02T00:00:00"/>
    <x v="2"/>
    <n v="4.25"/>
    <n v="0"/>
    <n v="50"/>
    <n v="54"/>
    <d v="1899-12-30T00:50:54"/>
    <d v="1899-12-30T00:11:59"/>
    <x v="114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</r>
  <r>
    <x v="2511"/>
    <d v="2018-03-01T00:00:00"/>
    <x v="0"/>
    <n v="1"/>
    <n v="0"/>
    <n v="36"/>
    <n v="48"/>
    <d v="1899-12-30T00:36:48"/>
    <d v="1899-12-30T00:36:48"/>
    <x v="49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</r>
  <r>
    <x v="2513"/>
    <d v="2018-03-03T00:00:00"/>
    <x v="2"/>
    <n v="5"/>
    <n v="0"/>
    <n v="53"/>
    <n v="27"/>
    <d v="1899-12-30T00:53:27"/>
    <d v="1899-12-30T00:10:41"/>
    <x v="114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</r>
  <r>
    <x v="2514"/>
    <d v="2018-03-04T00:00:00"/>
    <x v="2"/>
    <n v="8.4"/>
    <n v="1"/>
    <n v="57"/>
    <n v="52"/>
    <d v="1899-12-30T01:57:52"/>
    <d v="1899-12-30T00:14:02"/>
    <x v="114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</r>
  <r>
    <x v="2515"/>
    <d v="2018-03-06T00:00:00"/>
    <x v="0"/>
    <n v="1"/>
    <n v="0"/>
    <n v="30"/>
    <n v="51"/>
    <d v="1899-12-30T00:30:51"/>
    <d v="1899-12-30T00:30:51"/>
    <x v="49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</r>
  <r>
    <x v="2516"/>
    <d v="2018-03-07T00:00:00"/>
    <x v="2"/>
    <n v="4"/>
    <n v="0"/>
    <n v="45"/>
    <n v="45"/>
    <d v="1899-12-30T00:45:45"/>
    <d v="1899-12-30T00:11:26"/>
    <x v="114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</r>
  <r>
    <x v="2517"/>
    <d v="2018-03-08T00:00:00"/>
    <x v="2"/>
    <n v="1.5"/>
    <n v="0"/>
    <n v="21"/>
    <n v="7"/>
    <d v="1899-12-30T00:21:07"/>
    <d v="1899-12-30T00:14:05"/>
    <x v="111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</r>
  <r>
    <x v="2518"/>
    <d v="2018-03-09T00:00:00"/>
    <x v="2"/>
    <n v="2.25"/>
    <n v="0"/>
    <n v="26"/>
    <n v="38"/>
    <d v="1899-12-30T00:26:38"/>
    <d v="1899-12-30T00:11:50"/>
    <x v="114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</r>
  <r>
    <x v="2519"/>
    <d v="2018-03-11T00:00:00"/>
    <x v="2"/>
    <n v="8"/>
    <n v="1"/>
    <n v="31"/>
    <n v="27"/>
    <d v="1899-12-30T01:31:27"/>
    <d v="1899-12-30T00:11:26"/>
    <x v="114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</r>
  <r>
    <x v="2520"/>
    <d v="2018-03-13T00:00:00"/>
    <x v="2"/>
    <n v="4.25"/>
    <n v="0"/>
    <n v="51"/>
    <n v="6"/>
    <d v="1899-12-30T00:51:06"/>
    <d v="1899-12-30T00:12:01"/>
    <x v="114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</r>
  <r>
    <x v="2520"/>
    <d v="2018-03-13T00:00:00"/>
    <x v="1"/>
    <n v="10.25"/>
    <n v="0"/>
    <n v="41"/>
    <n v="56"/>
    <d v="1899-12-30T00:41:56"/>
    <d v="1899-12-30T00:04:05"/>
    <x v="78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</r>
  <r>
    <x v="2521"/>
    <d v="2018-03-14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</r>
  <r>
    <x v="2522"/>
    <d v="2018-03-15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</r>
  <r>
    <x v="2523"/>
    <d v="2018-03-20T00:00:00"/>
    <x v="2"/>
    <n v="3.75"/>
    <n v="0"/>
    <n v="45"/>
    <n v="0"/>
    <d v="1899-12-30T00:45:00"/>
    <d v="1899-12-30T00:12:00"/>
    <x v="114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</r>
  <r>
    <x v="2524"/>
    <d v="2018-03-21T00:00:00"/>
    <x v="2"/>
    <n v="3"/>
    <n v="0"/>
    <n v="31"/>
    <n v="30"/>
    <d v="1899-12-30T00:31:30"/>
    <d v="1899-12-30T00:10:30"/>
    <x v="111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</r>
  <r>
    <x v="2525"/>
    <d v="2018-03-23T00:00:00"/>
    <x v="2"/>
    <n v="6.2"/>
    <n v="1"/>
    <n v="10"/>
    <n v="36"/>
    <d v="1899-12-30T01:10:36"/>
    <d v="1899-12-30T00:11:23"/>
    <x v="114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</r>
  <r>
    <x v="2526"/>
    <d v="2018-03-25T00:00:00"/>
    <x v="2"/>
    <n v="10.3"/>
    <n v="2"/>
    <n v="8"/>
    <n v="40"/>
    <d v="1899-12-30T02:08:40"/>
    <d v="1899-12-30T00:12:30"/>
    <x v="114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</r>
  <r>
    <x v="2527"/>
    <d v="2018-03-30T00:00:00"/>
    <x v="2"/>
    <n v="5.0999999999999996"/>
    <n v="0"/>
    <n v="56"/>
    <n v="26"/>
    <d v="1899-12-30T00:56:26"/>
    <d v="1899-12-30T00:11:04"/>
    <x v="114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</r>
  <r>
    <x v="2528"/>
    <d v="2018-04-01T00:00:00"/>
    <x v="2"/>
    <n v="5.0999999999999996"/>
    <n v="0"/>
    <n v="59"/>
    <n v="13"/>
    <d v="1899-12-30T00:59:13"/>
    <d v="1899-12-30T00:11:37"/>
    <x v="114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</r>
  <r>
    <x v="2529"/>
    <d v="2018-04-03T00:00:00"/>
    <x v="0"/>
    <n v="0.8"/>
    <n v="0"/>
    <n v="23"/>
    <n v="59"/>
    <d v="1899-12-30T00:23:59"/>
    <d v="1899-12-30T00:29:59"/>
    <x v="49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</r>
  <r>
    <x v="2530"/>
    <d v="2018-04-04T00:00:00"/>
    <x v="2"/>
    <n v="3.2"/>
    <n v="0"/>
    <n v="32"/>
    <n v="25"/>
    <d v="1899-12-30T00:32:25"/>
    <d v="1899-12-30T00:10:08"/>
    <x v="111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</r>
  <r>
    <x v="2531"/>
    <d v="2018-04-05T00:00:00"/>
    <x v="2"/>
    <n v="4.3"/>
    <n v="0"/>
    <n v="44"/>
    <n v="7"/>
    <d v="1899-12-30T00:44:07"/>
    <d v="1899-12-30T00:10:16"/>
    <x v="111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</r>
  <r>
    <x v="2531"/>
    <d v="2018-04-05T00:00:00"/>
    <x v="0"/>
    <n v="1.2"/>
    <n v="0"/>
    <n v="41"/>
    <n v="57"/>
    <d v="1899-12-30T00:41:57"/>
    <d v="1899-12-30T00:34:58"/>
    <x v="49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</r>
  <r>
    <x v="2532"/>
    <d v="2018-04-07T00:00:00"/>
    <x v="2"/>
    <n v="3.55"/>
    <n v="0"/>
    <n v="40"/>
    <n v="2"/>
    <d v="1899-12-30T00:40:02"/>
    <d v="1899-12-30T00:11:17"/>
    <x v="114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</r>
  <r>
    <x v="2533"/>
    <d v="2018-04-08T00:00:00"/>
    <x v="2"/>
    <n v="7.25"/>
    <n v="1"/>
    <n v="30"/>
    <n v="13"/>
    <d v="1899-12-30T01:30:13"/>
    <d v="1899-12-30T00:12:27"/>
    <x v="116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</r>
  <r>
    <x v="2534"/>
    <d v="2018-04-10T00:00:00"/>
    <x v="0"/>
    <n v="0.9"/>
    <n v="0"/>
    <n v="29"/>
    <n v="55"/>
    <d v="1899-12-30T00:29:55"/>
    <d v="1899-12-30T00:33:14"/>
    <x v="49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</r>
  <r>
    <x v="2535"/>
    <d v="2018-04-11T00:00:00"/>
    <x v="1"/>
    <n v="12"/>
    <n v="0"/>
    <n v="54"/>
    <n v="30"/>
    <d v="1899-12-30T00:54:30"/>
    <d v="1899-12-30T00:04:32"/>
    <x v="113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</r>
  <r>
    <x v="2536"/>
    <d v="2018-04-13T00:00:00"/>
    <x v="1"/>
    <n v="27.5"/>
    <n v="2"/>
    <n v="0"/>
    <n v="46"/>
    <d v="1899-12-30T02:00:46"/>
    <d v="1899-12-30T00:04:23"/>
    <x v="53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</r>
  <r>
    <x v="2537"/>
    <d v="2018-04-09T00:00:00"/>
    <x v="1"/>
    <n v="0.01"/>
    <n v="0"/>
    <n v="0"/>
    <n v="1"/>
    <d v="1899-12-30T00:00:01"/>
    <d v="1899-12-30T00:01:40"/>
    <x v="117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</r>
  <r>
    <x v="2538"/>
    <d v="2018-04-12T00:00:00"/>
    <x v="2"/>
    <n v="3.2"/>
    <n v="0"/>
    <n v="31"/>
    <n v="12"/>
    <d v="1899-12-30T00:31:12"/>
    <d v="1899-12-30T00:09:45"/>
    <x v="111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</r>
  <r>
    <x v="2539"/>
    <d v="2018-04-15T00:00:00"/>
    <x v="2"/>
    <n v="3"/>
    <n v="0"/>
    <n v="39"/>
    <n v="6"/>
    <d v="1899-12-30T00:39:06"/>
    <d v="1899-12-30T00:13:02"/>
    <x v="114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</r>
  <r>
    <x v="2540"/>
    <d v="2018-04-17T00:00:00"/>
    <x v="2"/>
    <n v="3"/>
    <n v="0"/>
    <n v="37"/>
    <n v="46"/>
    <d v="1899-12-30T00:37:46"/>
    <d v="1899-12-30T00:12:35"/>
    <x v="114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</r>
  <r>
    <x v="2541"/>
    <d v="2018-04-19T00:00:00"/>
    <x v="2"/>
    <n v="3"/>
    <n v="0"/>
    <n v="38"/>
    <n v="12"/>
    <d v="1899-12-30T00:38:12"/>
    <d v="1899-12-30T00:12:44"/>
    <x v="114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</r>
  <r>
    <x v="2542"/>
    <d v="2018-04-20T00:00:00"/>
    <x v="2"/>
    <n v="4.25"/>
    <n v="0"/>
    <n v="47"/>
    <n v="2"/>
    <d v="1899-12-30T00:47:02"/>
    <d v="1899-12-30T00:11:04"/>
    <x v="116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</r>
  <r>
    <x v="2543"/>
    <d v="2018-04-21T00:00:00"/>
    <x v="1"/>
    <n v="17"/>
    <n v="1"/>
    <n v="10"/>
    <n v="7"/>
    <d v="1899-12-30T01:10:07"/>
    <d v="1899-12-30T00:04:07"/>
    <x v="53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</r>
  <r>
    <x v="2544"/>
    <d v="2018-04-22T00:00:00"/>
    <x v="2"/>
    <n v="6.9"/>
    <n v="1"/>
    <n v="22"/>
    <n v="53"/>
    <d v="1899-12-30T01:22:53"/>
    <d v="1899-12-30T00:12:01"/>
    <x v="116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</r>
  <r>
    <x v="2545"/>
    <d v="2018-04-24T00:00:00"/>
    <x v="1"/>
    <n v="8.25"/>
    <n v="0"/>
    <n v="30"/>
    <n v="0"/>
    <d v="1899-12-30T00:30:00"/>
    <d v="1899-12-30T00:03:38"/>
    <x v="78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</r>
  <r>
    <x v="2546"/>
    <d v="2018-04-26T00:00:00"/>
    <x v="0"/>
    <n v="1"/>
    <n v="0"/>
    <n v="32"/>
    <n v="30"/>
    <d v="1899-12-30T00:32:30"/>
    <d v="1899-12-30T00:32:30"/>
    <x v="67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</r>
  <r>
    <x v="2547"/>
    <d v="2018-04-27T00:00:00"/>
    <x v="1"/>
    <n v="40"/>
    <n v="2"/>
    <n v="56"/>
    <n v="23"/>
    <d v="1899-12-30T02:56:23"/>
    <d v="1899-12-30T00:04:25"/>
    <x v="90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</r>
  <r>
    <x v="2548"/>
    <d v="2018-04-30T00:00:00"/>
    <x v="2"/>
    <n v="3.1"/>
    <n v="0"/>
    <n v="36"/>
    <n v="8"/>
    <d v="1899-12-30T00:36:08"/>
    <d v="1899-12-30T00:11:39"/>
    <x v="118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</r>
  <r>
    <x v="2549"/>
    <d v="2018-05-01T00:00:00"/>
    <x v="2"/>
    <n v="3"/>
    <n v="0"/>
    <n v="30"/>
    <n v="50"/>
    <d v="1899-12-30T00:30:50"/>
    <d v="1899-12-30T00:10:17"/>
    <x v="118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</r>
  <r>
    <x v="2550"/>
    <d v="2018-05-02T00:00:00"/>
    <x v="2"/>
    <n v="14"/>
    <n v="3"/>
    <n v="5"/>
    <n v="14"/>
    <d v="1899-12-30T03:05:14"/>
    <d v="1899-12-30T00:13:14"/>
    <x v="118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</r>
  <r>
    <x v="2551"/>
    <d v="2018-05-05T00:00:00"/>
    <x v="1"/>
    <n v="5"/>
    <n v="1"/>
    <n v="0"/>
    <n v="0"/>
    <d v="1899-12-30T01:00:00"/>
    <d v="1899-12-30T00:12:00"/>
    <x v="53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</r>
  <r>
    <x v="2552"/>
    <d v="2018-05-06T00:00:00"/>
    <x v="1"/>
    <n v="36.5"/>
    <n v="3"/>
    <n v="17"/>
    <n v="44"/>
    <d v="1899-12-30T03:17:44"/>
    <d v="1899-12-30T00:05:25"/>
    <x v="53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</r>
  <r>
    <x v="2553"/>
    <d v="2018-05-07T00:00:00"/>
    <x v="0"/>
    <n v="0.77"/>
    <n v="0"/>
    <n v="26"/>
    <n v="21"/>
    <d v="1899-12-30T00:26:21"/>
    <d v="1899-12-30T00:34:13"/>
    <x v="67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</r>
  <r>
    <x v="2554"/>
    <d v="2018-05-09T00:00:00"/>
    <x v="2"/>
    <n v="3.1"/>
    <n v="0"/>
    <n v="39"/>
    <n v="27"/>
    <d v="1899-12-30T00:39:27"/>
    <d v="1899-12-30T00:12:44"/>
    <x v="118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</r>
  <r>
    <x v="2555"/>
    <d v="2018-05-10T00:00:00"/>
    <x v="2"/>
    <n v="3.1"/>
    <n v="0"/>
    <n v="38"/>
    <n v="37"/>
    <d v="1899-12-30T00:38:37"/>
    <d v="1899-12-30T00:12:27"/>
    <x v="118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</r>
  <r>
    <x v="2556"/>
    <d v="2018-05-11T00:00:00"/>
    <x v="1"/>
    <n v="26.75"/>
    <n v="1"/>
    <n v="51"/>
    <n v="6"/>
    <d v="1899-12-30T01:51:06"/>
    <d v="1899-12-30T00:04:09"/>
    <x v="90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</r>
  <r>
    <x v="2557"/>
    <d v="2018-05-12T00:00:00"/>
    <x v="2"/>
    <n v="5.75"/>
    <n v="1"/>
    <n v="0"/>
    <n v="0"/>
    <d v="1899-12-30T01:00:00"/>
    <d v="1899-12-30T00:10:26"/>
    <x v="118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</r>
  <r>
    <x v="2558"/>
    <d v="2018-05-15T00:00:00"/>
    <x v="2"/>
    <n v="3.1"/>
    <n v="0"/>
    <n v="35"/>
    <n v="23"/>
    <d v="1899-12-30T00:35:23"/>
    <d v="1899-12-30T00:11:25"/>
    <x v="118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</r>
  <r>
    <x v="2559"/>
    <d v="2018-05-16T00:00:00"/>
    <x v="2"/>
    <n v="2.2999999999999998"/>
    <n v="0"/>
    <n v="30"/>
    <n v="57"/>
    <d v="1899-12-30T00:30:57"/>
    <d v="1899-12-30T00:13:27"/>
    <x v="118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</r>
  <r>
    <x v="2560"/>
    <d v="2018-05-17T00:00:00"/>
    <x v="2"/>
    <n v="3.11"/>
    <n v="0"/>
    <n v="38"/>
    <n v="55"/>
    <d v="1899-12-30T00:38:55"/>
    <d v="1899-12-30T00:12:31"/>
    <x v="118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</r>
  <r>
    <x v="2561"/>
    <d v="2018-05-18T00:00:00"/>
    <x v="2"/>
    <n v="6.5"/>
    <n v="1"/>
    <n v="18"/>
    <n v="42"/>
    <d v="1899-12-30T01:18:42"/>
    <d v="1899-12-30T00:12:06"/>
    <x v="118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</r>
  <r>
    <x v="2560"/>
    <d v="2018-05-17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</r>
  <r>
    <x v="2562"/>
    <d v="2018-05-20T00:00:00"/>
    <x v="2"/>
    <n v="8"/>
    <n v="1"/>
    <n v="57"/>
    <n v="1"/>
    <d v="1899-12-30T01:57:01"/>
    <d v="1899-12-30T00:14:38"/>
    <x v="118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</r>
  <r>
    <x v="2563"/>
    <d v="2018-05-22T00:00:00"/>
    <x v="2"/>
    <n v="3.15"/>
    <n v="0"/>
    <n v="33"/>
    <n v="33"/>
    <d v="1899-12-30T00:33:33"/>
    <d v="1899-12-30T00:10:39"/>
    <x v="118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</r>
  <r>
    <x v="2564"/>
    <d v="2018-05-23T00:00:00"/>
    <x v="2"/>
    <n v="3.25"/>
    <n v="0"/>
    <n v="31"/>
    <n v="53"/>
    <d v="1899-12-30T00:31:53"/>
    <d v="1899-12-30T00:09:49"/>
    <x v="111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</r>
  <r>
    <x v="2565"/>
    <d v="2018-05-24T00:00:00"/>
    <x v="0"/>
    <n v="1"/>
    <n v="0"/>
    <n v="34"/>
    <n v="7"/>
    <d v="1899-12-30T00:34:07"/>
    <d v="1899-12-30T00:34:07"/>
    <x v="54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m/>
    <x v="41"/>
    <m/>
    <m/>
    <m/>
    <m/>
    <m/>
    <m/>
    <x v="29"/>
    <m/>
    <m/>
    <m/>
    <m/>
    <m/>
    <m/>
    <m/>
    <m/>
    <m/>
    <m/>
    <m/>
    <m/>
    <m/>
    <m/>
    <m/>
    <x v="19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76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B-Shiv"/>
    <x v="510"/>
    <n v="19.400000000000013"/>
    <n v="131"/>
    <x v="13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  <n v="25"/>
    <n v="1"/>
    <n v="12"/>
  </r>
  <r>
    <d v="2016-06-14T00:00:00"/>
    <d v="2016-06-14T00:00:00"/>
    <x v="2"/>
    <n v="5.05"/>
    <n v="0"/>
    <n v="52"/>
    <n v="0"/>
    <d v="1899-12-30T00:52:00"/>
    <d v="1899-12-30T00:10:18"/>
    <s v="VazeePrism"/>
    <x v="531"/>
    <n v="5.8269230769230802"/>
    <n v="145"/>
    <x v="19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  <n v="29"/>
    <n v="0"/>
    <n v="12"/>
  </r>
  <r>
    <d v="2016-07-13T00:00:00"/>
    <d v="2016-07-13T00:00:00"/>
    <x v="2"/>
    <n v="5.05"/>
    <n v="0"/>
    <n v="55"/>
    <n v="58"/>
    <d v="1899-12-30T00:55:58"/>
    <d v="1899-12-30T00:11:05"/>
    <s v="NBFreshFoam"/>
    <x v="531"/>
    <n v="5.4139368671828505"/>
    <n v="140"/>
    <x v="4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  <n v="35"/>
    <n v="0"/>
    <n v="21"/>
  </r>
  <r>
    <d v="2016-08-21T00:00:00"/>
    <d v="2016-08-21T00:00:00"/>
    <x v="8"/>
    <n v="1"/>
    <n v="0"/>
    <n v="12"/>
    <n v="8"/>
    <d v="1899-12-30T00:12:08"/>
    <d v="1899-12-30T00:12:08"/>
    <s v="NBFreshFoam"/>
    <x v="397"/>
    <n v="4.9450549450549497"/>
    <n v="0"/>
    <x v="0"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  <n v="35"/>
    <n v="0"/>
    <n v="21"/>
  </r>
  <r>
    <d v="2016-08-21T00:00:00"/>
    <d v="2016-08-21T00:00:00"/>
    <x v="9"/>
    <n v="1"/>
    <n v="0"/>
    <n v="11"/>
    <n v="58"/>
    <d v="1899-12-30T00:11:58"/>
    <d v="1899-12-30T00:11:58"/>
    <s v="NBFreshFoam"/>
    <x v="397"/>
    <n v="5.0139275766016747"/>
    <n v="0"/>
    <x v="0"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  <n v="35"/>
    <n v="0"/>
    <n v="21"/>
  </r>
  <r>
    <d v="2016-08-21T00:00:00"/>
    <d v="2016-08-21T00:00:00"/>
    <x v="10"/>
    <n v="1"/>
    <n v="0"/>
    <n v="11"/>
    <n v="30"/>
    <d v="1899-12-30T00:11:30"/>
    <d v="1899-12-30T00:11:30"/>
    <s v="NBFreshFoam"/>
    <x v="397"/>
    <n v="5.2173913043478297"/>
    <n v="0"/>
    <x v="0"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  <n v="35"/>
    <n v="0"/>
    <n v="21"/>
  </r>
  <r>
    <d v="2016-08-21T00:00:00"/>
    <d v="2016-08-21T00:00:00"/>
    <x v="11"/>
    <n v="1"/>
    <n v="0"/>
    <n v="12"/>
    <n v="2"/>
    <d v="1899-12-30T00:12:02"/>
    <d v="1899-12-30T00:12:02"/>
    <s v="NBFreshFoam"/>
    <x v="397"/>
    <n v="4.9861495844875394"/>
    <n v="0"/>
    <x v="0"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  <n v="35"/>
    <n v="0"/>
    <n v="21"/>
  </r>
  <r>
    <d v="2016-08-21T00:00:00"/>
    <d v="2016-08-21T00:00:00"/>
    <x v="12"/>
    <n v="1"/>
    <n v="0"/>
    <n v="13"/>
    <n v="9"/>
    <d v="1899-12-30T00:13:09"/>
    <d v="1899-12-30T00:13:09"/>
    <s v="NBFreshFoam"/>
    <x v="397"/>
    <n v="4.5627376425855548"/>
    <n v="0"/>
    <x v="0"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  <n v="35"/>
    <n v="0"/>
    <n v="21"/>
  </r>
  <r>
    <d v="2016-08-21T00:00:00"/>
    <d v="2016-08-21T00:00:00"/>
    <x v="13"/>
    <n v="1"/>
    <n v="0"/>
    <n v="13"/>
    <n v="5"/>
    <d v="1899-12-30T00:13:05"/>
    <d v="1899-12-30T00:13:05"/>
    <s v="NBFreshFoam"/>
    <x v="397"/>
    <n v="4.5859872611465002"/>
    <n v="0"/>
    <x v="0"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  <n v="35"/>
    <n v="0"/>
    <n v="21"/>
  </r>
  <r>
    <d v="2016-08-21T00:00:00"/>
    <d v="2016-08-21T00:00:00"/>
    <x v="14"/>
    <n v="1"/>
    <n v="0"/>
    <n v="13"/>
    <n v="43"/>
    <d v="1899-12-30T00:13:43"/>
    <d v="1899-12-30T00:13:43"/>
    <s v="NBFreshFoam"/>
    <x v="397"/>
    <n v="4.3742405832320808"/>
    <n v="0"/>
    <x v="0"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  <n v="35"/>
    <n v="0"/>
    <n v="21"/>
  </r>
  <r>
    <d v="2016-08-21T00:00:00"/>
    <d v="2016-08-21T00:00:00"/>
    <x v="15"/>
    <n v="1"/>
    <n v="0"/>
    <n v="15"/>
    <n v="26"/>
    <d v="1899-12-30T00:15:26"/>
    <d v="1899-12-30T00:15:26"/>
    <s v="NBFreshFoam"/>
    <x v="39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  <n v="35"/>
    <n v="0"/>
    <n v="21"/>
  </r>
  <r>
    <d v="2016-08-21T00:00:00"/>
    <d v="2016-08-21T00:00:00"/>
    <x v="16"/>
    <n v="1"/>
    <n v="0"/>
    <n v="14"/>
    <n v="33"/>
    <d v="1899-12-30T00:14:33"/>
    <d v="1899-12-30T00:14:33"/>
    <s v="NBFreshFoam"/>
    <x v="397"/>
    <n v="4.1237113402061887"/>
    <n v="0"/>
    <x v="0"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  <n v="35"/>
    <n v="0"/>
    <n v="21"/>
  </r>
  <r>
    <d v="2016-08-21T00:00:00"/>
    <d v="2016-08-21T00:00:00"/>
    <x v="17"/>
    <n v="1"/>
    <n v="0"/>
    <n v="15"/>
    <n v="14"/>
    <d v="1899-12-30T00:15:14"/>
    <d v="1899-12-30T00:15:14"/>
    <s v="NBFreshFoam"/>
    <x v="397"/>
    <n v="3.938730853391688"/>
    <n v="0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  <n v="35"/>
    <n v="0"/>
    <n v="21"/>
  </r>
  <r>
    <d v="2016-08-21T00:00:00"/>
    <d v="2016-08-21T00:00:00"/>
    <x v="18"/>
    <n v="1"/>
    <n v="0"/>
    <n v="16"/>
    <n v="15"/>
    <d v="1899-12-30T00:16:15"/>
    <d v="1899-12-30T00:16:15"/>
    <s v="NBFreshFoam"/>
    <x v="397"/>
    <n v="3.6923076923076952"/>
    <n v="0"/>
    <x v="0"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  <n v="35"/>
    <n v="0"/>
    <n v="21"/>
  </r>
  <r>
    <d v="2016-08-21T00:00:00"/>
    <d v="2016-08-21T00:00:00"/>
    <x v="19"/>
    <n v="1"/>
    <n v="0"/>
    <n v="14"/>
    <n v="56"/>
    <d v="1899-12-30T00:14:56"/>
    <d v="1899-12-30T00:14:56"/>
    <s v="NBFreshFoam"/>
    <x v="397"/>
    <n v="4.0178571428571459"/>
    <n v="0"/>
    <x v="0"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  <n v="35"/>
    <n v="0"/>
    <n v="21"/>
  </r>
  <r>
    <d v="2016-08-21T00:00:00"/>
    <d v="2016-08-21T00:00:00"/>
    <x v="20"/>
    <n v="1"/>
    <n v="0"/>
    <n v="15"/>
    <n v="59"/>
    <d v="1899-12-30T00:15:59"/>
    <d v="1899-12-30T00:15:59"/>
    <s v="NBFreshFoam"/>
    <x v="397"/>
    <n v="3.7539103232533915"/>
    <n v="0"/>
    <x v="0"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  <n v="35"/>
    <n v="0"/>
    <n v="21"/>
  </r>
  <r>
    <d v="2016-08-21T00:00:00"/>
    <d v="2016-08-21T00:00:00"/>
    <x v="21"/>
    <n v="1"/>
    <n v="0"/>
    <n v="15"/>
    <n v="23"/>
    <d v="1899-12-30T00:15:23"/>
    <d v="1899-12-30T00:15:23"/>
    <s v="NBFreshFoam"/>
    <x v="397"/>
    <n v="3.9003250270855934"/>
    <n v="0"/>
    <x v="0"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  <n v="35"/>
    <n v="0"/>
    <n v="21"/>
  </r>
  <r>
    <d v="2016-08-21T00:00:00"/>
    <d v="2016-08-21T00:00:00"/>
    <x v="25"/>
    <n v="1"/>
    <n v="0"/>
    <n v="17"/>
    <n v="20"/>
    <d v="1899-12-30T00:17:20"/>
    <d v="1899-12-30T00:17:20"/>
    <s v="NBFreshFoam"/>
    <x v="397"/>
    <n v="3.4615384615384648"/>
    <n v="0"/>
    <x v="0"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  <n v="35"/>
    <n v="0"/>
    <n v="21"/>
  </r>
  <r>
    <d v="2016-08-21T00:00:00"/>
    <d v="2016-08-21T00:00:00"/>
    <x v="26"/>
    <n v="1"/>
    <n v="0"/>
    <n v="13"/>
    <n v="56"/>
    <d v="1899-12-30T00:13:56"/>
    <d v="1899-12-30T00:13:56"/>
    <s v="NBFreshFoam"/>
    <x v="397"/>
    <n v="4.3062200956937833"/>
    <n v="0"/>
    <x v="0"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  <n v="35"/>
    <n v="0"/>
    <n v="21"/>
  </r>
  <r>
    <d v="2016-08-21T00:00:00"/>
    <d v="2016-08-21T00:00:00"/>
    <x v="27"/>
    <n v="1"/>
    <n v="0"/>
    <n v="16"/>
    <n v="32"/>
    <d v="1899-12-30T00:16:32"/>
    <d v="1899-12-30T00:16:32"/>
    <s v="NBFreshFoam"/>
    <x v="397"/>
    <n v="3.6290322580645182"/>
    <n v="0"/>
    <x v="0"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  <n v="35"/>
    <n v="0"/>
    <n v="21"/>
  </r>
  <r>
    <d v="2016-08-21T00:00:00"/>
    <d v="2016-08-21T00:00:00"/>
    <x v="28"/>
    <n v="1"/>
    <n v="0"/>
    <n v="17"/>
    <n v="27"/>
    <d v="1899-12-30T00:17:27"/>
    <d v="1899-12-30T00:17:27"/>
    <s v="NBFreshFoam"/>
    <x v="397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  <n v="35"/>
    <n v="0"/>
    <n v="21"/>
  </r>
  <r>
    <d v="2016-08-21T00:00:00"/>
    <d v="2016-08-21T00:00:00"/>
    <x v="29"/>
    <n v="1"/>
    <n v="0"/>
    <n v="14"/>
    <n v="54"/>
    <d v="1899-12-30T00:14:54"/>
    <d v="1899-12-30T00:14:54"/>
    <s v="NBFreshFoam"/>
    <x v="397"/>
    <n v="4.0268456375838957"/>
    <n v="0"/>
    <x v="0"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  <n v="35"/>
    <n v="0"/>
    <n v="21"/>
  </r>
  <r>
    <d v="2016-08-21T00:00:00"/>
    <d v="2016-08-21T00:00:00"/>
    <x v="30"/>
    <n v="1"/>
    <n v="0"/>
    <n v="14"/>
    <n v="48"/>
    <d v="1899-12-30T00:14:48"/>
    <d v="1899-12-30T00:14:48"/>
    <s v="NBFreshFoam"/>
    <x v="397"/>
    <n v="4.0540540540540571"/>
    <n v="0"/>
    <x v="0"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  <n v="35"/>
    <n v="0"/>
    <n v="21"/>
  </r>
  <r>
    <d v="2016-08-21T00:00:00"/>
    <d v="2016-08-21T00:00:00"/>
    <x v="31"/>
    <n v="1"/>
    <n v="0"/>
    <n v="15"/>
    <n v="6"/>
    <d v="1899-12-30T00:15:06"/>
    <d v="1899-12-30T00:15:06"/>
    <s v="NBFreshFoam"/>
    <x v="397"/>
    <n v="3.9735099337748374"/>
    <n v="0"/>
    <x v="0"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  <n v="35"/>
    <n v="0"/>
    <n v="21"/>
  </r>
  <r>
    <d v="2016-08-21T00:00:00"/>
    <d v="2016-08-21T00:00:00"/>
    <x v="32"/>
    <n v="1"/>
    <n v="0"/>
    <n v="16"/>
    <n v="1"/>
    <d v="1899-12-30T00:16:01"/>
    <d v="1899-12-30T00:16:01"/>
    <s v="NBFreshFoam"/>
    <x v="397"/>
    <n v="3.7460978147762778"/>
    <n v="0"/>
    <x v="0"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  <n v="35"/>
    <n v="0"/>
    <n v="21"/>
  </r>
  <r>
    <d v="2016-08-21T00:00:00"/>
    <d v="2016-08-21T00:00:00"/>
    <x v="33"/>
    <n v="1"/>
    <n v="0"/>
    <n v="17"/>
    <n v="25"/>
    <d v="1899-12-30T00:17:25"/>
    <d v="1899-12-30T00:17:25"/>
    <s v="NBFreshFoam"/>
    <x v="397"/>
    <n v="3.4449760765550264"/>
    <n v="0"/>
    <x v="0"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  <n v="35"/>
    <n v="0"/>
    <n v="21"/>
  </r>
  <r>
    <d v="2016-08-21T00:00:00"/>
    <d v="2016-08-21T00:00:00"/>
    <x v="34"/>
    <n v="1"/>
    <n v="0"/>
    <n v="17"/>
    <n v="26"/>
    <d v="1899-12-30T00:17:26"/>
    <d v="1899-12-30T00:17:26"/>
    <s v="NBFreshFoam"/>
    <x v="397"/>
    <n v="3.4416826003824119"/>
    <n v="0"/>
    <x v="0"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  <n v="35"/>
    <n v="0"/>
    <n v="21"/>
  </r>
  <r>
    <d v="2016-08-21T00:00:00"/>
    <d v="2016-08-21T00:00:00"/>
    <x v="35"/>
    <n v="1"/>
    <n v="0"/>
    <n v="16"/>
    <n v="33"/>
    <d v="1899-12-30T00:16:33"/>
    <d v="1899-12-30T00:16:33"/>
    <s v="NBFreshFoam"/>
    <x v="397"/>
    <n v="3.6253776435045348"/>
    <n v="0"/>
    <x v="0"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  <n v="35"/>
    <n v="0"/>
    <n v="21"/>
  </r>
  <r>
    <d v="2016-08-21T00:00:00"/>
    <d v="2016-08-21T00:00:00"/>
    <x v="36"/>
    <n v="1"/>
    <n v="0"/>
    <n v="15"/>
    <n v="42"/>
    <d v="1899-12-30T00:15:42"/>
    <d v="1899-12-30T00:15:42"/>
    <s v="NBFreshFoam"/>
    <x v="397"/>
    <n v="3.8216560509554172"/>
    <n v="0"/>
    <x v="0"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  <n v="51"/>
    <n v="4"/>
    <n v="13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  <n v="51"/>
    <n v="0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  <n v="51"/>
    <n v="0"/>
    <n v="15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  <n v="52"/>
    <n v="0"/>
    <n v="22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  <n v="52"/>
    <n v="0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  <n v="53"/>
    <n v="0"/>
    <n v="29"/>
  </r>
  <r>
    <d v="2016-12-30T00:00:00"/>
    <d v="2016-12-30T00:00:00"/>
    <x v="2"/>
    <n v="6.25"/>
    <n v="1"/>
    <n v="9"/>
    <n v="45"/>
    <d v="1899-12-30T01:09:45"/>
    <d v="1899-12-30T00:11:10"/>
    <s v="NBFreshFoam"/>
    <x v="363"/>
    <n v="5.3763440860215095"/>
    <n v="0"/>
    <x v="19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  <n v="53"/>
    <n v="0"/>
    <n v="30"/>
  </r>
  <r>
    <d v="2016-12-31T00:00:00"/>
    <d v="2016-12-31T00:00:00"/>
    <x v="1"/>
    <n v="8"/>
    <n v="0"/>
    <n v="55"/>
    <n v="0"/>
    <d v="1899-12-30T00:55:00"/>
    <d v="1899-12-30T00:06:52"/>
    <s v="B-Shiv"/>
    <x v="583"/>
    <n v="8.7272727272727355"/>
    <n v="0"/>
    <x v="13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  <n v="53"/>
    <n v="0"/>
    <n v="31"/>
  </r>
  <r>
    <d v="2017-01-01T00:00:00"/>
    <d v="2017-01-01T00:00:00"/>
    <x v="2"/>
    <n v="4"/>
    <n v="0"/>
    <n v="38"/>
    <n v="40"/>
    <d v="1899-12-30T00:38:40"/>
    <d v="1899-12-30T00:09:40"/>
    <s v="NBFreshFoam"/>
    <x v="430"/>
    <n v="6.2068965517241432"/>
    <n v="0"/>
    <x v="19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  <n v="1"/>
    <n v="0"/>
    <n v="1"/>
  </r>
  <r>
    <d v="2017-01-03T00:00:00"/>
    <d v="2017-01-03T00:00:00"/>
    <x v="2"/>
    <n v="3"/>
    <n v="0"/>
    <n v="30"/>
    <n v="0"/>
    <d v="1899-12-30T00:30:00"/>
    <d v="1899-12-30T00:10:00"/>
    <s v="Iso2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  <n v="1"/>
    <n v="1"/>
    <n v="3"/>
  </r>
  <r>
    <d v="2017-01-03T00:00:00"/>
    <d v="2017-01-03T00:00:00"/>
    <x v="0"/>
    <n v="1"/>
    <n v="0"/>
    <n v="38"/>
    <n v="30"/>
    <d v="1899-12-30T00:38:30"/>
    <d v="1899-12-30T00:38:30"/>
    <s v="PHS "/>
    <x v="362"/>
    <n v="1.5584415584415596"/>
    <n v="0"/>
    <x v="13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  <n v="1"/>
    <n v="0"/>
    <n v="3"/>
  </r>
  <r>
    <d v="2017-01-04T00:00:00"/>
    <d v="2017-01-04T00:00:00"/>
    <x v="2"/>
    <n v="3"/>
    <n v="0"/>
    <n v="30"/>
    <n v="20"/>
    <d v="1899-12-30T00:30:20"/>
    <d v="1899-12-30T00:10:07"/>
    <s v="Iso2"/>
    <x v="584"/>
    <n v="5.9340659340659387"/>
    <n v="0"/>
    <x v="19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  <n v="1"/>
    <n v="0"/>
    <n v="4"/>
  </r>
  <r>
    <d v="2017-01-07T00:00:00"/>
    <d v="2017-01-07T00:00:00"/>
    <x v="2"/>
    <n v="2.5"/>
    <n v="0"/>
    <n v="26"/>
    <n v="30"/>
    <d v="1899-12-30T00:26:30"/>
    <d v="1899-12-30T00:10:36"/>
    <s v="AltraBlue"/>
    <x v="2"/>
    <n v="5.6603773584905701"/>
    <n v="0"/>
    <x v="13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  <n v="1"/>
    <n v="2"/>
    <n v="7"/>
  </r>
  <r>
    <d v="2017-01-08T00:00:00"/>
    <d v="2017-01-08T00:00:00"/>
    <x v="2"/>
    <n v="7.4"/>
    <n v="1"/>
    <n v="25"/>
    <n v="4"/>
    <d v="1899-12-30T01:25:04"/>
    <d v="1899-12-30T00:11:30"/>
    <s v="AltraBlue"/>
    <x v="16"/>
    <n v="5.21943573667712"/>
    <n v="144"/>
    <x v="16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  <n v="2"/>
    <n v="0"/>
    <n v="8"/>
  </r>
  <r>
    <d v="2017-01-10T00:00:00"/>
    <d v="2017-01-10T00:00:00"/>
    <x v="2"/>
    <n v="1"/>
    <n v="0"/>
    <n v="9"/>
    <n v="55"/>
    <d v="1899-12-30T00:09:55"/>
    <d v="1899-12-30T00:09:55"/>
    <s v="Iso2"/>
    <x v="274"/>
    <n v="6.050420168067232"/>
    <n v="0"/>
    <x v="13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  <n v="2"/>
    <n v="1"/>
    <n v="10"/>
  </r>
  <r>
    <d v="2017-01-10T00:00:00"/>
    <d v="2017-01-10T00:00:00"/>
    <x v="1"/>
    <n v="10"/>
    <n v="0"/>
    <n v="45"/>
    <n v="0"/>
    <d v="1899-12-30T00:45:00"/>
    <d v="1899-12-30T00:04:30"/>
    <s v="B-Shiv"/>
    <x v="585"/>
    <n v="13.333333333333343"/>
    <n v="0"/>
    <x v="13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  <n v="2"/>
    <n v="0"/>
    <n v="10"/>
  </r>
  <r>
    <d v="2017-01-11T00:00:00"/>
    <d v="2017-01-11T00:00:00"/>
    <x v="2"/>
    <n v="3"/>
    <n v="0"/>
    <n v="29"/>
    <n v="49"/>
    <d v="1899-12-30T00:29:49"/>
    <d v="1899-12-30T00:09:56"/>
    <s v="Iso2"/>
    <x v="584"/>
    <n v="6.0368921185019611"/>
    <n v="0"/>
    <x v="14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  <n v="2"/>
    <n v="0"/>
    <n v="11"/>
  </r>
  <r>
    <d v="2017-01-12T00:00:00"/>
    <d v="2017-01-12T00:00:00"/>
    <x v="2"/>
    <n v="3.3"/>
    <n v="0"/>
    <n v="37"/>
    <n v="8"/>
    <d v="1899-12-30T00:37:08"/>
    <d v="1899-12-30T00:11:15"/>
    <s v="Iso2"/>
    <x v="586"/>
    <n v="5.332136445242373"/>
    <n v="0"/>
    <x v="19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  <n v="2"/>
    <n v="0"/>
    <n v="12"/>
  </r>
  <r>
    <d v="2017-01-16T00:00:00"/>
    <d v="2017-01-16T00:00:00"/>
    <x v="2"/>
    <n v="5.25"/>
    <n v="0"/>
    <n v="58"/>
    <n v="38"/>
    <d v="1899-12-30T00:58:38"/>
    <d v="1899-12-30T00:11:10"/>
    <s v="AltraBlue"/>
    <x v="28"/>
    <n v="5.3723706651506582"/>
    <n v="148"/>
    <x v="19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  <n v="3"/>
    <n v="3"/>
    <n v="16"/>
  </r>
  <r>
    <d v="2017-01-19T00:00:00"/>
    <d v="2017-01-19T00:00:00"/>
    <x v="1"/>
    <n v="10"/>
    <n v="0"/>
    <n v="26"/>
    <n v="8"/>
    <d v="1899-12-30T00:26:08"/>
    <d v="1899-12-30T00:02:37"/>
    <s v="YNHH"/>
    <x v="303"/>
    <n v="22.959183673469408"/>
    <n v="0"/>
    <x v="13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  <n v="3"/>
    <n v="2"/>
    <n v="19"/>
  </r>
  <r>
    <d v="2017-01-20T00:00:00"/>
    <d v="2017-01-20T00:00:00"/>
    <x v="2"/>
    <n v="6.2"/>
    <n v="1"/>
    <n v="10"/>
    <n v="31"/>
    <d v="1899-12-30T01:10:31"/>
    <d v="1899-12-30T00:11:22"/>
    <s v="AltraBlue"/>
    <x v="363"/>
    <n v="5.2753486173481487"/>
    <n v="0"/>
    <x v="19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  <n v="3"/>
    <n v="0"/>
    <n v="20"/>
  </r>
  <r>
    <d v="2017-01-23T00:00:00"/>
    <d v="2017-01-23T00:00:00"/>
    <x v="1"/>
    <n v="10"/>
    <n v="0"/>
    <n v="27"/>
    <n v="0"/>
    <d v="1899-12-30T00:27:00"/>
    <d v="1899-12-30T00:02:42"/>
    <s v="YNHH"/>
    <x v="303"/>
    <n v="22.222222222222239"/>
    <n v="0"/>
    <x v="13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  <n v="4"/>
    <n v="2"/>
    <n v="23"/>
  </r>
  <r>
    <d v="2017-01-25T00:00:00"/>
    <d v="2017-01-25T00:00:00"/>
    <x v="2"/>
    <n v="3.5"/>
    <n v="0"/>
    <n v="35"/>
    <n v="8"/>
    <d v="1899-12-30T00:35:08"/>
    <d v="1899-12-30T00:10:02"/>
    <s v="YNHH"/>
    <x v="377"/>
    <n v="5.9772296015180322"/>
    <n v="0"/>
    <x v="16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  <n v="4"/>
    <n v="1"/>
    <n v="25"/>
  </r>
  <r>
    <d v="2017-01-27T00:00:00"/>
    <d v="2017-01-27T00:00:00"/>
    <x v="2"/>
    <n v="4.0999999999999996"/>
    <n v="0"/>
    <n v="46"/>
    <n v="30"/>
    <d v="1899-12-30T00:46:30"/>
    <d v="1899-12-30T00:11:20"/>
    <s v="AltraBlue"/>
    <x v="587"/>
    <n v="5.2903225806451646"/>
    <n v="0"/>
    <x v="16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  <n v="4"/>
    <n v="1"/>
    <n v="27"/>
  </r>
  <r>
    <d v="2017-01-28T00:00:00"/>
    <d v="2017-01-28T00:00:00"/>
    <x v="2"/>
    <n v="3"/>
    <n v="0"/>
    <n v="34"/>
    <n v="50"/>
    <d v="1899-12-30T00:34:50"/>
    <d v="1899-12-30T00:11:37"/>
    <s v="AltraBlue"/>
    <x v="2"/>
    <n v="5.1674641148325398"/>
    <n v="0"/>
    <x v="13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  <n v="4"/>
    <n v="0"/>
    <n v="28"/>
  </r>
  <r>
    <d v="2017-01-30T00:00:00"/>
    <d v="2017-01-30T00:00:00"/>
    <x v="2"/>
    <n v="3"/>
    <n v="0"/>
    <n v="31"/>
    <n v="21"/>
    <d v="1899-12-30T00:31:21"/>
    <d v="1899-12-30T00:10:27"/>
    <s v="NBFreshFoam"/>
    <x v="274"/>
    <n v="5.7416267942583774"/>
    <n v="0"/>
    <x v="13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  <n v="5"/>
    <n v="1"/>
    <n v="30"/>
  </r>
  <r>
    <d v="2017-01-31T00:00:00"/>
    <d v="2017-01-31T00:00:00"/>
    <x v="1"/>
    <n v="10"/>
    <n v="0"/>
    <n v="32"/>
    <n v="40"/>
    <d v="1899-12-30T00:32:40"/>
    <d v="1899-12-30T00:03:16"/>
    <s v="B-Shiv"/>
    <x v="588"/>
    <n v="18.367346938775526"/>
    <n v="128"/>
    <x v="13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  <n v="5"/>
    <n v="0"/>
    <n v="31"/>
  </r>
  <r>
    <d v="2017-02-02T00:00:00"/>
    <d v="2017-02-02T00:00:00"/>
    <x v="0"/>
    <n v="0.8"/>
    <n v="0"/>
    <n v="26"/>
    <n v="33"/>
    <d v="1899-12-30T00:26:33"/>
    <d v="1899-12-30T00:33:11"/>
    <s v="PHS "/>
    <x v="362"/>
    <n v="1.8079096045197756"/>
    <n v="0"/>
    <x v="13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  <n v="5"/>
    <n v="1"/>
    <n v="2"/>
  </r>
  <r>
    <d v="2017-02-03T00:00:00"/>
    <d v="2017-02-03T00:00:00"/>
    <x v="2"/>
    <n v="5.05"/>
    <n v="0"/>
    <n v="57"/>
    <n v="7"/>
    <d v="1899-12-30T00:57:07"/>
    <d v="1899-12-30T00:11:19"/>
    <s v="AltraBlue"/>
    <x v="531"/>
    <n v="5.3049314269040009"/>
    <n v="0"/>
    <x v="16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  <n v="5"/>
    <n v="0"/>
    <n v="3"/>
  </r>
  <r>
    <d v="2017-02-05T00:00:00"/>
    <d v="2017-02-05T00:00:00"/>
    <x v="2"/>
    <n v="5.05"/>
    <n v="0"/>
    <n v="56"/>
    <n v="28"/>
    <d v="1899-12-30T00:56:28"/>
    <d v="1899-12-30T00:11:11"/>
    <s v="AltraBlue"/>
    <x v="531"/>
    <n v="5.3659976387249158"/>
    <n v="0"/>
    <x v="16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  <n v="6"/>
    <n v="1"/>
    <n v="5"/>
  </r>
  <r>
    <d v="2017-02-06T00:00:00"/>
    <d v="2017-02-06T00:00:00"/>
    <x v="2"/>
    <n v="2.5"/>
    <n v="0"/>
    <n v="25"/>
    <n v="0"/>
    <d v="1899-12-30T00:25:00"/>
    <d v="1899-12-30T00:10:00"/>
    <s v="NBFreshFoam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  <n v="6"/>
    <n v="0"/>
    <n v="6"/>
  </r>
  <r>
    <d v="2017-02-08T00:00:00"/>
    <d v="2017-02-08T00:00:00"/>
    <x v="2"/>
    <n v="3.1"/>
    <n v="0"/>
    <n v="32"/>
    <n v="54"/>
    <d v="1899-12-30T00:32:54"/>
    <d v="1899-12-30T00:10:37"/>
    <s v="NBFreshFoam"/>
    <x v="351"/>
    <n v="5.6534954407294871"/>
    <n v="0"/>
    <x v="22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  <n v="6"/>
    <n v="1"/>
    <n v="8"/>
  </r>
  <r>
    <d v="2017-02-09T00:00:00"/>
    <d v="2017-02-09T00:00:00"/>
    <x v="1"/>
    <n v="10"/>
    <n v="0"/>
    <n v="40"/>
    <n v="8"/>
    <d v="1899-12-30T00:40:08"/>
    <d v="1899-12-30T00:04:01"/>
    <s v="B-Shiv"/>
    <x v="589"/>
    <n v="14.950166112956824"/>
    <n v="0"/>
    <x v="13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  <n v="6"/>
    <n v="0"/>
    <n v="9"/>
  </r>
  <r>
    <d v="2017-02-10T00:00:00"/>
    <d v="2017-02-10T00:00:00"/>
    <x v="2"/>
    <n v="3.1"/>
    <n v="0"/>
    <n v="31"/>
    <n v="32"/>
    <d v="1899-12-30T00:31:32"/>
    <d v="1899-12-30T00:10:10"/>
    <s v="AltraBlue"/>
    <x v="2"/>
    <n v="5.8985200845666013"/>
    <n v="0"/>
    <x v="13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  <n v="6"/>
    <n v="0"/>
    <n v="10"/>
  </r>
  <r>
    <d v="2017-02-12T00:00:00"/>
    <d v="2017-02-12T00:00:00"/>
    <x v="1"/>
    <n v="13.8"/>
    <n v="0"/>
    <n v="50"/>
    <n v="8"/>
    <d v="1899-12-30T00:50:08"/>
    <d v="1899-12-30T00:03:38"/>
    <s v="B-Shiv"/>
    <x v="580"/>
    <n v="16.515957446808525"/>
    <n v="0"/>
    <x v="13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  <n v="7"/>
    <n v="1"/>
    <n v="12"/>
  </r>
  <r>
    <d v="2017-02-13T00:00:00"/>
    <d v="2017-02-13T00:00:00"/>
    <x v="2"/>
    <n v="2"/>
    <n v="0"/>
    <n v="20"/>
    <n v="0"/>
    <d v="1899-12-30T00:20:00"/>
    <d v="1899-12-30T00:10:00"/>
    <s v="NBFreshFoam"/>
    <x v="274"/>
    <n v="6.0000000000000053"/>
    <n v="0"/>
    <x v="13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  <n v="7"/>
    <n v="0"/>
    <n v="13"/>
  </r>
  <r>
    <d v="2017-02-14T00:00:00"/>
    <d v="2017-02-14T00:00:00"/>
    <x v="1"/>
    <n v="12.5"/>
    <n v="0"/>
    <n v="40"/>
    <n v="40"/>
    <d v="1899-12-30T00:40:40"/>
    <d v="1899-12-30T00:03:15"/>
    <s v="YNHH"/>
    <x v="303"/>
    <n v="18.44262295081969"/>
    <n v="0"/>
    <x v="13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  <n v="7"/>
    <n v="0"/>
    <n v="14"/>
  </r>
  <r>
    <d v="2017-02-16T00:00:00"/>
    <d v="2017-02-16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  <n v="7"/>
    <n v="1"/>
    <n v="16"/>
  </r>
  <r>
    <d v="2017-02-16T00:00:00"/>
    <d v="2017-02-16T00:00:00"/>
    <x v="0"/>
    <n v="1"/>
    <n v="0"/>
    <n v="30"/>
    <n v="27"/>
    <d v="1899-12-30T00:30:27"/>
    <d v="1899-12-30T00:30:27"/>
    <s v="PHS "/>
    <x v="362"/>
    <n v="1.9704433497536962"/>
    <n v="0"/>
    <x v="13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  <n v="7"/>
    <n v="0"/>
    <n v="16"/>
  </r>
  <r>
    <d v="2017-02-18T00:00:00"/>
    <d v="2017-02-18T00:00:00"/>
    <x v="2"/>
    <n v="3.1"/>
    <n v="0"/>
    <n v="34"/>
    <n v="12"/>
    <d v="1899-12-30T00:34:12"/>
    <d v="1899-12-30T00:11:02"/>
    <s v="AltraBlue"/>
    <x v="201"/>
    <n v="5.4385964912280738"/>
    <n v="0"/>
    <x v="14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  <n v="7"/>
    <n v="1"/>
    <n v="18"/>
  </r>
  <r>
    <d v="2017-02-19T00:00:00"/>
    <d v="2017-02-19T00:00:00"/>
    <x v="2"/>
    <n v="5"/>
    <n v="1"/>
    <n v="1"/>
    <n v="8"/>
    <d v="1899-12-30T01:01:08"/>
    <d v="1899-12-30T00:12:14"/>
    <s v="AltraBlue"/>
    <x v="590"/>
    <n v="4.9073064340239947"/>
    <n v="0"/>
    <x v="14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  <n v="8"/>
    <n v="0"/>
    <n v="19"/>
  </r>
  <r>
    <d v="2017-02-20T00:00:00"/>
    <d v="2017-02-20T00:00:00"/>
    <x v="2"/>
    <n v="3.1"/>
    <n v="0"/>
    <n v="33"/>
    <n v="35"/>
    <d v="1899-12-30T00:33:35"/>
    <d v="1899-12-30T00:10:50"/>
    <s v="NBFreshFoam"/>
    <x v="351"/>
    <n v="5.5384615384615428"/>
    <n v="0"/>
    <x v="19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  <n v="8"/>
    <n v="0"/>
    <n v="20"/>
  </r>
  <r>
    <d v="2017-02-22T00:00:00"/>
    <d v="2017-02-22T00:00:00"/>
    <x v="2"/>
    <n v="3.1"/>
    <n v="0"/>
    <n v="33"/>
    <n v="20"/>
    <d v="1899-12-30T00:33:20"/>
    <d v="1899-12-30T00:10:45"/>
    <s v="NBFreshFoam"/>
    <x v="351"/>
    <n v="5.5800000000000036"/>
    <n v="0"/>
    <x v="19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8"/>
    <n v="1"/>
    <n v="22"/>
  </r>
  <r>
    <d v="2017-02-23T00:00:00"/>
    <d v="2017-02-23T00:00:00"/>
    <x v="2"/>
    <n v="3.1"/>
    <n v="0"/>
    <n v="36"/>
    <n v="17"/>
    <d v="1899-12-30T00:36:17"/>
    <d v="1899-12-30T00:11:42"/>
    <s v="NBFreshFoam"/>
    <x v="351"/>
    <n v="5.1263206247129123"/>
    <n v="119"/>
    <x v="19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  <n v="8"/>
    <n v="0"/>
    <n v="23"/>
  </r>
  <r>
    <d v="2017-02-23T00:00:00"/>
    <d v="2017-02-23T00:00:00"/>
    <x v="0"/>
    <n v="1"/>
    <n v="0"/>
    <n v="35"/>
    <n v="0"/>
    <d v="1899-12-30T00:35:00"/>
    <d v="1899-12-30T00:35:00"/>
    <s v="PHS 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  <n v="8"/>
    <n v="0"/>
    <n v="23"/>
  </r>
  <r>
    <d v="2017-02-24T00:00:00"/>
    <d v="2017-02-24T00:00:00"/>
    <x v="2"/>
    <n v="5.05"/>
    <n v="0"/>
    <n v="57"/>
    <n v="23"/>
    <d v="1899-12-30T00:57:23"/>
    <d v="1899-12-30T00:11:22"/>
    <s v="AltraBlue"/>
    <x v="531"/>
    <n v="5.2802788266047092"/>
    <n v="127"/>
    <x v="22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  <n v="8"/>
    <n v="0"/>
    <n v="24"/>
  </r>
  <r>
    <d v="2017-02-25T00:00:00"/>
    <d v="2017-02-25T00:00:00"/>
    <x v="1"/>
    <n v="16.5"/>
    <n v="1"/>
    <n v="16"/>
    <n v="52"/>
    <d v="1899-12-30T01:16:52"/>
    <d v="1899-12-30T00:04:40"/>
    <s v="Ciocci"/>
    <x v="17"/>
    <n v="12.879444926279282"/>
    <n v="0"/>
    <x v="22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  <n v="8"/>
    <n v="0"/>
    <n v="25"/>
  </r>
  <r>
    <d v="2017-02-26T00:00:00"/>
    <d v="2017-02-26T00:00:00"/>
    <x v="2"/>
    <n v="7.25"/>
    <n v="1"/>
    <n v="24"/>
    <n v="46"/>
    <d v="1899-12-30T01:24:46"/>
    <d v="1899-12-30T00:11:42"/>
    <s v="YellowNB"/>
    <x v="451"/>
    <n v="5.1317341722375192"/>
    <n v="132"/>
    <x v="14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  <n v="9"/>
    <n v="0"/>
    <n v="26"/>
  </r>
  <r>
    <d v="2017-02-28T00:00:00"/>
    <d v="2017-02-28T00:00:00"/>
    <x v="2"/>
    <n v="3.1"/>
    <n v="0"/>
    <n v="33"/>
    <n v="20"/>
    <d v="1899-12-30T00:33:20"/>
    <d v="1899-12-30T00:10:45"/>
    <s v="NBFreshFoam"/>
    <x v="351"/>
    <n v="5.5800000000000036"/>
    <n v="154"/>
    <x v="14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9"/>
    <n v="1"/>
    <n v="28"/>
  </r>
  <r>
    <d v="2017-03-02T00:00:00"/>
    <d v="2017-03-02T00:00:00"/>
    <x v="0"/>
    <n v="1"/>
    <n v="0"/>
    <n v="29"/>
    <n v="47"/>
    <d v="1899-12-30T00:29:47"/>
    <d v="1899-12-30T00:29:47"/>
    <s v="PHS "/>
    <x v="362"/>
    <n v="2.0145495243424749"/>
    <n v="0"/>
    <x v="13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  <n v="9"/>
    <n v="1"/>
    <n v="2"/>
  </r>
  <r>
    <d v="2017-03-03T00:00:00"/>
    <d v="2017-03-03T00:00:00"/>
    <x v="2"/>
    <n v="7.25"/>
    <n v="1"/>
    <n v="24"/>
    <n v="58"/>
    <d v="1899-12-30T01:24:58"/>
    <d v="1899-12-30T00:11:43"/>
    <s v="AltraBlue"/>
    <x v="451"/>
    <n v="5.119654766575132"/>
    <n v="0"/>
    <x v="19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  <n v="9"/>
    <n v="0"/>
    <n v="3"/>
  </r>
  <r>
    <d v="2017-03-04T00:00:00"/>
    <d v="2017-03-04T00:00:00"/>
    <x v="1"/>
    <n v="10"/>
    <n v="0"/>
    <n v="32"/>
    <n v="32"/>
    <d v="1899-12-30T00:32:32"/>
    <d v="1899-12-30T00:03:15"/>
    <s v="B-Shiv"/>
    <x v="580"/>
    <n v="18.44262295081969"/>
    <n v="0"/>
    <x v="13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  <n v="9"/>
    <n v="0"/>
    <n v="4"/>
  </r>
  <r>
    <d v="2017-03-06T00:00:00"/>
    <d v="2017-03-06T00:00:00"/>
    <x v="2"/>
    <n v="3.17"/>
    <n v="0"/>
    <n v="32"/>
    <n v="48"/>
    <d v="1899-12-30T00:32:48"/>
    <d v="1899-12-30T00:10:21"/>
    <s v="NBFreshFoam"/>
    <x v="351"/>
    <n v="5.7987804878048834"/>
    <n v="0"/>
    <x v="19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  <n v="10"/>
    <n v="1"/>
    <n v="6"/>
  </r>
  <r>
    <d v="2017-03-07T00:00:00"/>
    <d v="2017-03-07T00:00:00"/>
    <x v="1"/>
    <n v="14.5"/>
    <n v="0"/>
    <n v="43"/>
    <n v="20"/>
    <d v="1899-12-30T00:43:20"/>
    <d v="1899-12-30T00:02:59"/>
    <s v="YNHH"/>
    <x v="303"/>
    <n v="20.076923076923091"/>
    <n v="0"/>
    <x v="13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  <n v="10"/>
    <n v="0"/>
    <n v="7"/>
  </r>
  <r>
    <d v="2017-03-08T00:00:00"/>
    <d v="2017-03-08T00:00:00"/>
    <x v="2"/>
    <n v="5"/>
    <n v="0"/>
    <n v="51"/>
    <n v="41"/>
    <d v="1899-12-30T00:51:41"/>
    <d v="1899-12-30T00:10:20"/>
    <s v="NBFreshFoam"/>
    <x v="591"/>
    <n v="5.8045791680103243"/>
    <n v="151"/>
    <x v="14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  <n v="10"/>
    <n v="0"/>
    <n v="8"/>
  </r>
  <r>
    <d v="2017-03-09T00:00:00"/>
    <d v="2017-03-09T00:00:00"/>
    <x v="0"/>
    <n v="1"/>
    <n v="0"/>
    <n v="32"/>
    <n v="30"/>
    <d v="1899-12-30T00:32:30"/>
    <d v="1899-12-30T00:32:30"/>
    <s v="PHS "/>
    <x v="362"/>
    <n v="1.8461538461538476"/>
    <n v="0"/>
    <x v="13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  <n v="10"/>
    <n v="0"/>
    <n v="9"/>
  </r>
  <r>
    <d v="2017-03-10T00:00:00"/>
    <d v="2017-03-10T00:00:00"/>
    <x v="2"/>
    <n v="5"/>
    <n v="0"/>
    <n v="54"/>
    <n v="41"/>
    <d v="1899-12-30T00:54:41"/>
    <d v="1899-12-30T00:10:56"/>
    <s v="AltraBlue"/>
    <x v="2"/>
    <n v="5.4861322767448994"/>
    <n v="153"/>
    <x v="13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  <n v="10"/>
    <n v="0"/>
    <n v="10"/>
  </r>
  <r>
    <d v="2017-03-11T00:00:00"/>
    <d v="2017-03-11T00:00:00"/>
    <x v="2"/>
    <n v="8"/>
    <n v="1"/>
    <n v="29"/>
    <n v="58"/>
    <d v="1899-12-30T01:29:58"/>
    <d v="1899-12-30T00:11:15"/>
    <s v="AltraBlue"/>
    <x v="2"/>
    <n v="5.3353093738421684"/>
    <n v="0"/>
    <x v="13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  <n v="10"/>
    <n v="0"/>
    <n v="11"/>
  </r>
  <r>
    <d v="2017-03-14T00:00:00"/>
    <d v="2017-03-14T00:00:00"/>
    <x v="2"/>
    <n v="3"/>
    <n v="0"/>
    <n v="30"/>
    <n v="26"/>
    <d v="1899-12-30T00:30:26"/>
    <d v="1899-12-30T00:10:09"/>
    <s v="AltraBlue"/>
    <x v="2"/>
    <n v="5.9145673603504969"/>
    <n v="0"/>
    <x v="13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  <n v="11"/>
    <n v="2"/>
    <n v="14"/>
  </r>
  <r>
    <d v="2017-03-15T00:00:00"/>
    <d v="2017-03-15T00:00:00"/>
    <x v="2"/>
    <n v="1.2"/>
    <n v="0"/>
    <n v="12"/>
    <n v="12"/>
    <d v="1899-12-30T00:12:12"/>
    <d v="1899-12-30T00:10:10"/>
    <s v="NBFreshFoam"/>
    <x v="274"/>
    <n v="5.9016393442622999"/>
    <n v="0"/>
    <x v="13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1"/>
    <n v="0"/>
    <n v="15"/>
  </r>
  <r>
    <d v="2017-03-16T00:00:00"/>
    <d v="2017-03-16T00:00:00"/>
    <x v="2"/>
    <n v="3"/>
    <n v="0"/>
    <n v="30"/>
    <n v="50"/>
    <d v="1899-12-30T00:30:50"/>
    <d v="1899-12-30T00:10:17"/>
    <s v="AltraBlue"/>
    <x v="274"/>
    <n v="5.837837837837843"/>
    <n v="0"/>
    <x v="13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  <n v="11"/>
    <n v="0"/>
    <n v="16"/>
  </r>
  <r>
    <d v="2017-03-17T00:00:00"/>
    <d v="2017-03-17T00:00:00"/>
    <x v="2"/>
    <n v="6.2"/>
    <n v="1"/>
    <n v="12"/>
    <n v="44"/>
    <d v="1899-12-30T01:12:44"/>
    <d v="1899-12-30T00:11:44"/>
    <s v="Escalante"/>
    <x v="363"/>
    <n v="5.1145737855178783"/>
    <n v="148"/>
    <x v="16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  <n v="11"/>
    <n v="0"/>
    <n v="17"/>
  </r>
  <r>
    <d v="2017-03-19T00:00:00"/>
    <d v="2017-03-19T00:00:00"/>
    <x v="2"/>
    <n v="10.3"/>
    <n v="2"/>
    <n v="11"/>
    <n v="5"/>
    <d v="1899-12-30T02:11:05"/>
    <d v="1899-12-30T00:12:44"/>
    <s v="Escalante"/>
    <x v="592"/>
    <n v="4.7145581691036282"/>
    <n v="0"/>
    <x v="16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  <n v="12"/>
    <n v="1"/>
    <n v="19"/>
  </r>
  <r>
    <d v="2017-03-20T00:00:00"/>
    <d v="2017-03-20T00:00:00"/>
    <x v="1"/>
    <n v="11.5"/>
    <n v="0"/>
    <n v="30"/>
    <n v="0"/>
    <d v="1899-12-30T00:30:00"/>
    <d v="1899-12-30T00:02:37"/>
    <s v="YNHH"/>
    <x v="303"/>
    <n v="23.000000000000021"/>
    <n v="0"/>
    <x v="0"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  <n v="12"/>
    <n v="0"/>
    <n v="20"/>
  </r>
  <r>
    <d v="2017-03-21T00:00:00"/>
    <d v="2017-03-21T00:00:00"/>
    <x v="2"/>
    <n v="3.17"/>
    <n v="0"/>
    <n v="32"/>
    <n v="24"/>
    <d v="1899-12-30T00:32:24"/>
    <d v="1899-12-30T00:10:13"/>
    <s v="AltraBlue"/>
    <x v="351"/>
    <n v="5.8703703703703765"/>
    <n v="137"/>
    <x v="14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  <n v="12"/>
    <n v="0"/>
    <n v="21"/>
  </r>
  <r>
    <d v="2017-03-24T00:00:00"/>
    <d v="2017-03-24T00:00:00"/>
    <x v="2"/>
    <n v="6.2"/>
    <n v="1"/>
    <n v="11"/>
    <n v="55"/>
    <d v="1899-12-30T01:11:55"/>
    <d v="1899-12-30T00:11:36"/>
    <s v="Escalante"/>
    <x v="363"/>
    <n v="5.1726535341830866"/>
    <n v="125"/>
    <x v="19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  <n v="12"/>
    <n v="2"/>
    <n v="24"/>
  </r>
  <r>
    <d v="2017-03-25T00:00:00"/>
    <d v="2017-03-25T00:00:00"/>
    <x v="2"/>
    <n v="4"/>
    <n v="0"/>
    <n v="40"/>
    <n v="11"/>
    <d v="1899-12-30T00:40:11"/>
    <d v="1899-12-30T00:10:03"/>
    <s v="Escalante"/>
    <x v="2"/>
    <n v="5.9726254666113689"/>
    <n v="0"/>
    <x v="13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  <n v="12"/>
    <n v="0"/>
    <n v="25"/>
  </r>
  <r>
    <d v="2017-03-26T00:00:00"/>
    <d v="2017-03-26T00:00:00"/>
    <x v="2"/>
    <n v="10.3"/>
    <n v="2"/>
    <n v="3"/>
    <n v="23"/>
    <d v="1899-12-30T02:03:23"/>
    <d v="1899-12-30T00:11:59"/>
    <s v="Escalante"/>
    <x v="592"/>
    <n v="5.0087802242334236"/>
    <n v="143"/>
    <x v="16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  <n v="13"/>
    <n v="0"/>
    <n v="26"/>
  </r>
  <r>
    <d v="2017-03-27T00:00:00"/>
    <d v="2017-03-27T00:00:00"/>
    <x v="1"/>
    <n v="12"/>
    <n v="0"/>
    <n v="30"/>
    <n v="0"/>
    <d v="1899-12-30T00:30:00"/>
    <d v="1899-12-30T00:02:30"/>
    <s v="YNHH"/>
    <x v="303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  <n v="13"/>
    <n v="0"/>
    <n v="27"/>
  </r>
  <r>
    <d v="2017-03-28T00:00:00"/>
    <d v="2017-03-28T00:00:00"/>
    <x v="0"/>
    <n v="1"/>
    <n v="0"/>
    <n v="33"/>
    <n v="0"/>
    <d v="1899-12-30T00:33:00"/>
    <d v="1899-12-30T00:33:00"/>
    <s v="PHS "/>
    <x v="362"/>
    <n v="1.8181818181818195"/>
    <n v="0"/>
    <x v="13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  <n v="13"/>
    <n v="0"/>
    <n v="28"/>
  </r>
  <r>
    <d v="2017-03-30T00:00:00"/>
    <d v="2017-03-30T00:00:00"/>
    <x v="2"/>
    <n v="3.75"/>
    <n v="0"/>
    <n v="42"/>
    <n v="1"/>
    <d v="1899-12-30T00:42:01"/>
    <d v="1899-12-30T00:11:12"/>
    <s v="AltraBlue"/>
    <x v="356"/>
    <n v="5.3550178500595047"/>
    <n v="0"/>
    <x v="19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  <n v="13"/>
    <n v="1"/>
    <n v="30"/>
  </r>
  <r>
    <d v="2017-03-31T00:00:00"/>
    <d v="2017-03-31T00:00:00"/>
    <x v="2"/>
    <n v="7"/>
    <n v="1"/>
    <n v="11"/>
    <n v="10"/>
    <d v="1899-12-30T01:11:10"/>
    <d v="1899-12-30T00:10:10"/>
    <s v="Escalante"/>
    <x v="2"/>
    <n v="5.9016393442622999"/>
    <n v="0"/>
    <x v="13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3"/>
    <n v="0"/>
    <n v="31"/>
  </r>
  <r>
    <d v="2017-04-01T00:00:00"/>
    <d v="2017-04-01T00:00:00"/>
    <x v="2"/>
    <n v="3"/>
    <n v="0"/>
    <n v="29"/>
    <n v="21"/>
    <d v="1899-12-30T00:29:21"/>
    <d v="1899-12-30T00:09:47"/>
    <s v="AltraBlue"/>
    <x v="2"/>
    <n v="6.1328790459965976"/>
    <n v="0"/>
    <x v="13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  <n v="13"/>
    <n v="0"/>
    <n v="1"/>
  </r>
  <r>
    <d v="2017-04-02T00:00:00"/>
    <d v="2017-04-02T00:00:00"/>
    <x v="2"/>
    <n v="3.1"/>
    <n v="0"/>
    <n v="33"/>
    <n v="8"/>
    <d v="1899-12-30T00:33:08"/>
    <d v="1899-12-30T00:10:41"/>
    <s v="AltraBlue"/>
    <x v="593"/>
    <n v="5.6136820925553366"/>
    <n v="0"/>
    <x v="14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  <n v="14"/>
    <n v="0"/>
    <n v="2"/>
  </r>
  <r>
    <d v="2017-04-02T00:00:00"/>
    <d v="2017-04-02T00:00:00"/>
    <x v="1"/>
    <n v="22.5"/>
    <n v="1"/>
    <n v="44"/>
    <n v="21"/>
    <d v="1899-12-30T01:44:21"/>
    <d v="1899-12-30T00:04:38"/>
    <s v="Ciocci"/>
    <x v="17"/>
    <n v="12.937230474365126"/>
    <n v="0"/>
    <x v="14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  <n v="14"/>
    <n v="0"/>
    <n v="2"/>
  </r>
  <r>
    <d v="2017-04-03T00:00:00"/>
    <d v="2017-04-03T00:00:00"/>
    <x v="2"/>
    <n v="3.1"/>
    <n v="0"/>
    <n v="36"/>
    <n v="32"/>
    <d v="1899-12-30T00:36:32"/>
    <d v="1899-12-30T00:11:47"/>
    <s v="Escalante"/>
    <x v="351"/>
    <n v="5.0912408759124137"/>
    <n v="0"/>
    <x v="19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  <n v="14"/>
    <n v="0"/>
    <n v="3"/>
  </r>
  <r>
    <d v="2017-04-06T00:00:00"/>
    <d v="2017-04-06T00:00:00"/>
    <x v="2"/>
    <n v="6"/>
    <n v="1"/>
    <n v="2"/>
    <n v="7"/>
    <d v="1899-12-30T01:02:07"/>
    <d v="1899-12-30T00:10:21"/>
    <s v="Escalante"/>
    <x v="2"/>
    <n v="5.7955460155621195"/>
    <n v="0"/>
    <x v="13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  <n v="14"/>
    <n v="2"/>
    <n v="6"/>
  </r>
  <r>
    <d v="2017-04-07T00:00:00"/>
    <d v="2017-04-07T00:00:00"/>
    <x v="2"/>
    <n v="7.25"/>
    <n v="1"/>
    <n v="23"/>
    <n v="9"/>
    <d v="1899-12-30T01:23:09"/>
    <d v="1899-12-30T00:11:28"/>
    <s v="Escalante"/>
    <x v="451"/>
    <n v="5.2315093205051149"/>
    <n v="131"/>
    <x v="19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  <n v="14"/>
    <n v="0"/>
    <n v="7"/>
  </r>
  <r>
    <d v="2017-04-13T00:00:00"/>
    <d v="2017-04-13T00:00:00"/>
    <x v="2"/>
    <n v="5.05"/>
    <n v="0"/>
    <n v="57"/>
    <n v="28"/>
    <d v="1899-12-30T00:57:28"/>
    <d v="1899-12-30T00:11:23"/>
    <s v="Escalante"/>
    <x v="531"/>
    <n v="5.2726218097447832"/>
    <n v="158"/>
    <x v="19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  <n v="15"/>
    <n v="5"/>
    <n v="13"/>
  </r>
  <r>
    <d v="2017-04-14T00:00:00"/>
    <d v="2017-04-14T00:00:00"/>
    <x v="1"/>
    <n v="20.399999999999999"/>
    <n v="1"/>
    <n v="36"/>
    <n v="46"/>
    <d v="1899-12-30T01:36:46"/>
    <d v="1899-12-30T00:04:45"/>
    <s v="Ciocci"/>
    <x v="17"/>
    <n v="12.648983809851888"/>
    <n v="0"/>
    <x v="14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  <n v="15"/>
    <n v="0"/>
    <n v="14"/>
  </r>
  <r>
    <d v="2017-04-15T00:00:00"/>
    <d v="2017-04-15T00:00:00"/>
    <x v="2"/>
    <n v="8.1999999999999993"/>
    <n v="1"/>
    <n v="45"/>
    <n v="21"/>
    <d v="1899-12-30T01:45:21"/>
    <d v="1899-12-30T00:12:51"/>
    <s v="Escalante"/>
    <x v="515"/>
    <n v="4.6701471286188925"/>
    <n v="153"/>
    <x v="14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  <n v="15"/>
    <n v="0"/>
    <n v="15"/>
  </r>
  <r>
    <d v="2017-04-16T00:00:00"/>
    <d v="2017-04-16T00:00:00"/>
    <x v="1"/>
    <n v="13"/>
    <n v="0"/>
    <n v="57"/>
    <n v="19"/>
    <d v="1899-12-30T00:57:19"/>
    <d v="1899-12-30T00:04:25"/>
    <s v="Ciocci"/>
    <x v="17"/>
    <n v="13.608607153242232"/>
    <n v="0"/>
    <x v="14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  <n v="16"/>
    <n v="0"/>
    <n v="16"/>
  </r>
  <r>
    <d v="2017-04-17T00:00:00"/>
    <d v="2017-04-17T00:00:00"/>
    <x v="2"/>
    <n v="3.2"/>
    <n v="0"/>
    <n v="34"/>
    <n v="47"/>
    <d v="1899-12-30T00:34:47"/>
    <d v="1899-12-30T00:10:52"/>
    <s v="AltraBlue"/>
    <x v="351"/>
    <n v="5.5198850023957888"/>
    <n v="157"/>
    <x v="14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  <n v="16"/>
    <n v="0"/>
    <n v="17"/>
  </r>
  <r>
    <d v="2017-04-19T00:00:00"/>
    <d v="2017-04-19T00:00:00"/>
    <x v="2"/>
    <n v="3.1"/>
    <n v="0"/>
    <n v="30"/>
    <n v="3"/>
    <d v="1899-12-30T00:30:03"/>
    <d v="1899-12-30T00:09:42"/>
    <s v="AltraBlue"/>
    <x v="584"/>
    <n v="6.1896838602329503"/>
    <n v="136"/>
    <x v="6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  <n v="16"/>
    <n v="1"/>
    <n v="19"/>
  </r>
  <r>
    <d v="2017-04-20T00:00:00"/>
    <d v="2017-04-20T00:00:00"/>
    <x v="2"/>
    <n v="3.1"/>
    <n v="0"/>
    <n v="31"/>
    <n v="3"/>
    <d v="1899-12-30T00:31:03"/>
    <d v="1899-12-30T00:10:01"/>
    <s v="Escalante"/>
    <x v="201"/>
    <n v="5.990338164251213"/>
    <n v="0"/>
    <x v="6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  <n v="16"/>
    <n v="0"/>
    <n v="20"/>
  </r>
  <r>
    <d v="2017-04-20T00:00:00"/>
    <d v="2017-04-20T00:00:00"/>
    <x v="2"/>
    <n v="5"/>
    <n v="0"/>
    <n v="51"/>
    <n v="44"/>
    <d v="1899-12-30T00:51:44"/>
    <d v="1899-12-30T00:10:21"/>
    <s v="AltraBlue"/>
    <x v="594"/>
    <n v="5.7989690721649527"/>
    <n v="149"/>
    <x v="14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  <n v="16"/>
    <n v="0"/>
    <n v="20"/>
  </r>
  <r>
    <d v="2017-04-22T00:00:00"/>
    <d v="2017-04-22T00:00:00"/>
    <x v="2"/>
    <n v="3.1"/>
    <n v="0"/>
    <n v="28"/>
    <n v="29"/>
    <d v="1899-12-30T00:28:29"/>
    <d v="1899-12-30T00:09:11"/>
    <s v="AltraBlue"/>
    <x v="595"/>
    <n v="6.5301345816266876"/>
    <n v="152"/>
    <x v="45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  <n v="16"/>
    <n v="1"/>
    <n v="22"/>
  </r>
  <r>
    <d v="2017-04-22T00:00:00"/>
    <d v="2017-04-22T00:00:00"/>
    <x v="1"/>
    <n v="40"/>
    <n v="2"/>
    <n v="50"/>
    <n v="29"/>
    <d v="1899-12-30T02:50:29"/>
    <d v="1899-12-30T00:04:16"/>
    <s v="Ciocci"/>
    <x v="17"/>
    <n v="14.077622445986909"/>
    <n v="0"/>
    <x v="45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  <n v="16"/>
    <n v="0"/>
    <n v="22"/>
  </r>
  <r>
    <d v="2017-04-23T00:00:00"/>
    <d v="2017-04-23T00:00:00"/>
    <x v="2"/>
    <n v="6.2"/>
    <n v="1"/>
    <n v="14"/>
    <n v="51"/>
    <d v="1899-12-30T01:14:51"/>
    <d v="1899-12-30T00:12:04"/>
    <s v="Escalante"/>
    <x v="550"/>
    <n v="4.9699398797595231"/>
    <n v="143"/>
    <x v="14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  <n v="17"/>
    <n v="0"/>
    <n v="23"/>
  </r>
  <r>
    <d v="2017-04-24T00:00:00"/>
    <d v="2017-04-24T00:00:00"/>
    <x v="2"/>
    <n v="3.1"/>
    <n v="0"/>
    <n v="35"/>
    <n v="21"/>
    <d v="1899-12-30T00:35:21"/>
    <d v="1899-12-30T00:11:24"/>
    <s v="Escalante"/>
    <x v="201"/>
    <n v="5.2616690240452648"/>
    <n v="0"/>
    <x v="19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  <n v="17"/>
    <n v="0"/>
    <n v="24"/>
  </r>
  <r>
    <d v="2017-04-26T00:00:00"/>
    <d v="2017-04-26T00:00:00"/>
    <x v="2"/>
    <n v="4"/>
    <n v="0"/>
    <n v="39"/>
    <n v="41"/>
    <d v="1899-12-30T00:39:41"/>
    <d v="1899-12-30T00:09:55"/>
    <s v="AltraBlue"/>
    <x v="582"/>
    <n v="6.0478790424191571"/>
    <n v="135"/>
    <x v="12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  <n v="17"/>
    <n v="1"/>
    <n v="26"/>
  </r>
  <r>
    <d v="2017-04-27T00:00:00"/>
    <d v="2017-04-27T00:00:00"/>
    <x v="2"/>
    <n v="3.1"/>
    <n v="0"/>
    <n v="33"/>
    <n v="14"/>
    <d v="1899-12-30T00:33:14"/>
    <d v="1899-12-30T00:10:43"/>
    <s v="Escalante"/>
    <x v="201"/>
    <n v="5.5967903711133449"/>
    <n v="0"/>
    <x v="12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  <n v="17"/>
    <n v="0"/>
    <n v="27"/>
  </r>
  <r>
    <d v="2017-04-27T00:00:00"/>
    <d v="2017-04-27T00:00:00"/>
    <x v="2"/>
    <n v="3.2"/>
    <n v="0"/>
    <n v="31"/>
    <n v="48"/>
    <d v="1899-12-30T00:31:48"/>
    <d v="1899-12-30T00:09:56"/>
    <s v="AltraBlue"/>
    <x v="351"/>
    <n v="6.0377358490566087"/>
    <n v="133"/>
    <x v="2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  <n v="17"/>
    <n v="0"/>
    <n v="27"/>
  </r>
  <r>
    <d v="2017-04-28T00:00:00"/>
    <d v="2017-04-28T00:00:00"/>
    <x v="1"/>
    <n v="18.5"/>
    <n v="1"/>
    <n v="13"/>
    <n v="26"/>
    <d v="1899-12-30T01:13:26"/>
    <d v="1899-12-30T00:03:58"/>
    <s v="Shiv"/>
    <x v="596"/>
    <n v="15.115751248297789"/>
    <n v="0"/>
    <x v="2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  <n v="17"/>
    <n v="0"/>
    <n v="28"/>
  </r>
  <r>
    <d v="2017-04-30T00:00:00"/>
    <d v="2017-04-30T00:00:00"/>
    <x v="2"/>
    <n v="3.1"/>
    <n v="0"/>
    <n v="27"/>
    <n v="10"/>
    <d v="1899-12-30T00:27:10"/>
    <d v="1899-12-30T00:08:46"/>
    <s v="Escalante"/>
    <x v="597"/>
    <n v="6.8466257668711705"/>
    <n v="0"/>
    <x v="14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  <n v="18"/>
    <n v="1"/>
    <n v="30"/>
  </r>
  <r>
    <d v="2017-05-02T00:00:00"/>
    <d v="2017-05-02T00:00:00"/>
    <x v="2"/>
    <n v="4"/>
    <n v="0"/>
    <n v="42"/>
    <n v="53"/>
    <d v="1899-12-30T00:42:53"/>
    <d v="1899-12-30T00:10:43"/>
    <s v="Escalante"/>
    <x v="598"/>
    <n v="5.5965798678585346"/>
    <n v="0"/>
    <x v="19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  <n v="18"/>
    <n v="1"/>
    <n v="2"/>
  </r>
  <r>
    <d v="2017-05-03T00:00:00"/>
    <d v="2017-05-03T00:00:00"/>
    <x v="2"/>
    <n v="3"/>
    <n v="0"/>
    <n v="35"/>
    <n v="39"/>
    <d v="1899-12-30T00:35:39"/>
    <d v="1899-12-30T00:11:53"/>
    <s v="Escalante"/>
    <x v="598"/>
    <n v="5.0490883590462872"/>
    <n v="0"/>
    <x v="19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  <n v="18"/>
    <n v="0"/>
    <n v="3"/>
  </r>
  <r>
    <d v="2017-05-04T00:00:00"/>
    <d v="2017-05-04T00:00:00"/>
    <x v="2"/>
    <n v="14.25"/>
    <n v="2"/>
    <n v="43"/>
    <n v="36"/>
    <d v="1899-12-30T02:43:36"/>
    <d v="1899-12-30T00:11:29"/>
    <s v="Escalante"/>
    <x v="599"/>
    <n v="5.2261613691931581"/>
    <n v="0"/>
    <x v="15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  <n v="18"/>
    <n v="0"/>
    <n v="4"/>
  </r>
  <r>
    <d v="2017-05-06T00:00:00"/>
    <d v="2017-05-06T00:00:00"/>
    <x v="2"/>
    <n v="3.1"/>
    <n v="0"/>
    <n v="31"/>
    <n v="2"/>
    <d v="1899-12-30T00:31:02"/>
    <d v="1899-12-30T00:10:01"/>
    <s v="Escalante"/>
    <x v="201"/>
    <n v="5.993555316863592"/>
    <n v="0"/>
    <x v="14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  <n v="18"/>
    <n v="1"/>
    <n v="6"/>
  </r>
  <r>
    <d v="2017-05-07T00:00:00"/>
    <d v="2017-05-07T00:00:00"/>
    <x v="1"/>
    <n v="30"/>
    <n v="1"/>
    <n v="59"/>
    <n v="16"/>
    <d v="1899-12-30T01:59:16"/>
    <d v="1899-12-30T00:03:59"/>
    <s v="Shiv"/>
    <x v="17"/>
    <n v="15.092230296254906"/>
    <n v="0"/>
    <x v="45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  <n v="19"/>
    <n v="0"/>
    <n v="7"/>
  </r>
  <r>
    <d v="2017-05-10T00:00:00"/>
    <d v="2017-05-10T00:00:00"/>
    <x v="2"/>
    <n v="3.25"/>
    <n v="0"/>
    <n v="35"/>
    <n v="2"/>
    <d v="1899-12-30T00:35:02"/>
    <d v="1899-12-30T00:10:47"/>
    <s v="Escalante"/>
    <x v="600"/>
    <n v="5.5661274976213173"/>
    <n v="145"/>
    <x v="19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  <n v="19"/>
    <n v="2"/>
    <n v="10"/>
  </r>
  <r>
    <d v="2017-05-11T00:00:00"/>
    <d v="2017-05-11T00:00:00"/>
    <x v="1"/>
    <n v="5"/>
    <n v="0"/>
    <n v="14"/>
    <n v="0"/>
    <d v="1899-12-30T00:14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  <n v="19"/>
    <n v="0"/>
    <n v="11"/>
  </r>
  <r>
    <d v="2017-05-12T00:00:00"/>
    <d v="2017-05-12T00:00:00"/>
    <x v="2"/>
    <n v="3.1"/>
    <n v="0"/>
    <n v="34"/>
    <n v="23"/>
    <d v="1899-12-30T00:34:23"/>
    <d v="1899-12-30T00:11:05"/>
    <s v="Escalante"/>
    <x v="201"/>
    <n v="5.4095976732913282"/>
    <n v="0"/>
    <x v="0"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  <n v="19"/>
    <n v="0"/>
    <n v="12"/>
  </r>
  <r>
    <d v="2017-05-12T00:00:00"/>
    <d v="2017-05-12T00:00:00"/>
    <x v="1"/>
    <n v="25.2"/>
    <n v="1"/>
    <n v="45"/>
    <n v="7"/>
    <d v="1899-12-30T01:45:07"/>
    <d v="1899-12-30T00:04:10"/>
    <s v="Shiv"/>
    <x v="17"/>
    <n v="14.384017758046628"/>
    <n v="0"/>
    <x v="19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  <n v="19"/>
    <n v="0"/>
    <n v="12"/>
  </r>
  <r>
    <d v="2017-05-13T00:00:00"/>
    <d v="2017-05-13T00:00:00"/>
    <x v="2"/>
    <n v="1.5"/>
    <n v="0"/>
    <n v="14"/>
    <n v="42"/>
    <d v="1899-12-30T00:14:42"/>
    <d v="1899-12-30T00:09:48"/>
    <s v="Escalante"/>
    <x v="601"/>
    <n v="6.1224489795918418"/>
    <n v="0"/>
    <x v="19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  <n v="19"/>
    <n v="0"/>
    <n v="13"/>
  </r>
  <r>
    <d v="2017-05-15T00:00:00"/>
    <d v="2017-05-15T00:00:00"/>
    <x v="2"/>
    <n v="3.1"/>
    <n v="0"/>
    <n v="35"/>
    <n v="14"/>
    <d v="1899-12-30T00:35:14"/>
    <d v="1899-12-30T00:11:22"/>
    <s v="Escalante"/>
    <x v="201"/>
    <n v="5.2790917691579988"/>
    <n v="153"/>
    <x v="12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  <n v="20"/>
    <n v="1"/>
    <n v="15"/>
  </r>
  <r>
    <d v="2017-05-15T00:00:00"/>
    <d v="2017-05-15T00:00:00"/>
    <x v="2"/>
    <n v="4.2"/>
    <n v="0"/>
    <n v="44"/>
    <n v="50"/>
    <d v="1899-12-30T00:44:50"/>
    <d v="1899-12-30T00:10:40"/>
    <s v="AltraBlue"/>
    <x v="602"/>
    <n v="5.6208178438661749"/>
    <n v="138"/>
    <x v="14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  <n v="20"/>
    <n v="0"/>
    <n v="15"/>
  </r>
  <r>
    <d v="2017-05-16T00:00:00"/>
    <d v="2017-05-16T00:00:00"/>
    <x v="2"/>
    <n v="3.1"/>
    <n v="0"/>
    <n v="32"/>
    <n v="23"/>
    <d v="1899-12-30T00:32:23"/>
    <d v="1899-12-30T00:10:27"/>
    <s v="Escalante"/>
    <x v="201"/>
    <n v="5.7436953165208493"/>
    <n v="168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  <n v="20"/>
    <n v="0"/>
    <n v="16"/>
  </r>
  <r>
    <d v="2017-05-18T00:00:00"/>
    <d v="2017-05-18T00:00:00"/>
    <x v="1"/>
    <n v="8"/>
    <n v="0"/>
    <n v="30"/>
    <n v="0"/>
    <d v="1899-12-30T00:30:00"/>
    <d v="1899-12-30T00:03:45"/>
    <s v="YNHH"/>
    <x v="603"/>
    <n v="16.000000000000014"/>
    <n v="0"/>
    <x v="13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  <n v="20"/>
    <n v="1"/>
    <n v="18"/>
  </r>
  <r>
    <d v="2017-05-19T00:00:00"/>
    <d v="2017-05-19T00:00:00"/>
    <x v="1"/>
    <n v="48.7"/>
    <n v="3"/>
    <n v="24"/>
    <n v="22"/>
    <d v="1899-12-30T03:24:22"/>
    <d v="1899-12-30T00:04:12"/>
    <s v="Shiv"/>
    <x v="381"/>
    <n v="14.297830696460622"/>
    <n v="0"/>
    <x v="4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  <n v="20"/>
    <n v="0"/>
    <n v="19"/>
  </r>
  <r>
    <d v="2017-05-20T00:00:00"/>
    <d v="2017-05-20T00:00:00"/>
    <x v="0"/>
    <n v="0.5"/>
    <n v="0"/>
    <n v="18"/>
    <n v="15"/>
    <d v="1899-12-30T00:18:15"/>
    <d v="1899-12-30T00:36:30"/>
    <s v="Lake"/>
    <x v="604"/>
    <n v="1.6438356164383576"/>
    <n v="0"/>
    <x v="19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  <n v="20"/>
    <n v="0"/>
    <n v="20"/>
  </r>
  <r>
    <d v="2017-05-21T00:00:00"/>
    <d v="2017-05-21T00:00:00"/>
    <x v="2"/>
    <n v="9.6"/>
    <n v="1"/>
    <n v="57"/>
    <n v="11"/>
    <d v="1899-12-30T01:57:11"/>
    <d v="1899-12-30T00:12:12"/>
    <s v="Escalante"/>
    <x v="605"/>
    <n v="4.9153747688806746"/>
    <n v="130"/>
    <x v="14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  <n v="21"/>
    <n v="0"/>
    <n v="21"/>
  </r>
  <r>
    <d v="2017-05-22T00:00:00"/>
    <d v="2017-05-22T00:00:00"/>
    <x v="0"/>
    <n v="0.5"/>
    <n v="0"/>
    <n v="17"/>
    <n v="13"/>
    <d v="1899-12-30T00:17:13"/>
    <d v="1899-12-30T00:34:26"/>
    <s v="Edgewood"/>
    <x v="606"/>
    <n v="1.742497579864474"/>
    <n v="0"/>
    <x v="14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  <n v="21"/>
    <n v="0"/>
    <n v="22"/>
  </r>
  <r>
    <d v="2017-05-23T00:00:00"/>
    <d v="2017-05-23T00:00:00"/>
    <x v="2"/>
    <n v="3.1"/>
    <n v="0"/>
    <n v="36"/>
    <n v="53"/>
    <d v="1899-12-30T00:36:53"/>
    <d v="1899-12-30T00:11:54"/>
    <s v="Escalante"/>
    <x v="201"/>
    <n v="5.0429281518300995"/>
    <n v="155"/>
    <x v="7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  <n v="21"/>
    <n v="0"/>
    <n v="23"/>
  </r>
  <r>
    <d v="2017-05-23T00:00:00"/>
    <d v="2017-05-23T00:00:00"/>
    <x v="2"/>
    <n v="3.4"/>
    <n v="0"/>
    <n v="36"/>
    <n v="5"/>
    <d v="1899-12-30T00:36:05"/>
    <d v="1899-12-30T00:10:37"/>
    <s v="AltraBlue"/>
    <x v="356"/>
    <n v="5.6535796766743687"/>
    <n v="144"/>
    <x v="14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  <n v="21"/>
    <n v="0"/>
    <n v="23"/>
  </r>
  <r>
    <d v="2017-05-24T00:00:00"/>
    <d v="2017-05-24T00:00:00"/>
    <x v="0"/>
    <n v="0.6"/>
    <n v="0"/>
    <n v="20"/>
    <n v="6"/>
    <d v="1899-12-30T00:20:06"/>
    <d v="1899-12-30T00:33:30"/>
    <s v="Lake"/>
    <x v="17"/>
    <n v="1.7910447761194042"/>
    <n v="0"/>
    <x v="19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  <n v="21"/>
    <n v="0"/>
    <n v="24"/>
  </r>
  <r>
    <d v="2017-05-25T00:00:00"/>
    <d v="2017-05-25T00:00:00"/>
    <x v="2"/>
    <n v="3.1"/>
    <n v="0"/>
    <n v="33"/>
    <n v="52"/>
    <d v="1899-12-30T00:33:52"/>
    <d v="1899-12-30T00:10:55"/>
    <s v="Escalante"/>
    <x v="201"/>
    <n v="5.492125984251973"/>
    <n v="132"/>
    <x v="12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  <n v="21"/>
    <n v="0"/>
    <n v="25"/>
  </r>
  <r>
    <d v="2017-05-26T00:00:00"/>
    <d v="2017-05-26T00:00:00"/>
    <x v="1"/>
    <n v="22"/>
    <n v="1"/>
    <n v="29"/>
    <n v="2"/>
    <d v="1899-12-30T01:29:02"/>
    <d v="1899-12-30T00:04:03"/>
    <s v="Shiv"/>
    <x v="17"/>
    <n v="14.825907899663056"/>
    <n v="0"/>
    <x v="19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  <n v="21"/>
    <n v="0"/>
    <n v="26"/>
  </r>
  <r>
    <d v="2017-05-27T00:00:00"/>
    <d v="2017-05-27T00:00:00"/>
    <x v="2"/>
    <n v="3"/>
    <n v="0"/>
    <n v="28"/>
    <n v="33"/>
    <d v="1899-12-30T00:28:33"/>
    <d v="1899-12-30T00:09:31"/>
    <s v="RedEscalante"/>
    <x v="2"/>
    <n v="6.3047285464098115"/>
    <n v="0"/>
    <x v="13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  <n v="21"/>
    <n v="0"/>
    <n v="27"/>
  </r>
  <r>
    <d v="2017-05-28T00:00:00"/>
    <d v="2017-05-28T00:00:00"/>
    <x v="2"/>
    <n v="5.0999999999999996"/>
    <n v="0"/>
    <n v="53"/>
    <n v="34"/>
    <d v="1899-12-30T00:53:34"/>
    <d v="1899-12-30T00:10:30"/>
    <s v="RedEscalante"/>
    <x v="2"/>
    <n v="5.7125077784692015"/>
    <n v="0"/>
    <x v="13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  <n v="22"/>
    <n v="0"/>
    <n v="28"/>
  </r>
  <r>
    <d v="2017-05-29T00:00:00"/>
    <d v="2017-05-29T00:00:00"/>
    <x v="1"/>
    <n v="45.6"/>
    <n v="3"/>
    <n v="19"/>
    <n v="9"/>
    <d v="1899-12-30T03:19:09"/>
    <d v="1899-12-30T00:04:22"/>
    <s v="Shiv"/>
    <x v="607"/>
    <n v="13.738388149635963"/>
    <n v="0"/>
    <x v="16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  <n v="22"/>
    <n v="0"/>
    <n v="29"/>
  </r>
  <r>
    <d v="2017-05-31T00:00:00"/>
    <d v="2017-05-31T00:00:00"/>
    <x v="2"/>
    <n v="3.1"/>
    <n v="0"/>
    <n v="33"/>
    <n v="7"/>
    <d v="1899-12-30T00:33:07"/>
    <d v="1899-12-30T00:10:41"/>
    <s v="Escalante"/>
    <x v="201"/>
    <n v="5.616507297433321"/>
    <n v="134"/>
    <x v="27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  <n v="22"/>
    <n v="1"/>
    <n v="31"/>
  </r>
  <r>
    <d v="2017-06-01T00:00:00"/>
    <d v="2017-06-01T00:00:00"/>
    <x v="1"/>
    <n v="16.5"/>
    <n v="1"/>
    <n v="11"/>
    <n v="4"/>
    <d v="1899-12-30T01:11:04"/>
    <d v="1899-12-30T00:04:18"/>
    <s v="Shiv"/>
    <x v="17"/>
    <n v="13.930581613508453"/>
    <n v="0"/>
    <x v="14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  <n v="22"/>
    <n v="0"/>
    <n v="1"/>
  </r>
  <r>
    <d v="2017-06-01T00:00:00"/>
    <d v="2017-06-01T00:00:00"/>
    <x v="0"/>
    <n v="1"/>
    <n v="0"/>
    <n v="35"/>
    <n v="36"/>
    <d v="1899-12-30T00:35:36"/>
    <d v="1899-12-30T00:35:36"/>
    <s v="Lake"/>
    <x v="608"/>
    <n v="1.6853932584269673"/>
    <n v="0"/>
    <x v="46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  <n v="22"/>
    <n v="0"/>
    <n v="1"/>
  </r>
  <r>
    <d v="2017-06-04T00:00:00"/>
    <d v="2017-06-04T00:00:00"/>
    <x v="0"/>
    <n v="1.2"/>
    <n v="0"/>
    <n v="38"/>
    <n v="13"/>
    <d v="1899-12-30T00:38:13"/>
    <d v="1899-12-30T00:31:51"/>
    <s v="Lake"/>
    <x v="197"/>
    <n v="1.8839947666812051"/>
    <n v="0"/>
    <x v="14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  <n v="23"/>
    <n v="2"/>
    <n v="4"/>
  </r>
  <r>
    <d v="2017-06-04T00:00:00"/>
    <d v="2017-06-04T00:00:00"/>
    <x v="1"/>
    <n v="56"/>
    <n v="3"/>
    <n v="24"/>
    <n v="30"/>
    <d v="1899-12-30T03:24:30"/>
    <d v="1899-12-30T00:03:39"/>
    <s v="Shiv"/>
    <x v="197"/>
    <n v="16.43031784841077"/>
    <n v="0"/>
    <x v="14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  <n v="23"/>
    <n v="0"/>
    <n v="4"/>
  </r>
  <r>
    <d v="2017-06-04T00:00:00"/>
    <d v="2017-06-04T00:00:00"/>
    <x v="2"/>
    <n v="13.1"/>
    <n v="2"/>
    <n v="55"/>
    <n v="9"/>
    <d v="1899-12-30T02:55:09"/>
    <d v="1899-12-30T00:13:22"/>
    <s v="Escalante"/>
    <x v="197"/>
    <n v="4.4875820725092819"/>
    <n v="0"/>
    <x v="14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  <n v="23"/>
    <n v="0"/>
    <n v="4"/>
  </r>
  <r>
    <d v="2017-06-04T00:00:00"/>
    <d v="2017-06-04T00:00:00"/>
    <x v="3"/>
    <n v="0.1"/>
    <n v="0"/>
    <n v="4"/>
    <n v="21"/>
    <d v="1899-12-30T00:04:21"/>
    <d v="1899-12-30T00:43:30"/>
    <s v="T1"/>
    <x v="197"/>
    <n v="1.3793103448275874"/>
    <n v="0"/>
    <x v="14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  <n v="23"/>
    <n v="0"/>
    <n v="4"/>
  </r>
  <r>
    <d v="2017-06-04T00:00:00"/>
    <d v="2017-06-04T00:00:00"/>
    <x v="4"/>
    <n v="0.1"/>
    <n v="0"/>
    <n v="3"/>
    <n v="8"/>
    <d v="1899-12-30T00:03:08"/>
    <d v="1899-12-30T00:31:20"/>
    <s v="T2"/>
    <x v="197"/>
    <n v="1.9148936170212785"/>
    <n v="0"/>
    <x v="14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  <n v="23"/>
    <n v="0"/>
    <n v="4"/>
  </r>
  <r>
    <d v="2017-06-04T00:00:00"/>
    <d v="2017-06-04T00:00:00"/>
    <x v="8"/>
    <n v="1"/>
    <n v="0"/>
    <n v="11"/>
    <n v="56"/>
    <d v="1899-12-30T00:11:56"/>
    <d v="1899-12-30T00:11:56"/>
    <s v="Escalante"/>
    <x v="197"/>
    <n v="5.0279329608938585"/>
    <n v="0"/>
    <x v="14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  <n v="23"/>
    <n v="0"/>
    <n v="4"/>
  </r>
  <r>
    <d v="2017-06-04T00:00:00"/>
    <d v="2017-06-04T00:00:00"/>
    <x v="9"/>
    <n v="1"/>
    <n v="0"/>
    <n v="11"/>
    <n v="42"/>
    <d v="1899-12-30T00:11:42"/>
    <d v="1899-12-30T00:11:42"/>
    <s v="Escalante"/>
    <x v="197"/>
    <n v="5.1282051282051331"/>
    <n v="0"/>
    <x v="1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  <n v="23"/>
    <n v="0"/>
    <n v="4"/>
  </r>
  <r>
    <d v="2017-06-04T00:00:00"/>
    <d v="2017-06-04T00:00:00"/>
    <x v="10"/>
    <n v="1"/>
    <n v="0"/>
    <n v="13"/>
    <n v="12"/>
    <d v="1899-12-30T00:13:12"/>
    <d v="1899-12-30T00:13:12"/>
    <s v="Escalante"/>
    <x v="197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  <n v="23"/>
    <n v="0"/>
    <n v="4"/>
  </r>
  <r>
    <d v="2017-06-04T00:00:00"/>
    <d v="2017-06-04T00:00:00"/>
    <x v="11"/>
    <n v="1"/>
    <n v="0"/>
    <n v="10"/>
    <n v="44"/>
    <d v="1899-12-30T00:10:44"/>
    <d v="1899-12-30T00:10:44"/>
    <s v="Escalante"/>
    <x v="197"/>
    <n v="5.590062111801247"/>
    <n v="0"/>
    <x v="14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  <n v="23"/>
    <n v="0"/>
    <n v="4"/>
  </r>
  <r>
    <d v="2017-06-04T00:00:00"/>
    <d v="2017-06-04T00:00:00"/>
    <x v="12"/>
    <n v="1"/>
    <n v="0"/>
    <n v="14"/>
    <n v="28"/>
    <d v="1899-12-30T00:14:28"/>
    <d v="1899-12-30T00:14:28"/>
    <s v="Escalante"/>
    <x v="197"/>
    <n v="4.1474654377880213"/>
    <n v="0"/>
    <x v="14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  <n v="23"/>
    <n v="0"/>
    <n v="4"/>
  </r>
  <r>
    <d v="2017-06-04T00:00:00"/>
    <d v="2017-06-04T00:00:00"/>
    <x v="13"/>
    <n v="1"/>
    <n v="0"/>
    <n v="12"/>
    <n v="29"/>
    <d v="1899-12-30T00:12:29"/>
    <d v="1899-12-30T00:12:29"/>
    <s v="Escalante"/>
    <x v="197"/>
    <n v="4.8064085447263061"/>
    <n v="0"/>
    <x v="14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  <n v="23"/>
    <n v="0"/>
    <n v="4"/>
  </r>
  <r>
    <d v="2017-06-04T00:00:00"/>
    <d v="2017-06-04T00:00:00"/>
    <x v="14"/>
    <n v="1"/>
    <n v="0"/>
    <n v="14"/>
    <n v="20"/>
    <d v="1899-12-30T00:14:20"/>
    <d v="1899-12-30T00:14:20"/>
    <s v="Escalante"/>
    <x v="197"/>
    <n v="4.18604651162791"/>
    <n v="0"/>
    <x v="14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  <n v="23"/>
    <n v="0"/>
    <n v="4"/>
  </r>
  <r>
    <d v="2017-06-04T00:00:00"/>
    <d v="2017-06-04T00:00:00"/>
    <x v="15"/>
    <n v="1"/>
    <n v="0"/>
    <n v="12"/>
    <n v="46"/>
    <d v="1899-12-30T00:12:46"/>
    <d v="1899-12-30T00:12:46"/>
    <s v="Escalante"/>
    <x v="197"/>
    <n v="4.6997389033942589"/>
    <n v="0"/>
    <x v="14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  <n v="23"/>
    <n v="0"/>
    <n v="4"/>
  </r>
  <r>
    <d v="2017-06-04T00:00:00"/>
    <d v="2017-06-04T00:00:00"/>
    <x v="16"/>
    <n v="1"/>
    <n v="0"/>
    <n v="16"/>
    <n v="52"/>
    <d v="1899-12-30T00:16:52"/>
    <d v="1899-12-30T00:16:52"/>
    <s v="Escalante"/>
    <x v="197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  <n v="23"/>
    <n v="0"/>
    <n v="4"/>
  </r>
  <r>
    <d v="2017-06-04T00:00:00"/>
    <d v="2017-06-04T00:00:00"/>
    <x v="17"/>
    <n v="1"/>
    <n v="0"/>
    <n v="15"/>
    <n v="41"/>
    <d v="1899-12-30T00:15:41"/>
    <d v="1899-12-30T00:15:41"/>
    <s v="Escalante"/>
    <x v="197"/>
    <n v="3.8257173219978777"/>
    <n v="0"/>
    <x v="14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  <n v="23"/>
    <n v="0"/>
    <n v="4"/>
  </r>
  <r>
    <d v="2017-06-04T00:00:00"/>
    <d v="2017-06-04T00:00:00"/>
    <x v="18"/>
    <n v="1"/>
    <n v="0"/>
    <n v="12"/>
    <n v="19"/>
    <d v="1899-12-30T00:12:19"/>
    <d v="1899-12-30T00:12:19"/>
    <s v="Escalante"/>
    <x v="197"/>
    <n v="4.8714479025710453"/>
    <n v="0"/>
    <x v="14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  <n v="23"/>
    <n v="0"/>
    <n v="4"/>
  </r>
  <r>
    <d v="2017-06-04T00:00:00"/>
    <d v="2017-06-04T00:00:00"/>
    <x v="19"/>
    <n v="1"/>
    <n v="0"/>
    <n v="14"/>
    <n v="40"/>
    <d v="1899-12-30T00:14:40"/>
    <d v="1899-12-30T00:14:40"/>
    <s v="Escalante"/>
    <x v="197"/>
    <n v="4.0909090909090944"/>
    <n v="0"/>
    <x v="14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  <n v="23"/>
    <n v="0"/>
    <n v="4"/>
  </r>
  <r>
    <d v="2017-06-04T00:00:00"/>
    <d v="2017-06-04T00:00:00"/>
    <x v="20"/>
    <n v="1"/>
    <n v="0"/>
    <n v="12"/>
    <n v="42"/>
    <d v="1899-12-30T00:12:42"/>
    <d v="1899-12-30T00:12:42"/>
    <s v="Escalante"/>
    <x v="197"/>
    <n v="4.7244094488189017"/>
    <n v="0"/>
    <x v="14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  <n v="23"/>
    <n v="0"/>
    <n v="4"/>
  </r>
  <r>
    <d v="2017-06-07T00:00:00"/>
    <d v="2017-06-07T00:00:00"/>
    <x v="2"/>
    <n v="3.2"/>
    <n v="0"/>
    <n v="35"/>
    <n v="21"/>
    <d v="1899-12-30T00:35:21"/>
    <d v="1899-12-30T00:11:03"/>
    <s v="AltraBlue"/>
    <x v="351"/>
    <n v="5.4314002828854351"/>
    <n v="127"/>
    <x v="14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  <n v="23"/>
    <n v="2"/>
    <n v="7"/>
  </r>
  <r>
    <d v="2017-06-08T00:00:00"/>
    <d v="2017-06-08T00:00:00"/>
    <x v="2"/>
    <n v="4.55"/>
    <n v="0"/>
    <n v="45"/>
    <n v="9"/>
    <d v="1899-12-30T00:45:09"/>
    <d v="1899-12-30T00:09:55"/>
    <s v="AltraBlue"/>
    <x v="609"/>
    <n v="6.0465116279069822"/>
    <n v="163"/>
    <x v="14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  <n v="23"/>
    <n v="0"/>
    <n v="8"/>
  </r>
  <r>
    <d v="2017-06-09T00:00:00"/>
    <d v="2017-06-09T00:00:00"/>
    <x v="1"/>
    <n v="10.5"/>
    <n v="0"/>
    <n v="44"/>
    <n v="50"/>
    <d v="1899-12-30T00:44:50"/>
    <d v="1899-12-30T00:04:16"/>
    <s v="Shiv"/>
    <x v="575"/>
    <n v="14.052044609665437"/>
    <n v="0"/>
    <x v="14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  <n v="23"/>
    <n v="0"/>
    <n v="9"/>
  </r>
  <r>
    <d v="2017-06-09T00:00:00"/>
    <d v="2017-06-09T00:00:00"/>
    <x v="2"/>
    <n v="3.1"/>
    <n v="0"/>
    <n v="32"/>
    <n v="18"/>
    <d v="1899-12-30T00:32:18"/>
    <d v="1899-12-30T00:10:25"/>
    <s v="AltraBlue"/>
    <x v="464"/>
    <n v="5.7585139318885501"/>
    <n v="0"/>
    <x v="7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  <n v="23"/>
    <n v="0"/>
    <n v="9"/>
  </r>
  <r>
    <d v="2017-06-10T00:00:00"/>
    <d v="2017-06-10T00:00:00"/>
    <x v="1"/>
    <n v="61"/>
    <n v="4"/>
    <n v="12"/>
    <n v="33"/>
    <d v="1899-12-30T04:12:33"/>
    <d v="1899-12-30T00:04:08"/>
    <s v="Shiv"/>
    <x v="610"/>
    <n v="14.492179766382906"/>
    <n v="0"/>
    <x v="4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  <n v="23"/>
    <n v="0"/>
    <n v="10"/>
  </r>
  <r>
    <d v="2017-06-12T00:00:00"/>
    <d v="2017-06-12T00:00:00"/>
    <x v="2"/>
    <n v="3.1"/>
    <n v="0"/>
    <n v="35"/>
    <n v="14"/>
    <d v="1899-12-30T00:35:14"/>
    <d v="1899-12-30T00:11:22"/>
    <s v="RedEscalante"/>
    <x v="201"/>
    <n v="5.2790917691579988"/>
    <n v="140"/>
    <x v="7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  <n v="24"/>
    <n v="1"/>
    <n v="12"/>
  </r>
  <r>
    <d v="2017-06-14T00:00:00"/>
    <d v="2017-06-14T00:00:00"/>
    <x v="2"/>
    <n v="3.1"/>
    <n v="0"/>
    <n v="36"/>
    <n v="14"/>
    <d v="1899-12-30T00:36:14"/>
    <d v="1899-12-30T00:11:41"/>
    <s v="RedEscalante"/>
    <x v="201"/>
    <n v="5.1333946642134354"/>
    <n v="124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  <n v="24"/>
    <n v="1"/>
    <n v="14"/>
  </r>
  <r>
    <d v="2017-06-16T00:00:00"/>
    <d v="2017-06-16T00:00:00"/>
    <x v="2"/>
    <n v="3.1"/>
    <n v="0"/>
    <n v="35"/>
    <n v="8"/>
    <d v="1899-12-30T00:35:08"/>
    <d v="1899-12-30T00:11:20"/>
    <s v="RedEscalante"/>
    <x v="201"/>
    <n v="5.2941176470588278"/>
    <n v="140"/>
    <x v="47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4"/>
    <n v="1"/>
    <n v="16"/>
  </r>
  <r>
    <d v="2017-06-16T00:00:00"/>
    <d v="2017-06-16T00:00:00"/>
    <x v="0"/>
    <n v="1"/>
    <n v="0"/>
    <n v="39"/>
    <n v="31"/>
    <d v="1899-12-30T00:39:31"/>
    <d v="1899-12-30T00:39:31"/>
    <s v="Lake"/>
    <x v="608"/>
    <n v="1.5183466891606927"/>
    <n v="0"/>
    <x v="12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  <n v="24"/>
    <n v="0"/>
    <n v="16"/>
  </r>
  <r>
    <d v="2017-06-17T00:00:00"/>
    <d v="2017-06-17T00:00:00"/>
    <x v="1"/>
    <n v="25"/>
    <n v="1"/>
    <n v="22"/>
    <n v="32"/>
    <d v="1899-12-30T01:22:32"/>
    <d v="1899-12-30T00:03:18"/>
    <s v="Shiv"/>
    <x v="19"/>
    <n v="18.174474959612294"/>
    <n v="0"/>
    <x v="7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  <n v="24"/>
    <n v="0"/>
    <n v="17"/>
  </r>
  <r>
    <d v="2017-06-17T00:00:00"/>
    <d v="2017-06-17T00:00:00"/>
    <x v="2"/>
    <n v="6.2"/>
    <n v="1"/>
    <n v="2"/>
    <n v="41"/>
    <d v="1899-12-30T01:02:41"/>
    <d v="1899-12-30T00:10:07"/>
    <s v="RedEscalante"/>
    <x v="19"/>
    <n v="5.9345918638659967"/>
    <n v="166"/>
    <x v="7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  <n v="24"/>
    <n v="0"/>
    <n v="17"/>
  </r>
  <r>
    <d v="2017-06-18T00:00:00"/>
    <d v="2017-06-18T00:00:00"/>
    <x v="2"/>
    <n v="5.2"/>
    <n v="1"/>
    <n v="20"/>
    <n v="49"/>
    <d v="1899-12-30T01:20:49"/>
    <d v="1899-12-30T00:15:32"/>
    <s v="YNB"/>
    <x v="17"/>
    <n v="3.8605898123324427"/>
    <n v="0"/>
    <x v="4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  <n v="25"/>
    <n v="0"/>
    <n v="18"/>
  </r>
  <r>
    <d v="2017-06-19T00:00:00"/>
    <d v="2017-06-19T00:00:00"/>
    <x v="2"/>
    <n v="1.5"/>
    <n v="0"/>
    <n v="17"/>
    <n v="0"/>
    <d v="1899-12-30T00:17:00"/>
    <d v="1899-12-30T00:11:20"/>
    <s v="RedEscalante"/>
    <x v="611"/>
    <n v="5.2941176470588278"/>
    <n v="0"/>
    <x v="4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5"/>
    <n v="0"/>
    <n v="19"/>
  </r>
  <r>
    <d v="2017-06-20T00:00:00"/>
    <d v="2017-06-20T00:00:00"/>
    <x v="0"/>
    <n v="1"/>
    <n v="0"/>
    <n v="35"/>
    <n v="28"/>
    <d v="1899-12-30T00:35:28"/>
    <d v="1899-12-30T00:35:28"/>
    <s v="Lake"/>
    <x v="608"/>
    <n v="1.691729323308272"/>
    <n v="0"/>
    <x v="28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  <n v="25"/>
    <n v="0"/>
    <n v="20"/>
  </r>
  <r>
    <d v="2017-06-21T00:00:00"/>
    <d v="2017-06-21T00:00:00"/>
    <x v="2"/>
    <n v="5.05"/>
    <n v="0"/>
    <n v="57"/>
    <n v="26"/>
    <d v="1899-12-30T00:57:26"/>
    <d v="1899-12-30T00:11:22"/>
    <s v="RedEscalante"/>
    <x v="531"/>
    <n v="5.275681950087062"/>
    <n v="126"/>
    <x v="6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  <n v="25"/>
    <n v="0"/>
    <n v="21"/>
  </r>
  <r>
    <d v="2017-06-22T00:00:00"/>
    <d v="2017-06-22T00:00:00"/>
    <x v="0"/>
    <n v="1"/>
    <n v="0"/>
    <n v="34"/>
    <n v="45"/>
    <d v="1899-12-30T00:34:45"/>
    <d v="1899-12-30T00:34:45"/>
    <s v="Lake"/>
    <x v="608"/>
    <n v="1.7266187050359725"/>
    <n v="0"/>
    <x v="6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  <n v="25"/>
    <n v="0"/>
    <n v="22"/>
  </r>
  <r>
    <d v="2017-06-22T00:00:00"/>
    <d v="2017-06-22T00:00:00"/>
    <x v="2"/>
    <n v="3.2"/>
    <n v="0"/>
    <n v="35"/>
    <n v="54"/>
    <d v="1899-12-30T00:35:54"/>
    <d v="1899-12-30T00:11:13"/>
    <s v="AltraBlue"/>
    <x v="351"/>
    <n v="5.3481894150417872"/>
    <n v="0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  <n v="25"/>
    <n v="0"/>
    <n v="22"/>
  </r>
  <r>
    <d v="2017-06-23T00:00:00"/>
    <d v="2017-06-23T00:00:00"/>
    <x v="1"/>
    <n v="100.6"/>
    <n v="6"/>
    <n v="54"/>
    <n v="22"/>
    <d v="1899-12-30T06:54:22"/>
    <d v="1899-12-30T00:04:07"/>
    <s v="Shiv"/>
    <x v="612"/>
    <n v="14.566808784490398"/>
    <n v="0"/>
    <x v="4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  <n v="25"/>
    <n v="0"/>
    <n v="23"/>
  </r>
  <r>
    <d v="2017-06-25T00:00:00"/>
    <d v="2017-06-25T00:00:00"/>
    <x v="2"/>
    <n v="7.5"/>
    <n v="1"/>
    <n v="21"/>
    <n v="40"/>
    <d v="1899-12-30T01:21:40"/>
    <d v="1899-12-30T00:10:53"/>
    <s v="RedEscalante"/>
    <x v="613"/>
    <n v="5.510204081632657"/>
    <n v="0"/>
    <x v="4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  <n v="26"/>
    <n v="1"/>
    <n v="25"/>
  </r>
  <r>
    <d v="2017-06-26T00:00:00"/>
    <d v="2017-06-26T00:00:00"/>
    <x v="1"/>
    <n v="5"/>
    <n v="0"/>
    <n v="28"/>
    <n v="8"/>
    <d v="1899-12-30T00:28:08"/>
    <d v="1899-12-30T00:05:38"/>
    <s v="MV-Bike"/>
    <x v="614"/>
    <n v="10.663507109004748"/>
    <n v="0"/>
    <x v="4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  <n v="26"/>
    <n v="0"/>
    <n v="26"/>
  </r>
  <r>
    <d v="2017-06-26T00:00:00"/>
    <d v="2017-06-26T00:00:00"/>
    <x v="1"/>
    <n v="5"/>
    <n v="0"/>
    <n v="30"/>
    <n v="1"/>
    <d v="1899-12-30T00:30:01"/>
    <d v="1899-12-30T00:06:00"/>
    <s v="MV-Bike"/>
    <x v="615"/>
    <n v="9.9944475291504808"/>
    <n v="0"/>
    <x v="4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  <n v="26"/>
    <n v="0"/>
    <n v="26"/>
  </r>
  <r>
    <d v="2017-06-26T00:00:00"/>
    <d v="2017-06-26T00:00:00"/>
    <x v="0"/>
    <n v="0.4"/>
    <n v="0"/>
    <n v="14"/>
    <n v="44"/>
    <d v="1899-12-30T00:14:44"/>
    <d v="1899-12-30T00:36:50"/>
    <s v="Ocean"/>
    <x v="616"/>
    <n v="1.6289592760181009"/>
    <n v="0"/>
    <x v="4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  <n v="26"/>
    <n v="0"/>
    <n v="26"/>
  </r>
  <r>
    <d v="2017-06-27T00:00:00"/>
    <d v="2017-06-27T00:00:00"/>
    <x v="2"/>
    <n v="7"/>
    <n v="1"/>
    <n v="15"/>
    <n v="34"/>
    <d v="1899-12-30T01:15:34"/>
    <d v="1899-12-30T00:10:48"/>
    <s v="RedEscalante"/>
    <x v="613"/>
    <n v="5.5580061755624222"/>
    <n v="0"/>
    <x v="4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  <n v="26"/>
    <n v="0"/>
    <n v="27"/>
  </r>
  <r>
    <d v="2017-06-27T00:00:00"/>
    <d v="2017-06-27T00:00:00"/>
    <x v="1"/>
    <n v="7"/>
    <n v="0"/>
    <n v="57"/>
    <n v="47"/>
    <d v="1899-12-30T00:57:47"/>
    <d v="1899-12-30T00:08:15"/>
    <s v="MV-Bike"/>
    <x v="613"/>
    <n v="7.2685318719353962"/>
    <n v="0"/>
    <x v="4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  <n v="26"/>
    <n v="0"/>
    <n v="27"/>
  </r>
  <r>
    <d v="2017-06-28T00:00:00"/>
    <d v="2017-06-28T00:00:00"/>
    <x v="2"/>
    <n v="3.1"/>
    <n v="0"/>
    <n v="37"/>
    <n v="1"/>
    <d v="1899-12-30T00:37:01"/>
    <d v="1899-12-30T00:11:56"/>
    <s v="RedEscalante"/>
    <x v="617"/>
    <n v="5.0247636199909991"/>
    <n v="0"/>
    <x v="7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  <n v="26"/>
    <n v="0"/>
    <n v="28"/>
  </r>
  <r>
    <d v="2017-06-28T00:00:00"/>
    <d v="2017-06-28T00:00:00"/>
    <x v="1"/>
    <n v="6.4"/>
    <n v="0"/>
    <n v="44"/>
    <n v="30"/>
    <d v="1899-12-30T00:44:30"/>
    <d v="1899-12-30T00:06:57"/>
    <s v="MV-Bike"/>
    <x v="618"/>
    <n v="8.6292134831460743"/>
    <n v="0"/>
    <x v="7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  <n v="26"/>
    <n v="0"/>
    <n v="28"/>
  </r>
  <r>
    <d v="2017-06-29T00:00:00"/>
    <d v="2017-06-29T00:00:00"/>
    <x v="1"/>
    <n v="17.5"/>
    <n v="1"/>
    <n v="29"/>
    <n v="55"/>
    <d v="1899-12-30T01:29:55"/>
    <d v="1899-12-30T00:05:08"/>
    <s v="MV-Bike"/>
    <x v="619"/>
    <n v="11.677479147358675"/>
    <n v="0"/>
    <x v="19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  <n v="26"/>
    <n v="0"/>
    <n v="29"/>
  </r>
  <r>
    <d v="2017-06-30T00:00:00"/>
    <d v="2017-06-30T00:00:00"/>
    <x v="2"/>
    <n v="10"/>
    <n v="2"/>
    <n v="3"/>
    <n v="58"/>
    <d v="1899-12-30T02:03:58"/>
    <d v="1899-12-30T00:12:24"/>
    <s v="RedEscalante"/>
    <x v="620"/>
    <n v="4.8400107555794607"/>
    <n v="0"/>
    <x v="4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  <n v="26"/>
    <n v="0"/>
    <n v="30"/>
  </r>
  <r>
    <d v="2017-07-02T00:00:00"/>
    <d v="2017-07-02T00:00:00"/>
    <x v="2"/>
    <n v="6.75"/>
    <n v="1"/>
    <n v="25"/>
    <n v="37"/>
    <d v="1899-12-30T01:25:37"/>
    <d v="1899-12-30T00:12:41"/>
    <s v="RedEscalante"/>
    <x v="621"/>
    <n v="4.7303873856336409"/>
    <n v="0"/>
    <x v="4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  <n v="27"/>
    <n v="1"/>
    <n v="2"/>
  </r>
  <r>
    <d v="2017-07-03T00:00:00"/>
    <d v="2017-07-03T00:00:00"/>
    <x v="2"/>
    <n v="5.9"/>
    <n v="1"/>
    <n v="9"/>
    <n v="21"/>
    <d v="1899-12-30T01:09:21"/>
    <d v="1899-12-30T00:11:45"/>
    <s v="RedEscalante"/>
    <x v="622"/>
    <n v="5.1045421773612158"/>
    <n v="0"/>
    <x v="4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  <n v="27"/>
    <n v="0"/>
    <n v="3"/>
  </r>
  <r>
    <d v="2017-07-04T00:00:00"/>
    <d v="2017-07-04T00:00:00"/>
    <x v="0"/>
    <n v="1.25"/>
    <n v="0"/>
    <n v="46"/>
    <n v="42"/>
    <d v="1899-12-30T00:46:42"/>
    <d v="1899-12-30T00:37:22"/>
    <s v="Lake"/>
    <x v="623"/>
    <n v="1.6059957173447548"/>
    <n v="0"/>
    <x v="14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  <n v="27"/>
    <n v="0"/>
    <n v="4"/>
  </r>
  <r>
    <d v="2017-07-04T00:00:00"/>
    <d v="2017-07-04T00:00:00"/>
    <x v="1"/>
    <n v="30"/>
    <n v="2"/>
    <n v="2"/>
    <n v="72"/>
    <d v="1899-12-30T02:03:12"/>
    <d v="1899-12-30T00:04:06"/>
    <s v="Shiv"/>
    <x v="17"/>
    <n v="14.610389610389623"/>
    <n v="0"/>
    <x v="14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  <n v="27"/>
    <n v="0"/>
    <n v="4"/>
  </r>
  <r>
    <d v="2017-07-05T00:00:00"/>
    <d v="2017-07-05T00:00:00"/>
    <x v="1"/>
    <n v="10.5"/>
    <n v="0"/>
    <n v="31"/>
    <n v="15"/>
    <d v="1899-12-30T00:31:15"/>
    <d v="1899-12-30T00:02:59"/>
    <s v="Shiv"/>
    <x v="0"/>
    <n v="20.160000000000011"/>
    <n v="0"/>
    <x v="14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  <n v="27"/>
    <n v="0"/>
    <n v="5"/>
  </r>
  <r>
    <d v="2017-07-07T00:00:00"/>
    <d v="2017-07-07T00:00:00"/>
    <x v="2"/>
    <n v="7"/>
    <n v="1"/>
    <n v="24"/>
    <n v="51"/>
    <d v="1899-12-30T01:24:51"/>
    <d v="1899-12-30T00:12:07"/>
    <s v="RedEscalante"/>
    <x v="624"/>
    <n v="4.9499116087212771"/>
    <n v="0"/>
    <x v="4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  <n v="27"/>
    <n v="1"/>
    <n v="7"/>
  </r>
  <r>
    <d v="2017-07-08T00:00:00"/>
    <d v="2017-07-08T00:00:00"/>
    <x v="2"/>
    <n v="3.1"/>
    <n v="0"/>
    <n v="33"/>
    <n v="5"/>
    <d v="1899-12-30T00:33:05"/>
    <d v="1899-12-30T00:10:40"/>
    <s v="RedEscalante"/>
    <x v="625"/>
    <n v="5.62216624685139"/>
    <n v="0"/>
    <x v="4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  <n v="27"/>
    <n v="0"/>
    <n v="8"/>
  </r>
  <r>
    <d v="2017-07-09T00:00:00"/>
    <d v="2017-07-09T00:00:00"/>
    <x v="0"/>
    <n v="1"/>
    <n v="0"/>
    <n v="46"/>
    <n v="8"/>
    <d v="1899-12-30T00:46:08"/>
    <d v="1899-12-30T00:46:08"/>
    <s v="Lake"/>
    <x v="623"/>
    <n v="1.3005780346820819"/>
    <n v="0"/>
    <x v="4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  <n v="28"/>
    <n v="0"/>
    <n v="9"/>
  </r>
  <r>
    <d v="2017-07-10T00:00:00"/>
    <d v="2017-07-10T00:00:00"/>
    <x v="0"/>
    <n v="1"/>
    <n v="0"/>
    <n v="34"/>
    <n v="58"/>
    <d v="1899-12-30T00:34:58"/>
    <d v="1899-12-30T00:34:58"/>
    <s v="Lake"/>
    <x v="608"/>
    <n v="1.7159199237368936"/>
    <n v="0"/>
    <x v="22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  <n v="28"/>
    <n v="0"/>
    <n v="10"/>
  </r>
  <r>
    <d v="2017-07-10T00:00:00"/>
    <d v="2017-07-10T00:00:00"/>
    <x v="2"/>
    <n v="3.3"/>
    <n v="0"/>
    <n v="34"/>
    <n v="9"/>
    <d v="1899-12-30T00:34:09"/>
    <d v="1899-12-30T00:10:21"/>
    <s v="AltraBlue"/>
    <x v="586"/>
    <n v="5.7979502196193309"/>
    <n v="145"/>
    <x v="4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  <n v="28"/>
    <n v="0"/>
    <n v="10"/>
  </r>
  <r>
    <d v="2017-07-12T00:00:00"/>
    <d v="2017-07-12T00:00:00"/>
    <x v="1"/>
    <n v="20"/>
    <n v="1"/>
    <n v="8"/>
    <n v="22"/>
    <d v="1899-12-30T01:08:22"/>
    <d v="1899-12-30T00:03:25"/>
    <s v="Shiv"/>
    <x v="453"/>
    <n v="17.552413456850328"/>
    <n v="138"/>
    <x v="4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  <n v="28"/>
    <n v="1"/>
    <n v="12"/>
  </r>
  <r>
    <d v="2017-07-12T00:00:00"/>
    <d v="2017-07-12T00:00:00"/>
    <x v="1"/>
    <n v="21"/>
    <n v="1"/>
    <n v="13"/>
    <n v="32"/>
    <d v="1899-12-30T01:13:32"/>
    <d v="1899-12-30T00:03:30"/>
    <s v="Shiv"/>
    <x v="454"/>
    <n v="17.135086128739815"/>
    <n v="0"/>
    <x v="4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  <n v="28"/>
    <n v="0"/>
    <n v="12"/>
  </r>
  <r>
    <d v="2017-07-13T00:00:00"/>
    <d v="2017-07-13T00:00:00"/>
    <x v="1"/>
    <n v="5"/>
    <n v="0"/>
    <n v="14"/>
    <n v="5"/>
    <d v="1899-12-30T00:14:05"/>
    <d v="1899-12-30T00:02:49"/>
    <s v="YNHH"/>
    <x v="303"/>
    <n v="21.301775147929011"/>
    <n v="0"/>
    <x v="13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  <n v="28"/>
    <n v="0"/>
    <n v="13"/>
  </r>
  <r>
    <d v="2017-07-14T00:00:00"/>
    <d v="2017-07-14T00:00:00"/>
    <x v="2"/>
    <n v="10.1"/>
    <n v="1"/>
    <n v="58"/>
    <n v="16"/>
    <d v="1899-12-30T01:58:16"/>
    <d v="1899-12-30T00:11:43"/>
    <s v="RedEscalante"/>
    <x v="626"/>
    <n v="5.1240135287485948"/>
    <n v="145"/>
    <x v="12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  <n v="28"/>
    <n v="0"/>
    <n v="14"/>
  </r>
  <r>
    <d v="2017-07-15T00:00:00"/>
    <d v="2017-07-15T00:00:00"/>
    <x v="1"/>
    <n v="7.6"/>
    <n v="0"/>
    <n v="20"/>
    <n v="54"/>
    <d v="1899-12-30T00:20:54"/>
    <d v="1899-12-30T00:02:45"/>
    <s v="Shiv"/>
    <x v="556"/>
    <n v="21.818181818181834"/>
    <n v="0"/>
    <x v="4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  <n v="28"/>
    <n v="0"/>
    <n v="15"/>
  </r>
  <r>
    <d v="2017-07-16T00:00:00"/>
    <d v="2017-07-16T00:00:00"/>
    <x v="1"/>
    <n v="100.2"/>
    <n v="6"/>
    <n v="55"/>
    <n v="58"/>
    <d v="1899-12-30T06:55:58"/>
    <d v="1899-12-30T00:04:09"/>
    <s v="Shiv"/>
    <x v="470"/>
    <n v="14.453081176376326"/>
    <n v="125"/>
    <x v="4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  <n v="29"/>
    <n v="0"/>
    <n v="16"/>
  </r>
  <r>
    <d v="2017-07-18T00:00:00"/>
    <d v="2017-07-18T00:00:00"/>
    <x v="2"/>
    <n v="3.1"/>
    <n v="0"/>
    <n v="38"/>
    <n v="13"/>
    <d v="1899-12-30T00:38:13"/>
    <d v="1899-12-30T00:12:20"/>
    <s v="RedEscalante"/>
    <x v="201"/>
    <n v="4.8669864805931136"/>
    <n v="155"/>
    <x v="4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  <n v="29"/>
    <n v="1"/>
    <n v="18"/>
  </r>
  <r>
    <d v="2017-07-20T00:00:00"/>
    <d v="2017-07-20T00:00:00"/>
    <x v="1"/>
    <n v="20.7"/>
    <n v="1"/>
    <n v="13"/>
    <n v="5"/>
    <d v="1899-12-30T01:13:05"/>
    <d v="1899-12-30T00:03:32"/>
    <s v="Shiv"/>
    <x v="453"/>
    <n v="16.99429874572407"/>
    <n v="125"/>
    <x v="4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  <n v="29"/>
    <n v="1"/>
    <n v="20"/>
  </r>
  <r>
    <d v="2017-07-20T00:00:00"/>
    <d v="2017-07-20T00:00:00"/>
    <x v="1"/>
    <n v="20.7"/>
    <n v="1"/>
    <n v="12"/>
    <n v="4"/>
    <d v="1899-12-30T01:12:04"/>
    <d v="1899-12-30T00:03:29"/>
    <s v="Shiv"/>
    <x v="454"/>
    <n v="17.234042553191504"/>
    <n v="135"/>
    <x v="4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  <n v="29"/>
    <n v="0"/>
    <n v="20"/>
  </r>
  <r>
    <d v="2017-07-21T00:00:00"/>
    <d v="2017-07-21T00:00:00"/>
    <x v="0"/>
    <n v="1.5"/>
    <n v="0"/>
    <n v="56"/>
    <n v="55"/>
    <d v="1899-12-30T00:56:55"/>
    <d v="1899-12-30T00:37:57"/>
    <s v="Lake"/>
    <x v="17"/>
    <n v="1.581259150805272"/>
    <n v="106"/>
    <x v="4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  <n v="29"/>
    <n v="0"/>
    <n v="21"/>
  </r>
  <r>
    <d v="2017-07-21T00:00:00"/>
    <d v="2017-07-21T00:00:00"/>
    <x v="1"/>
    <n v="1.85"/>
    <n v="0"/>
    <n v="9"/>
    <n v="48"/>
    <d v="1899-12-30T00:09:48"/>
    <d v="1899-12-30T00:05:18"/>
    <s v="Si"/>
    <x v="627"/>
    <n v="11.326530612244905"/>
    <n v="117"/>
    <x v="4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  <n v="29"/>
    <n v="0"/>
    <n v="21"/>
  </r>
  <r>
    <d v="2017-07-22T00:00:00"/>
    <d v="2017-07-22T00:00:00"/>
    <x v="2"/>
    <n v="14.5"/>
    <n v="2"/>
    <n v="59"/>
    <n v="17"/>
    <d v="1899-12-30T02:59:17"/>
    <d v="1899-12-30T00:12:22"/>
    <s v="RedEscalante"/>
    <x v="628"/>
    <n v="4.8526540857116336"/>
    <n v="156"/>
    <x v="4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  <n v="29"/>
    <n v="0"/>
    <n v="22"/>
  </r>
  <r>
    <d v="2017-07-22T00:00:00"/>
    <d v="2017-07-22T00:00:00"/>
    <x v="0"/>
    <n v="0.5"/>
    <n v="0"/>
    <n v="16"/>
    <n v="42"/>
    <d v="1899-12-30T00:16:42"/>
    <d v="1899-12-30T00:33:24"/>
    <s v="Lake"/>
    <x v="629"/>
    <n v="1.7964071856287438"/>
    <n v="0"/>
    <x v="4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  <n v="29"/>
    <n v="0"/>
    <n v="22"/>
  </r>
  <r>
    <d v="2017-07-23T00:00:00"/>
    <d v="2017-07-23T00:00:00"/>
    <x v="1"/>
    <n v="100.3"/>
    <n v="6"/>
    <n v="39"/>
    <n v="11"/>
    <d v="1899-12-30T06:39:11"/>
    <d v="1899-12-30T00:03:59"/>
    <s v="Shiv"/>
    <x v="630"/>
    <n v="15.07577971692206"/>
    <n v="130"/>
    <x v="14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  <n v="30"/>
    <n v="0"/>
    <n v="23"/>
  </r>
  <r>
    <d v="2017-07-23T00:00:00"/>
    <d v="2017-07-23T00:00:00"/>
    <x v="0"/>
    <n v="0.5"/>
    <n v="0"/>
    <n v="17"/>
    <n v="34"/>
    <d v="1899-12-30T00:17:34"/>
    <d v="1899-12-30T00:35:08"/>
    <s v="Lake"/>
    <x v="631"/>
    <n v="1.7077798861480091"/>
    <n v="0"/>
    <x v="14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  <n v="30"/>
    <n v="0"/>
    <n v="23"/>
  </r>
  <r>
    <d v="2017-07-25T00:00:00"/>
    <d v="2017-07-25T00:00:00"/>
    <x v="2"/>
    <n v="3.1"/>
    <n v="0"/>
    <n v="30"/>
    <n v="35"/>
    <d v="1899-12-30T00:30:35"/>
    <d v="1899-12-30T00:09:52"/>
    <s v="AltraBlue"/>
    <x v="491"/>
    <n v="6.0817438692098147"/>
    <n v="138"/>
    <x v="14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  <n v="30"/>
    <n v="1"/>
    <n v="25"/>
  </r>
  <r>
    <d v="2017-07-27T00:00:00"/>
    <d v="2017-07-27T00:00:00"/>
    <x v="0"/>
    <n v="1.1000000000000001"/>
    <n v="0"/>
    <n v="38"/>
    <n v="38"/>
    <d v="1899-12-30T00:38:38"/>
    <d v="1899-12-30T00:35:07"/>
    <s v="Lake"/>
    <x v="560"/>
    <n v="1.7083692838654028"/>
    <n v="0"/>
    <x v="14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  <n v="30"/>
    <n v="1"/>
    <n v="27"/>
  </r>
  <r>
    <d v="2017-07-28T00:00:00"/>
    <d v="2017-07-28T00:00:00"/>
    <x v="2"/>
    <n v="5.0999999999999996"/>
    <n v="0"/>
    <n v="53"/>
    <n v="29"/>
    <d v="1899-12-30T00:53:29"/>
    <d v="1899-12-30T00:10:29"/>
    <s v="RedEscalante"/>
    <x v="531"/>
    <n v="5.7214085384855133"/>
    <n v="143"/>
    <x v="7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  <n v="30"/>
    <n v="0"/>
    <n v="28"/>
  </r>
  <r>
    <d v="2017-07-30T00:00:00"/>
    <d v="2017-07-30T00:00:00"/>
    <x v="1"/>
    <n v="102.5"/>
    <n v="6"/>
    <n v="13"/>
    <n v="20"/>
    <d v="1899-12-30T06:13:20"/>
    <d v="1899-12-30T00:03:39"/>
    <s v="Shiv"/>
    <x v="17"/>
    <n v="16.473214285714299"/>
    <n v="130"/>
    <x v="14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  <n v="31"/>
    <n v="1"/>
    <n v="30"/>
  </r>
  <r>
    <d v="2017-08-01T00:00:00"/>
    <d v="2017-08-01T00:00:00"/>
    <x v="2"/>
    <n v="3.1"/>
    <n v="0"/>
    <n v="32"/>
    <n v="38"/>
    <d v="1899-12-30T00:32:38"/>
    <d v="1899-12-30T00:10:32"/>
    <s v="GreyEscalante"/>
    <x v="201"/>
    <n v="5.699693564862109"/>
    <n v="163"/>
    <x v="4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  <n v="31"/>
    <n v="1"/>
    <n v="1"/>
  </r>
  <r>
    <d v="2017-08-03T00:00:00"/>
    <d v="2017-08-03T00:00:00"/>
    <x v="2"/>
    <n v="3.1"/>
    <n v="0"/>
    <n v="31"/>
    <n v="22"/>
    <d v="1899-12-30T00:31:22"/>
    <d v="1899-12-30T00:10:07"/>
    <s v="GreyEscalante"/>
    <x v="201"/>
    <n v="5.929861849096711"/>
    <n v="141"/>
    <x v="39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  <n v="31"/>
    <n v="1"/>
    <n v="3"/>
  </r>
  <r>
    <d v="2017-08-04T00:00:00"/>
    <d v="2017-08-04T00:00:00"/>
    <x v="2"/>
    <n v="5.4"/>
    <n v="1"/>
    <n v="6"/>
    <n v="36"/>
    <d v="1899-12-30T01:06:36"/>
    <d v="1899-12-30T00:12:20"/>
    <s v="GreyEscalante"/>
    <x v="17"/>
    <n v="4.8648648648648685"/>
    <n v="141"/>
    <x v="4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  <n v="31"/>
    <n v="0"/>
    <n v="4"/>
  </r>
  <r>
    <d v="2017-08-06T00:00:00"/>
    <d v="2017-08-06T00:00:00"/>
    <x v="0"/>
    <n v="1.72"/>
    <n v="1"/>
    <n v="1"/>
    <n v="18"/>
    <d v="1899-12-30T01:01:18"/>
    <d v="1899-12-30T00:35:38"/>
    <s v="Lake"/>
    <x v="17"/>
    <n v="1.6835236541598708"/>
    <n v="0"/>
    <x v="0"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  <n v="32"/>
    <n v="1"/>
    <n v="6"/>
  </r>
  <r>
    <d v="2017-08-06T00:00:00"/>
    <d v="2017-08-06T00:00:00"/>
    <x v="1"/>
    <n v="50.7"/>
    <n v="3"/>
    <n v="28"/>
    <n v="59"/>
    <d v="1899-12-30T03:28:59"/>
    <d v="1899-12-30T00:04:07"/>
    <s v="Shiv"/>
    <x v="17"/>
    <n v="14.556184703724394"/>
    <n v="130"/>
    <x v="6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  <n v="32"/>
    <n v="0"/>
    <n v="6"/>
  </r>
  <r>
    <d v="2017-08-09T00:00:00"/>
    <d v="2017-08-09T00:00:00"/>
    <x v="0"/>
    <n v="1"/>
    <n v="0"/>
    <n v="33"/>
    <n v="29"/>
    <d v="1899-12-30T00:33:29"/>
    <d v="1899-12-30T00:33:29"/>
    <s v="Lake"/>
    <x v="608"/>
    <n v="1.7919362867098074"/>
    <n v="108"/>
    <x v="6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  <n v="32"/>
    <n v="2"/>
    <n v="9"/>
  </r>
  <r>
    <d v="2017-08-10T00:00:00"/>
    <d v="2017-08-10T00:00:00"/>
    <x v="2"/>
    <n v="3.2"/>
    <n v="0"/>
    <n v="34"/>
    <n v="8"/>
    <d v="1899-12-30T00:34:08"/>
    <d v="1899-12-30T00:10:40"/>
    <s v="GreyEscalante"/>
    <x v="587"/>
    <n v="5.6250000000000044"/>
    <n v="139"/>
    <x v="14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  <n v="32"/>
    <n v="0"/>
    <n v="10"/>
  </r>
  <r>
    <d v="2017-08-11T00:00:00"/>
    <d v="2017-08-11T00:00:00"/>
    <x v="1"/>
    <n v="17.25"/>
    <n v="1"/>
    <n v="16"/>
    <n v="36"/>
    <d v="1899-12-30T01:16:36"/>
    <d v="1899-12-30T00:04:26"/>
    <s v="Shiv"/>
    <x v="17"/>
    <n v="13.511749347258498"/>
    <n v="117"/>
    <x v="14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  <n v="32"/>
    <n v="0"/>
    <n v="11"/>
  </r>
  <r>
    <d v="2017-08-13T00:00:00"/>
    <d v="2017-08-13T00:00:00"/>
    <x v="1"/>
    <n v="36.6"/>
    <n v="2"/>
    <n v="26"/>
    <n v="31"/>
    <d v="1899-12-30T02:26:31"/>
    <d v="1899-12-30T00:04:00"/>
    <s v="Shiv"/>
    <x v="17"/>
    <n v="14.988055966329215"/>
    <n v="125"/>
    <x v="14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  <n v="33"/>
    <n v="1"/>
    <n v="13"/>
  </r>
  <r>
    <d v="2017-08-13T00:00:00"/>
    <d v="2017-08-13T00:00:00"/>
    <x v="0"/>
    <n v="0.6"/>
    <n v="0"/>
    <n v="20"/>
    <n v="18"/>
    <d v="1899-12-30T00:20:18"/>
    <d v="1899-12-30T00:33:50"/>
    <s v="Lake"/>
    <x v="632"/>
    <n v="1.7733990147783267"/>
    <n v="0"/>
    <x v="14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  <n v="33"/>
    <n v="0"/>
    <n v="13"/>
  </r>
  <r>
    <d v="2017-08-15T00:00:00"/>
    <d v="2017-08-15T00:00:00"/>
    <x v="2"/>
    <n v="3.1"/>
    <n v="0"/>
    <n v="33"/>
    <n v="31"/>
    <d v="1899-12-30T00:33:31"/>
    <d v="1899-12-30T00:10:49"/>
    <s v="RedEscalante"/>
    <x v="201"/>
    <n v="5.5494778717056246"/>
    <n v="142"/>
    <x v="4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  <n v="33"/>
    <n v="1"/>
    <n v="15"/>
  </r>
  <r>
    <d v="2017-08-18T00:00:00"/>
    <d v="2017-08-18T00:00:00"/>
    <x v="0"/>
    <n v="0.75"/>
    <n v="0"/>
    <n v="28"/>
    <n v="19"/>
    <d v="1899-12-30T00:28:19"/>
    <d v="1899-12-30T00:37:45"/>
    <s v="Tremblant"/>
    <x v="565"/>
    <n v="1.5891701000588594"/>
    <n v="0"/>
    <x v="15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  <n v="33"/>
    <n v="2"/>
    <n v="18"/>
  </r>
  <r>
    <d v="2017-08-19T00:00:00"/>
    <d v="2017-08-19T00:00:00"/>
    <x v="0"/>
    <n v="0.75"/>
    <n v="0"/>
    <n v="22"/>
    <n v="53"/>
    <d v="1899-12-30T00:22:53"/>
    <d v="1899-12-30T00:30:31"/>
    <s v="Tremblant"/>
    <x v="565"/>
    <n v="1.9664967225054641"/>
    <n v="0"/>
    <x v="14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  <n v="33"/>
    <n v="0"/>
    <n v="19"/>
  </r>
  <r>
    <d v="2017-08-19T00:00:00"/>
    <d v="2017-08-19T00:00:00"/>
    <x v="1"/>
    <n v="10.75"/>
    <n v="0"/>
    <n v="47"/>
    <n v="35"/>
    <d v="1899-12-30T00:47:35"/>
    <d v="1899-12-30T00:04:26"/>
    <s v="Shiv"/>
    <x v="633"/>
    <n v="13.555166374781093"/>
    <n v="0"/>
    <x v="48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  <n v="33"/>
    <n v="0"/>
    <n v="19"/>
  </r>
  <r>
    <d v="2017-08-20T00:00:00"/>
    <d v="2017-08-20T00:00:00"/>
    <x v="0"/>
    <n v="2.4"/>
    <n v="1"/>
    <n v="25"/>
    <n v="57"/>
    <d v="1899-12-30T01:25:57"/>
    <d v="1899-12-30T00:35:49"/>
    <s v="Tremblant"/>
    <x v="397"/>
    <n v="1.6753926701570692"/>
    <n v="0"/>
    <x v="14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  <n v="34"/>
    <n v="0"/>
    <n v="20"/>
  </r>
  <r>
    <d v="2017-08-20T00:00:00"/>
    <d v="2017-08-20T00:00:00"/>
    <x v="3"/>
    <n v="1"/>
    <n v="0"/>
    <n v="11"/>
    <n v="53"/>
    <d v="1899-12-30T00:11:53"/>
    <d v="1899-12-30T00:11:53"/>
    <s v="Tremblant"/>
    <x v="397"/>
    <n v="5.0490883590462872"/>
    <n v="0"/>
    <x v="14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  <n v="34"/>
    <n v="0"/>
    <n v="20"/>
  </r>
  <r>
    <d v="2017-08-20T00:00:00"/>
    <d v="2017-08-20T00:00:00"/>
    <x v="1"/>
    <n v="112"/>
    <n v="6"/>
    <n v="9"/>
    <n v="39"/>
    <d v="1899-12-30T06:09:39"/>
    <d v="1899-12-30T00:03:18"/>
    <s v="Shiv"/>
    <x v="397"/>
    <n v="18.179358852969042"/>
    <n v="147"/>
    <x v="2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  <n v="34"/>
    <n v="0"/>
    <n v="20"/>
  </r>
  <r>
    <d v="2017-08-20T00:00:00"/>
    <d v="2017-08-20T00:00:00"/>
    <x v="4"/>
    <n v="1"/>
    <n v="0"/>
    <n v="10"/>
    <n v="55"/>
    <d v="1899-12-30T00:10:55"/>
    <d v="1899-12-30T00:10:55"/>
    <s v="Tremblant"/>
    <x v="397"/>
    <n v="5.4961832061068749"/>
    <n v="0"/>
    <x v="0"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  <n v="34"/>
    <n v="0"/>
    <n v="20"/>
  </r>
  <r>
    <d v="2017-08-20T00:00:00"/>
    <d v="2017-08-20T00:00:00"/>
    <x v="2"/>
    <n v="26.2"/>
    <n v="6"/>
    <n v="21"/>
    <n v="31"/>
    <d v="1899-12-30T06:21:31"/>
    <d v="1899-12-30T00:14:34"/>
    <s v="RedEscalante"/>
    <x v="397"/>
    <n v="4.120396662443758"/>
    <n v="142"/>
    <x v="2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  <n v="34"/>
    <n v="0"/>
    <n v="20"/>
  </r>
  <r>
    <d v="2017-08-20T00:00:00"/>
    <d v="2017-08-20T00:00:00"/>
    <x v="8"/>
    <n v="1"/>
    <n v="0"/>
    <n v="11"/>
    <n v="24"/>
    <d v="1899-12-30T00:11:24"/>
    <d v="1899-12-30T00:11:24"/>
    <s v="RedEscalante"/>
    <x v="397"/>
    <n v="5.263157894736846"/>
    <s v="144 "/>
    <x v="0"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  <n v="34"/>
    <n v="0"/>
    <n v="20"/>
  </r>
  <r>
    <d v="2017-08-20T00:00:00"/>
    <d v="2017-08-20T00:00:00"/>
    <x v="9"/>
    <n v="1"/>
    <n v="0"/>
    <n v="14"/>
    <n v="16"/>
    <d v="1899-12-30T00:14:16"/>
    <d v="1899-12-30T00:14:16"/>
    <s v="RedEscalante"/>
    <x v="397"/>
    <n v="4.2056074766355174"/>
    <s v="141 "/>
    <x v="0"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  <n v="34"/>
    <n v="0"/>
    <n v="20"/>
  </r>
  <r>
    <d v="2017-08-20T00:00:00"/>
    <d v="2017-08-20T00:00:00"/>
    <x v="10"/>
    <n v="1"/>
    <n v="0"/>
    <n v="12"/>
    <n v="56"/>
    <d v="1899-12-30T00:12:56"/>
    <d v="1899-12-30T00:12:56"/>
    <s v="RedEscalante"/>
    <x v="397"/>
    <n v="4.6391752577319627"/>
    <s v="157 "/>
    <x v="0"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  <n v="34"/>
    <n v="0"/>
    <n v="20"/>
  </r>
  <r>
    <d v="2017-08-20T00:00:00"/>
    <d v="2017-08-20T00:00:00"/>
    <x v="11"/>
    <n v="1"/>
    <n v="0"/>
    <n v="12"/>
    <n v="59"/>
    <d v="1899-12-30T00:12:59"/>
    <d v="1899-12-30T00:12:59"/>
    <s v="RedEscalante"/>
    <x v="397"/>
    <n v="4.6213093709884507"/>
    <s v="170 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  <n v="34"/>
    <n v="0"/>
    <n v="20"/>
  </r>
  <r>
    <d v="2017-08-20T00:00:00"/>
    <d v="2017-08-20T00:00:00"/>
    <x v="12"/>
    <n v="1"/>
    <n v="0"/>
    <n v="14"/>
    <n v="35"/>
    <d v="1899-12-30T00:14:35"/>
    <d v="1899-12-30T00:14:35"/>
    <s v="RedEscalante"/>
    <x v="397"/>
    <n v="4.1142857142857174"/>
    <s v="155 "/>
    <x v="0"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  <n v="34"/>
    <n v="0"/>
    <n v="20"/>
  </r>
  <r>
    <d v="2017-08-20T00:00:00"/>
    <d v="2017-08-20T00:00:00"/>
    <x v="13"/>
    <n v="1"/>
    <n v="0"/>
    <n v="14"/>
    <n v="8"/>
    <d v="1899-12-30T00:14:08"/>
    <d v="1899-12-30T00:14:08"/>
    <s v="RedEscalante"/>
    <x v="397"/>
    <n v="4.2452830188679282"/>
    <s v="154 "/>
    <x v="0"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  <n v="34"/>
    <n v="0"/>
    <n v="20"/>
  </r>
  <r>
    <d v="2017-08-20T00:00:00"/>
    <d v="2017-08-20T00:00:00"/>
    <x v="14"/>
    <n v="1"/>
    <n v="0"/>
    <n v="14"/>
    <n v="39"/>
    <d v="1899-12-30T00:14:39"/>
    <d v="1899-12-30T00:14:39"/>
    <s v="RedEscalante"/>
    <x v="397"/>
    <n v="4.0955631399317438"/>
    <s v="154 "/>
    <x v="0"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  <n v="34"/>
    <n v="0"/>
    <n v="20"/>
  </r>
  <r>
    <d v="2017-08-20T00:00:00"/>
    <d v="2017-08-20T00:00:00"/>
    <x v="15"/>
    <n v="1"/>
    <n v="0"/>
    <n v="14"/>
    <n v="27"/>
    <d v="1899-12-30T00:14:27"/>
    <d v="1899-12-30T00:14:27"/>
    <s v="RedEscalante"/>
    <x v="397"/>
    <n v="4.152249134948101"/>
    <s v="149 "/>
    <x v="0"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  <n v="34"/>
    <n v="0"/>
    <n v="20"/>
  </r>
  <r>
    <d v="2017-08-20T00:00:00"/>
    <d v="2017-08-20T00:00:00"/>
    <x v="16"/>
    <n v="1"/>
    <n v="0"/>
    <n v="15"/>
    <n v="3"/>
    <d v="1899-12-30T00:15:03"/>
    <d v="1899-12-30T00:15:03"/>
    <s v="RedEscalante"/>
    <x v="397"/>
    <n v="3.9867109634551521"/>
    <s v="141 "/>
    <x v="0"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  <n v="34"/>
    <n v="0"/>
    <n v="20"/>
  </r>
  <r>
    <d v="2017-08-20T00:00:00"/>
    <d v="2017-08-20T00:00:00"/>
    <x v="17"/>
    <n v="1"/>
    <n v="0"/>
    <n v="14"/>
    <n v="25"/>
    <d v="1899-12-30T00:14:25"/>
    <d v="1899-12-30T00:14:25"/>
    <s v="RedEscalante"/>
    <x v="397"/>
    <n v="4.1618497109826622"/>
    <s v="144 "/>
    <x v="0"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  <n v="34"/>
    <n v="0"/>
    <n v="20"/>
  </r>
  <r>
    <d v="2017-08-20T00:00:00"/>
    <d v="2017-08-20T00:00:00"/>
    <x v="18"/>
    <n v="1"/>
    <n v="0"/>
    <n v="15"/>
    <n v="16"/>
    <d v="1899-12-30T00:15:16"/>
    <d v="1899-12-30T00:15:16"/>
    <s v="RedEscalante"/>
    <x v="397"/>
    <n v="3.9301310043668147"/>
    <s v="135 "/>
    <x v="0"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  <n v="34"/>
    <n v="0"/>
    <n v="20"/>
  </r>
  <r>
    <d v="2017-08-20T00:00:00"/>
    <d v="2017-08-20T00:00:00"/>
    <x v="19"/>
    <n v="1"/>
    <n v="0"/>
    <n v="15"/>
    <n v="21"/>
    <d v="1899-12-30T00:15:21"/>
    <d v="1899-12-30T00:15:21"/>
    <s v="RedEscalante"/>
    <x v="397"/>
    <n v="3.9087947882736191"/>
    <s v="139 "/>
    <x v="0"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  <n v="34"/>
    <n v="0"/>
    <n v="20"/>
  </r>
  <r>
    <d v="2017-08-20T00:00:00"/>
    <d v="2017-08-20T00:00:00"/>
    <x v="20"/>
    <n v="1"/>
    <n v="0"/>
    <n v="17"/>
    <n v="23"/>
    <d v="1899-12-30T00:17:23"/>
    <d v="1899-12-30T00:17:23"/>
    <s v="RedEscalante"/>
    <x v="397"/>
    <n v="3.4515819750719108"/>
    <s v="133 "/>
    <x v="0"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  <n v="34"/>
    <n v="0"/>
    <n v="20"/>
  </r>
  <r>
    <d v="2017-08-20T00:00:00"/>
    <d v="2017-08-20T00:00:00"/>
    <x v="21"/>
    <n v="1"/>
    <n v="0"/>
    <n v="14"/>
    <n v="53"/>
    <d v="1899-12-30T00:14:53"/>
    <d v="1899-12-30T00:14:53"/>
    <s v="RedEscalante"/>
    <x v="397"/>
    <n v="4.0313549832026911"/>
    <s v="136 "/>
    <x v="0"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  <n v="34"/>
    <n v="0"/>
    <n v="20"/>
  </r>
  <r>
    <d v="2017-08-20T00:00:00"/>
    <d v="2017-08-20T00:00:00"/>
    <x v="25"/>
    <n v="1"/>
    <n v="0"/>
    <n v="16"/>
    <n v="16"/>
    <d v="1899-12-30T00:16:16"/>
    <d v="1899-12-30T00:16:16"/>
    <s v="RedEscalante"/>
    <x v="397"/>
    <n v="3.6885245901639374"/>
    <s v="124 "/>
    <x v="0"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  <n v="34"/>
    <n v="0"/>
    <n v="20"/>
  </r>
  <r>
    <d v="2017-08-20T00:00:00"/>
    <d v="2017-08-20T00:00:00"/>
    <x v="26"/>
    <n v="1"/>
    <n v="0"/>
    <n v="13"/>
    <n v="53"/>
    <d v="1899-12-30T00:13:53"/>
    <d v="1899-12-30T00:13:53"/>
    <s v="RedEscalante"/>
    <x v="397"/>
    <n v="4.3217286914765936"/>
    <s v="136 "/>
    <x v="0"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  <n v="34"/>
    <n v="0"/>
    <n v="20"/>
  </r>
  <r>
    <d v="2017-08-20T00:00:00"/>
    <d v="2017-08-20T00:00:00"/>
    <x v="27"/>
    <n v="1"/>
    <n v="0"/>
    <n v="14"/>
    <n v="23"/>
    <d v="1899-12-30T00:14:23"/>
    <d v="1899-12-30T00:14:23"/>
    <s v="RedEscalante"/>
    <x v="397"/>
    <n v="4.1714947856315208"/>
    <s v="133 "/>
    <x v="0"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  <n v="34"/>
    <n v="0"/>
    <n v="20"/>
  </r>
  <r>
    <d v="2017-08-20T00:00:00"/>
    <d v="2017-08-20T00:00:00"/>
    <x v="28"/>
    <n v="1"/>
    <n v="0"/>
    <n v="14"/>
    <n v="14"/>
    <d v="1899-12-30T00:14:14"/>
    <d v="1899-12-30T00:14:14"/>
    <s v="RedEscalante"/>
    <x v="397"/>
    <n v="4.2154566744730717"/>
    <s v="137 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  <n v="34"/>
    <n v="0"/>
    <n v="20"/>
  </r>
  <r>
    <d v="2017-08-20T00:00:00"/>
    <d v="2017-08-20T00:00:00"/>
    <x v="29"/>
    <n v="1"/>
    <n v="0"/>
    <n v="15"/>
    <n v="40"/>
    <d v="1899-12-30T00:15:40"/>
    <d v="1899-12-30T00:15:40"/>
    <s v="RedEscalante"/>
    <x v="397"/>
    <n v="3.8297872340425561"/>
    <s v="134 "/>
    <x v="0"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  <n v="34"/>
    <n v="0"/>
    <n v="20"/>
  </r>
  <r>
    <d v="2017-08-20T00:00:00"/>
    <d v="2017-08-20T00:00:00"/>
    <x v="30"/>
    <n v="1"/>
    <n v="0"/>
    <n v="14"/>
    <n v="38"/>
    <d v="1899-12-30T00:14:38"/>
    <d v="1899-12-30T00:14:38"/>
    <s v="RedEscalante"/>
    <x v="397"/>
    <n v="4.1002277904328048"/>
    <s v="134 "/>
    <x v="0"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  <n v="34"/>
    <n v="0"/>
    <n v="20"/>
  </r>
  <r>
    <d v="2017-08-20T00:00:00"/>
    <d v="2017-08-20T00:00:00"/>
    <x v="31"/>
    <n v="1"/>
    <n v="0"/>
    <n v="14"/>
    <n v="12"/>
    <d v="1899-12-30T00:14:12"/>
    <d v="1899-12-30T00:14:12"/>
    <s v="RedEscalante"/>
    <x v="397"/>
    <n v="4.2253521126760596"/>
    <s v="145 "/>
    <x v="0"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  <n v="34"/>
    <n v="0"/>
    <n v="20"/>
  </r>
  <r>
    <d v="2017-08-20T00:00:00"/>
    <d v="2017-08-20T00:00:00"/>
    <x v="32"/>
    <n v="1"/>
    <n v="0"/>
    <n v="14"/>
    <n v="59"/>
    <d v="1899-12-30T00:14:59"/>
    <d v="1899-12-30T00:14:59"/>
    <s v="RedEscalante"/>
    <x v="397"/>
    <n v="4.0044493882091245"/>
    <s v="143 "/>
    <x v="0"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  <n v="34"/>
    <n v="0"/>
    <n v="20"/>
  </r>
  <r>
    <d v="2017-08-20T00:00:00"/>
    <d v="2017-08-20T00:00:00"/>
    <x v="33"/>
    <n v="1"/>
    <n v="0"/>
    <n v="15"/>
    <n v="24"/>
    <d v="1899-12-30T00:15:24"/>
    <d v="1899-12-30T00:15:24"/>
    <s v="RedEscalante"/>
    <x v="397"/>
    <n v="3.8961038961038992"/>
    <s v="138 "/>
    <x v="0"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  <n v="34"/>
    <n v="0"/>
    <n v="20"/>
  </r>
  <r>
    <d v="2017-08-20T00:00:00"/>
    <d v="2017-08-20T00:00:00"/>
    <x v="34"/>
    <n v="1"/>
    <n v="0"/>
    <n v="15"/>
    <n v="14"/>
    <d v="1899-12-30T00:15:14"/>
    <d v="1899-12-30T00:15:14"/>
    <s v="RedEscalante"/>
    <x v="397"/>
    <n v="3.938730853391688"/>
    <s v="138 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  <n v="34"/>
    <n v="0"/>
    <n v="20"/>
  </r>
  <r>
    <d v="2017-08-20T00:00:00"/>
    <d v="2017-08-20T00:00:00"/>
    <x v="35"/>
    <n v="1"/>
    <n v="0"/>
    <n v="15"/>
    <n v="38"/>
    <d v="1899-12-30T00:15:38"/>
    <d v="1899-12-30T00:15:38"/>
    <s v="RedEscalante"/>
    <x v="397"/>
    <n v="3.837953091684438"/>
    <s v="141 "/>
    <x v="0"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  <n v="34"/>
    <n v="0"/>
    <n v="20"/>
  </r>
  <r>
    <d v="2017-08-20T00:00:00"/>
    <d v="2017-08-20T00:00:00"/>
    <x v="36"/>
    <n v="1"/>
    <n v="0"/>
    <n v="14"/>
    <n v="47"/>
    <d v="1899-12-30T00:14:47"/>
    <d v="1899-12-30T00:14:47"/>
    <s v="RedEscalante"/>
    <x v="397"/>
    <n v="4.0586245772266105"/>
    <s v="146 "/>
    <x v="0"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  <n v="34"/>
    <n v="0"/>
    <n v="20"/>
  </r>
  <r>
    <d v="2017-08-25T00:00:00"/>
    <d v="2017-08-25T00:00:00"/>
    <x v="2"/>
    <n v="3.25"/>
    <n v="0"/>
    <n v="49"/>
    <n v="47"/>
    <d v="1899-12-30T00:49:47"/>
    <d v="1899-12-30T00:15:19"/>
    <s v="RedEscalante"/>
    <x v="493"/>
    <n v="3.9169735520589253"/>
    <n v="147"/>
    <x v="14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  <n v="34"/>
    <n v="4"/>
    <n v="25"/>
  </r>
  <r>
    <d v="2017-08-29T00:00:00"/>
    <d v="2017-08-29T00:00:00"/>
    <x v="2"/>
    <n v="3.2"/>
    <n v="0"/>
    <n v="31"/>
    <n v="19"/>
    <d v="1899-12-30T00:31:19"/>
    <d v="1899-12-30T00:09:47"/>
    <s v="AltraBlue"/>
    <x v="351"/>
    <n v="6.1309207025013359"/>
    <n v="152"/>
    <x v="14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  <n v="35"/>
    <n v="3"/>
    <n v="29"/>
  </r>
  <r>
    <d v="2017-08-31T00:00:00"/>
    <d v="2017-08-31T00:00:00"/>
    <x v="2"/>
    <n v="3.2"/>
    <n v="0"/>
    <n v="34"/>
    <n v="31"/>
    <d v="1899-12-30T00:34:31"/>
    <d v="1899-12-30T00:10:47"/>
    <s v="AltraBlue"/>
    <x v="351"/>
    <n v="5.5625301786576582"/>
    <n v="151"/>
    <x v="2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  <n v="35"/>
    <n v="1"/>
    <n v="31"/>
  </r>
  <r>
    <d v="2017-09-04T00:00:00"/>
    <d v="2017-09-04T00:00:00"/>
    <x v="2"/>
    <n v="3.1"/>
    <n v="0"/>
    <n v="27"/>
    <n v="25"/>
    <d v="1899-12-30T00:27:25"/>
    <d v="1899-12-30T00:08:51"/>
    <s v="GreyEscalante"/>
    <x v="112"/>
    <n v="6.7841945288753847"/>
    <n v="156"/>
    <x v="2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  <n v="36"/>
    <n v="3"/>
    <n v="4"/>
  </r>
  <r>
    <d v="2017-09-07T00:00:00"/>
    <d v="2017-09-07T00:00:00"/>
    <x v="2"/>
    <n v="4"/>
    <n v="0"/>
    <n v="39"/>
    <n v="50"/>
    <d v="1899-12-30T00:39:50"/>
    <d v="1899-12-30T00:09:58"/>
    <s v="AltraBlue"/>
    <x v="582"/>
    <n v="6.0251046025104644"/>
    <n v="156"/>
    <x v="2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  <n v="36"/>
    <n v="2"/>
    <n v="7"/>
  </r>
  <r>
    <d v="2017-09-08T00:00:00"/>
    <d v="2017-09-08T00:00:00"/>
    <x v="2"/>
    <n v="3.7"/>
    <n v="0"/>
    <n v="58"/>
    <n v="40"/>
    <d v="1899-12-30T00:58:40"/>
    <d v="1899-12-30T00:15:51"/>
    <s v="LonePeak"/>
    <x v="570"/>
    <n v="3.7840909090909127"/>
    <n v="152"/>
    <x v="14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  <n v="36"/>
    <n v="0"/>
    <n v="8"/>
  </r>
  <r>
    <d v="2017-09-09T00:00:00"/>
    <d v="2017-09-09T00:00:00"/>
    <x v="2"/>
    <n v="3.33"/>
    <n v="0"/>
    <n v="41"/>
    <n v="21"/>
    <d v="1899-12-30T00:41:21"/>
    <d v="1899-12-30T00:12:25"/>
    <s v="LonePeak"/>
    <x v="634"/>
    <n v="4.8319226118500644"/>
    <n v="146"/>
    <x v="2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  <n v="36"/>
    <n v="0"/>
    <n v="9"/>
  </r>
  <r>
    <d v="2017-09-12T00:00:00"/>
    <d v="2017-09-12T00:00:00"/>
    <x v="2"/>
    <n v="5"/>
    <n v="0"/>
    <n v="49"/>
    <n v="27"/>
    <d v="1899-12-30T00:49:27"/>
    <d v="1899-12-30T00:09:53"/>
    <s v="AltraBlue"/>
    <x v="635"/>
    <n v="6.0667340748230583"/>
    <n v="150"/>
    <x v="2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  <n v="37"/>
    <n v="2"/>
    <n v="12"/>
  </r>
  <r>
    <d v="2017-09-14T00:00:00"/>
    <d v="2017-09-14T00:00:00"/>
    <x v="2"/>
    <n v="3.2"/>
    <n v="0"/>
    <n v="35"/>
    <n v="0"/>
    <d v="1899-12-30T00:35:00"/>
    <d v="1899-12-30T00:10:56"/>
    <s v="AltraBlue"/>
    <x v="351"/>
    <n v="5.4857142857142902"/>
    <n v="147"/>
    <x v="4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  <n v="37"/>
    <n v="1"/>
    <n v="14"/>
  </r>
  <r>
    <d v="2017-09-15T00:00:00"/>
    <d v="2017-09-15T00:00:00"/>
    <x v="2"/>
    <n v="3.8"/>
    <n v="1"/>
    <n v="4"/>
    <n v="47"/>
    <d v="1899-12-30T01:04:47"/>
    <d v="1899-12-30T00:17:03"/>
    <s v="LonePeak"/>
    <x v="570"/>
    <n v="3.5194237200926191"/>
    <n v="145"/>
    <x v="4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  <n v="37"/>
    <n v="0"/>
    <n v="15"/>
  </r>
  <r>
    <d v="2017-09-21T00:00:00"/>
    <d v="2017-09-21T00:00:00"/>
    <x v="2"/>
    <n v="3.2"/>
    <n v="0"/>
    <n v="32"/>
    <n v="17"/>
    <d v="1899-12-30T00:32:17"/>
    <d v="1899-12-30T00:10:05"/>
    <s v="GreyEscalante"/>
    <x v="351"/>
    <n v="5.9473412493546771"/>
    <n v="152"/>
    <x v="7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  <n v="38"/>
    <n v="5"/>
    <n v="21"/>
  </r>
  <r>
    <d v="2017-09-22T00:00:00"/>
    <d v="2017-09-22T00:00:00"/>
    <x v="2"/>
    <n v="4"/>
    <n v="1"/>
    <n v="0"/>
    <n v="5"/>
    <d v="1899-12-30T01:00:05"/>
    <d v="1899-12-30T00:15:01"/>
    <s v="LonePeak"/>
    <x v="636"/>
    <n v="3.9944521497919587"/>
    <n v="150"/>
    <x v="4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  <n v="38"/>
    <n v="0"/>
    <n v="22"/>
  </r>
  <r>
    <d v="2017-09-23T00:00:00"/>
    <d v="2017-09-23T00:00:00"/>
    <x v="2"/>
    <n v="7.85"/>
    <n v="2"/>
    <n v="11"/>
    <n v="6"/>
    <d v="1899-12-30T02:11:06"/>
    <d v="1899-12-30T00:16:42"/>
    <s v="LonePeak"/>
    <x v="637"/>
    <n v="3.5926773455377599"/>
    <n v="152"/>
    <x v="4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  <n v="38"/>
    <n v="0"/>
    <n v="23"/>
  </r>
  <r>
    <d v="2017-09-24T00:00:00"/>
    <d v="2017-09-24T00:00:00"/>
    <x v="2"/>
    <n v="3.1"/>
    <n v="0"/>
    <n v="40"/>
    <n v="1"/>
    <d v="1899-12-30T00:40:01"/>
    <d v="1899-12-30T00:12:55"/>
    <s v="LonePeak"/>
    <x v="413"/>
    <n v="4.6480633069554385"/>
    <n v="131"/>
    <x v="4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  <n v="39"/>
    <n v="0"/>
    <n v="24"/>
  </r>
  <r>
    <d v="2017-09-30T00:00:00"/>
    <d v="2017-09-30T00:00:00"/>
    <x v="2"/>
    <n v="5"/>
    <n v="0"/>
    <n v="57"/>
    <n v="18"/>
    <d v="1899-12-30T00:57:18"/>
    <d v="1899-12-30T00:11:28"/>
    <s v="LonePeak"/>
    <x v="531"/>
    <n v="5.2356020942408419"/>
    <n v="161"/>
    <x v="14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  <n v="39"/>
    <n v="5"/>
    <n v="30"/>
  </r>
  <r>
    <d v="2017-10-01T00:00:00"/>
    <d v="2017-10-01T00:00:00"/>
    <x v="2"/>
    <n v="6.7"/>
    <n v="1"/>
    <n v="50"/>
    <n v="44"/>
    <d v="1899-12-30T01:50:44"/>
    <d v="1899-12-30T00:16:32"/>
    <s v="LonePeak"/>
    <x v="638"/>
    <n v="3.6303431667670107"/>
    <n v="152"/>
    <x v="14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  <n v="40"/>
    <n v="0"/>
    <n v="1"/>
  </r>
  <r>
    <d v="2017-10-05T00:00:00"/>
    <d v="2017-10-05T00:00:00"/>
    <x v="2"/>
    <n v="3.2"/>
    <n v="0"/>
    <n v="35"/>
    <n v="54"/>
    <d v="1899-12-30T00:35:54"/>
    <d v="1899-12-30T00:11:13"/>
    <s v="GreyEscalante"/>
    <x v="351"/>
    <n v="5.3481894150417872"/>
    <n v="148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  <n v="40"/>
    <n v="3"/>
    <n v="5"/>
  </r>
  <r>
    <d v="2017-10-06T00:00:00"/>
    <d v="2017-10-06T00:00:00"/>
    <x v="2"/>
    <n v="3.3"/>
    <n v="0"/>
    <n v="49"/>
    <n v="57"/>
    <d v="1899-12-30T00:49:57"/>
    <d v="1899-12-30T00:15:08"/>
    <s v="LonePeak"/>
    <x v="493"/>
    <n v="3.9639639639639666"/>
    <n v="138"/>
    <x v="14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  <n v="40"/>
    <n v="0"/>
    <n v="6"/>
  </r>
  <r>
    <d v="2017-10-06T00:00:00"/>
    <d v="2017-10-06T00:00:00"/>
    <x v="2"/>
    <n v="5.2"/>
    <n v="0"/>
    <n v="58"/>
    <n v="3"/>
    <d v="1899-12-30T00:58:03"/>
    <d v="1899-12-30T00:11:10"/>
    <s v="LonePeak"/>
    <x v="639"/>
    <n v="5.3746770025839847"/>
    <n v="154"/>
    <x v="4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  <n v="40"/>
    <n v="0"/>
    <n v="6"/>
  </r>
  <r>
    <d v="2017-10-07T00:00:00"/>
    <d v="2017-10-07T00:00:00"/>
    <x v="2"/>
    <n v="7.6"/>
    <n v="2"/>
    <n v="7"/>
    <n v="16"/>
    <d v="1899-12-30T02:07:16"/>
    <d v="1899-12-30T00:16:45"/>
    <s v="LonePeak"/>
    <x v="638"/>
    <n v="3.583027763226823"/>
    <n v="0"/>
    <x v="4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  <n v="40"/>
    <n v="0"/>
    <n v="7"/>
  </r>
  <r>
    <d v="2017-10-08T00:00:00"/>
    <d v="2017-10-08T00:00:00"/>
    <x v="2"/>
    <n v="4"/>
    <n v="0"/>
    <n v="45"/>
    <n v="52"/>
    <d v="1899-12-30T00:45:52"/>
    <d v="1899-12-30T00:11:28"/>
    <s v="LonePeak"/>
    <x v="2"/>
    <n v="5.2325581395348877"/>
    <n v="0"/>
    <x v="13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  <n v="41"/>
    <n v="0"/>
    <n v="8"/>
  </r>
  <r>
    <d v="2017-10-10T00:00:00"/>
    <d v="2017-10-10T00:00:00"/>
    <x v="2"/>
    <n v="3.2"/>
    <n v="0"/>
    <n v="35"/>
    <n v="59"/>
    <d v="1899-12-30T00:35:59"/>
    <d v="1899-12-30T00:11:15"/>
    <s v="RedEscalante"/>
    <x v="640"/>
    <n v="5.3358036127836996"/>
    <n v="154"/>
    <x v="14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  <n v="41"/>
    <n v="1"/>
    <n v="10"/>
  </r>
  <r>
    <d v="2017-10-13T00:00:00"/>
    <d v="2017-10-13T00:00:00"/>
    <x v="2"/>
    <n v="3.8"/>
    <n v="0"/>
    <n v="56"/>
    <n v="57"/>
    <d v="1899-12-30T00:56:57"/>
    <d v="1899-12-30T00:14:59"/>
    <s v="LonePeak"/>
    <x v="570"/>
    <n v="4.0035118525021982"/>
    <n v="152"/>
    <x v="14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  <n v="41"/>
    <n v="2"/>
    <n v="13"/>
  </r>
  <r>
    <d v="2017-10-17T00:00:00"/>
    <d v="2017-10-17T00:00:00"/>
    <x v="2"/>
    <n v="3.25"/>
    <n v="0"/>
    <n v="32"/>
    <n v="2"/>
    <d v="1899-12-30T00:32:02"/>
    <d v="1899-12-30T00:09:51"/>
    <s v="GreyEscalante"/>
    <x v="351"/>
    <n v="6.0874089490114507"/>
    <n v="157"/>
    <x v="2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  <n v="42"/>
    <n v="3"/>
    <n v="17"/>
  </r>
  <r>
    <d v="2017-10-19T00:00:00"/>
    <d v="2017-10-19T00:00:00"/>
    <x v="2"/>
    <n v="3.25"/>
    <n v="0"/>
    <n v="33"/>
    <n v="32"/>
    <d v="1899-12-30T00:33:32"/>
    <d v="1899-12-30T00:10:19"/>
    <s v="GreyEscalante"/>
    <x v="351"/>
    <n v="5.8151093439363866"/>
    <n v="154"/>
    <x v="2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  <n v="42"/>
    <n v="1"/>
    <n v="19"/>
  </r>
  <r>
    <d v="2017-10-20T00:00:00"/>
    <d v="2017-10-20T00:00:00"/>
    <x v="2"/>
    <n v="3.3"/>
    <n v="0"/>
    <n v="45"/>
    <n v="44"/>
    <d v="1899-12-30T00:45:44"/>
    <d v="1899-12-30T00:13:52"/>
    <s v="LonePeak"/>
    <x v="493"/>
    <n v="4.3294460641399448"/>
    <n v="151"/>
    <x v="14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  <n v="42"/>
    <n v="0"/>
    <n v="20"/>
  </r>
  <r>
    <d v="2017-10-22T00:00:00"/>
    <d v="2017-10-22T00:00:00"/>
    <x v="2"/>
    <n v="33.71"/>
    <n v="9"/>
    <n v="38"/>
    <n v="14"/>
    <d v="1899-12-30T09:38:14"/>
    <d v="1899-12-30T00:17:09"/>
    <s v="LonePeak"/>
    <x v="499"/>
    <n v="3.497895889779215"/>
    <n v="127"/>
    <x v="19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  <n v="43"/>
    <n v="1"/>
    <n v="22"/>
  </r>
  <r>
    <d v="2017-10-27T00:00:00"/>
    <d v="2017-10-27T00:00:00"/>
    <x v="1"/>
    <n v="10.199999999999999"/>
    <n v="1"/>
    <n v="2"/>
    <n v="27"/>
    <d v="1899-12-30T01:02:27"/>
    <d v="1899-12-30T00:06:07"/>
    <s v="Si"/>
    <x v="17"/>
    <n v="9.7998398718975253"/>
    <n v="0"/>
    <x v="19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  <n v="43"/>
    <n v="4"/>
    <n v="27"/>
  </r>
  <r>
    <d v="2017-11-02T00:00:00"/>
    <d v="2017-11-02T00:00:00"/>
    <x v="2"/>
    <n v="3.2"/>
    <n v="0"/>
    <n v="35"/>
    <n v="8"/>
    <d v="1899-12-30T00:35:08"/>
    <d v="1899-12-30T00:10:59"/>
    <s v="GreyEscalante"/>
    <x v="351"/>
    <n v="5.4648956356736296"/>
    <n v="152"/>
    <x v="14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  <n v="44"/>
    <n v="5"/>
    <n v="2"/>
  </r>
  <r>
    <d v="2017-11-03T00:00:00"/>
    <d v="2017-11-03T00:00:00"/>
    <x v="1"/>
    <n v="17.100000000000001"/>
    <n v="1"/>
    <n v="19"/>
    <n v="5"/>
    <d v="1899-12-30T01:19:05"/>
    <d v="1899-12-30T00:04:37"/>
    <s v="LightSpeed"/>
    <x v="17"/>
    <n v="12.973656480505808"/>
    <n v="0"/>
    <x v="14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  <n v="44"/>
    <n v="0"/>
    <n v="3"/>
  </r>
  <r>
    <d v="2017-11-10T00:00:00"/>
    <d v="2017-11-10T00:00:00"/>
    <x v="2"/>
    <n v="3.1"/>
    <n v="0"/>
    <n v="37"/>
    <n v="10"/>
    <d v="1899-12-30T00:37:10"/>
    <d v="1899-12-30T00:11:59"/>
    <s v="LonePeak"/>
    <x v="201"/>
    <n v="5.0044843049327401"/>
    <n v="139"/>
    <x v="14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  <n v="45"/>
    <n v="6"/>
    <n v="10"/>
  </r>
  <r>
    <d v="2017-11-16T00:00:00"/>
    <d v="2017-11-16T00:00:00"/>
    <x v="2"/>
    <n v="1"/>
    <n v="0"/>
    <n v="9"/>
    <n v="27"/>
    <d v="1899-12-30T00:09:27"/>
    <d v="1899-12-30T00:09:27"/>
    <s v="GreyEscalante"/>
    <x v="274"/>
    <n v="6.3492063492063542"/>
    <n v="139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  <n v="46"/>
    <n v="5"/>
    <n v="16"/>
  </r>
  <r>
    <d v="2017-11-17T00:00:00"/>
    <d v="2017-11-17T00:00:00"/>
    <x v="2"/>
    <n v="3"/>
    <n v="0"/>
    <n v="38"/>
    <n v="24"/>
    <d v="1899-12-30T00:38:24"/>
    <d v="1899-12-30T00:12:48"/>
    <s v="LonePeak"/>
    <x v="201"/>
    <n v="4.6875000000000036"/>
    <n v="139"/>
    <x v="14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  <n v="46"/>
    <n v="0"/>
    <n v="17"/>
  </r>
  <r>
    <d v="2017-11-18T00:00:00"/>
    <d v="2017-11-18T00:00:00"/>
    <x v="0"/>
    <n v="1"/>
    <n v="0"/>
    <n v="30"/>
    <n v="33"/>
    <d v="1899-12-30T00:30:33"/>
    <d v="1899-12-30T00:30:33"/>
    <s v="PHS"/>
    <x v="362"/>
    <n v="1.9639934533551571"/>
    <n v="0"/>
    <x v="13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  <n v="46"/>
    <n v="0"/>
    <n v="18"/>
  </r>
  <r>
    <d v="2017-11-20T00:00:00"/>
    <d v="2017-11-20T00:00:00"/>
    <x v="2"/>
    <n v="3.1"/>
    <n v="0"/>
    <n v="32"/>
    <n v="14"/>
    <d v="1899-12-30T00:32:14"/>
    <d v="1899-12-30T00:10:24"/>
    <s v="LonePeak"/>
    <x v="426"/>
    <n v="5.7704239917269957"/>
    <n v="165"/>
    <x v="19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  <n v="47"/>
    <n v="1"/>
    <n v="20"/>
  </r>
  <r>
    <d v="2017-11-21T00:00:00"/>
    <d v="2017-11-21T00:00:00"/>
    <x v="2"/>
    <n v="3"/>
    <n v="0"/>
    <n v="30"/>
    <n v="0"/>
    <d v="1899-12-30T00:30:00"/>
    <d v="1899-12-30T00:10:00"/>
    <s v="LonePeak"/>
    <x v="2"/>
    <n v="6.0000000000000053"/>
    <n v="147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  <n v="47"/>
    <n v="0"/>
    <n v="21"/>
  </r>
  <r>
    <d v="2017-11-26T00:00:00"/>
    <d v="2017-11-26T00:00:00"/>
    <x v="2"/>
    <n v="5.2"/>
    <n v="0"/>
    <n v="56"/>
    <n v="50"/>
    <d v="1899-12-30T00:56:50"/>
    <d v="1899-12-30T00:10:56"/>
    <s v="LonePeak"/>
    <x v="641"/>
    <n v="5.4897360703812357"/>
    <n v="163"/>
    <x v="19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  <n v="48"/>
    <n v="4"/>
    <n v="26"/>
  </r>
  <r>
    <d v="2017-11-28T00:00:00"/>
    <d v="2017-11-28T00:00:00"/>
    <x v="2"/>
    <n v="3.25"/>
    <n v="0"/>
    <n v="33"/>
    <n v="37"/>
    <d v="1899-12-30T00:33:37"/>
    <d v="1899-12-30T00:10:21"/>
    <s v="GreyEscalante"/>
    <x v="351"/>
    <n v="5.80069410014874"/>
    <n v="149"/>
    <x v="19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  <n v="48"/>
    <n v="1"/>
    <n v="28"/>
  </r>
  <r>
    <d v="2017-11-28T00:00:00"/>
    <d v="2017-11-28T00:00:00"/>
    <x v="0"/>
    <n v="1"/>
    <n v="0"/>
    <n v="32"/>
    <n v="38"/>
    <d v="1899-12-30T00:32:38"/>
    <d v="1899-12-30T00:32:38"/>
    <s v="PHS"/>
    <x v="362"/>
    <n v="1.8386108273748738"/>
    <n v="0"/>
    <x v="13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  <n v="48"/>
    <n v="0"/>
    <n v="28"/>
  </r>
  <r>
    <d v="2017-11-29T00:00:00"/>
    <d v="2017-11-29T00:00:00"/>
    <x v="2"/>
    <n v="3.25"/>
    <n v="0"/>
    <n v="34"/>
    <n v="2"/>
    <d v="1899-12-30T00:34:02"/>
    <d v="1899-12-30T00:10:28"/>
    <s v="GreyEscalante"/>
    <x v="351"/>
    <n v="5.7296767874632764"/>
    <n v="148"/>
    <x v="19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  <n v="48"/>
    <n v="0"/>
    <n v="29"/>
  </r>
  <r>
    <d v="2017-11-30T00:00:00"/>
    <d v="2017-11-30T00:00:00"/>
    <x v="2"/>
    <n v="3"/>
    <n v="0"/>
    <n v="31"/>
    <n v="7"/>
    <d v="1899-12-30T00:31:07"/>
    <d v="1899-12-30T00:10:22"/>
    <s v="GreyEscalante"/>
    <x v="356"/>
    <n v="5.7846813069094853"/>
    <n v="146"/>
    <x v="19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  <n v="48"/>
    <n v="0"/>
    <n v="30"/>
  </r>
  <r>
    <d v="2017-12-01T00:00:00"/>
    <d v="2017-12-01T00:00:00"/>
    <x v="2"/>
    <n v="3.75"/>
    <n v="0"/>
    <n v="47"/>
    <n v="1"/>
    <d v="1899-12-30T00:47:01"/>
    <d v="1899-12-30T00:12:32"/>
    <s v="LonePeak"/>
    <x v="642"/>
    <n v="4.785537043601563"/>
    <n v="146"/>
    <x v="19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  <n v="48"/>
    <n v="0"/>
    <n v="1"/>
  </r>
  <r>
    <d v="2017-12-17T00:00:00"/>
    <d v="2017-12-17T00:00:00"/>
    <x v="2"/>
    <n v="3.16"/>
    <n v="0"/>
    <n v="30"/>
    <n v="1"/>
    <d v="1899-12-30T00:30:01"/>
    <d v="1899-12-30T00:09:30"/>
    <s v="LonePeak"/>
    <x v="2"/>
    <n v="6.3164908384231033"/>
    <n v="139"/>
    <x v="13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  <n v="51"/>
    <n v="15"/>
    <n v="17"/>
  </r>
  <r>
    <d v="2017-12-19T00:00:00"/>
    <d v="2017-12-19T00:00:00"/>
    <x v="0"/>
    <n v="0.75"/>
    <n v="0"/>
    <n v="22"/>
    <n v="9"/>
    <d v="1899-12-30T00:22:09"/>
    <d v="1899-12-30T00:29:32"/>
    <s v="PHS"/>
    <x v="362"/>
    <n v="2.0316027088036135"/>
    <n v="0"/>
    <x v="13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  <n v="51"/>
    <n v="1"/>
    <n v="19"/>
  </r>
  <r>
    <d v="2017-12-26T00:00:00"/>
    <d v="2017-12-26T00:00:00"/>
    <x v="2"/>
    <n v="3"/>
    <n v="0"/>
    <n v="32"/>
    <n v="22"/>
    <d v="1899-12-30T00:32:22"/>
    <d v="1899-12-30T00:10:47"/>
    <s v="AltraOne"/>
    <x v="2"/>
    <n v="5.5612770339855855"/>
    <n v="145"/>
    <x v="13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  <n v="52"/>
    <n v="6"/>
    <n v="26"/>
  </r>
  <r>
    <d v="2017-12-28T00:00:00"/>
    <d v="2017-12-28T00:00:00"/>
    <x v="2"/>
    <n v="3"/>
    <n v="0"/>
    <n v="31"/>
    <n v="17"/>
    <d v="1899-12-30T00:31:17"/>
    <d v="1899-12-30T00:10:26"/>
    <s v="GreyEscalante"/>
    <x v="274"/>
    <n v="5.7538625466169462"/>
    <n v="149"/>
    <x v="13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  <n v="52"/>
    <n v="1"/>
    <n v="28"/>
  </r>
  <r>
    <d v="2017-12-31T00:00:00"/>
    <d v="2017-12-31T00:00:00"/>
    <x v="1"/>
    <n v="12"/>
    <n v="0"/>
    <n v="50"/>
    <n v="7"/>
    <d v="1899-12-30T00:50:07"/>
    <d v="1899-12-30T00:04:11"/>
    <s v="B-Shiv"/>
    <x v="580"/>
    <n v="14.36647821749253"/>
    <n v="126"/>
    <x v="13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  <n v="53"/>
    <n v="2"/>
    <n v="31"/>
  </r>
  <r>
    <d v="2018-01-01T00:00:00"/>
    <d v="2018-01-01T00:00:00"/>
    <x v="2"/>
    <n v="3"/>
    <n v="0"/>
    <n v="30"/>
    <n v="2"/>
    <d v="1899-12-30T00:30:02"/>
    <d v="1899-12-30T00:10:01"/>
    <s v="AltraOne"/>
    <x v="2"/>
    <n v="5.9933407325194281"/>
    <n v="145"/>
    <x v="13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  <n v="1"/>
    <n v="0"/>
    <n v="1"/>
  </r>
  <r>
    <d v="2018-01-02T00:00:00"/>
    <d v="2018-01-02T00:00:00"/>
    <x v="2"/>
    <n v="3"/>
    <n v="0"/>
    <n v="30"/>
    <n v="16"/>
    <d v="1899-12-30T00:30:16"/>
    <d v="1899-12-30T00:10:05"/>
    <s v="GreyEscalante"/>
    <x v="274"/>
    <n v="5.947136563876656"/>
    <n v="139"/>
    <x v="13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  <n v="1"/>
    <n v="0"/>
    <n v="2"/>
  </r>
  <r>
    <d v="2018-01-03T00:00:00"/>
    <d v="2018-01-03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1"/>
    <n v="0"/>
    <n v="3"/>
  </r>
  <r>
    <d v="2018-01-03T00:00:00"/>
    <d v="2018-01-03T00:00:00"/>
    <x v="2"/>
    <n v="1.3"/>
    <n v="0"/>
    <n v="15"/>
    <n v="0"/>
    <d v="1899-12-30T00:15:00"/>
    <d v="1899-12-30T00:11:32"/>
    <s v="GreyEscalante"/>
    <x v="274"/>
    <n v="5.2000000000000046"/>
    <n v="125"/>
    <x v="13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  <n v="1"/>
    <n v="0"/>
    <n v="3"/>
  </r>
  <r>
    <d v="2018-01-04T00:00:00"/>
    <d v="2018-01-04T00:00:00"/>
    <x v="2"/>
    <n v="3.1"/>
    <n v="0"/>
    <n v="30"/>
    <n v="58"/>
    <d v="1899-12-30T00:30:58"/>
    <d v="1899-12-30T00:09:59"/>
    <s v="AltraOne"/>
    <x v="2"/>
    <n v="6.006458557588811"/>
    <n v="149"/>
    <x v="13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  <n v="1"/>
    <n v="0"/>
    <n v="4"/>
  </r>
  <r>
    <d v="2018-01-07T00:00:00"/>
    <d v="2018-01-07T00:00:00"/>
    <x v="2"/>
    <n v="3"/>
    <n v="0"/>
    <n v="33"/>
    <n v="47"/>
    <d v="1899-12-30T00:33:47"/>
    <d v="1899-12-30T00:11:16"/>
    <s v="AltraOne"/>
    <x v="643"/>
    <n v="5.3280710409472167"/>
    <n v="156"/>
    <x v="13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  <n v="2"/>
    <n v="2"/>
    <n v="7"/>
  </r>
  <r>
    <d v="2018-01-08T00:00:00"/>
    <d v="2018-01-08T00:00:00"/>
    <x v="1"/>
    <n v="5.5"/>
    <n v="0"/>
    <n v="15"/>
    <n v="0"/>
    <d v="1899-12-30T00:15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  <n v="2"/>
    <n v="0"/>
    <n v="8"/>
  </r>
  <r>
    <d v="2018-01-08T00:00:00"/>
    <d v="2018-01-08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8"/>
  </r>
  <r>
    <d v="2018-01-10T00:00:00"/>
    <d v="2018-01-10T00:00:00"/>
    <x v="2"/>
    <n v="3.4"/>
    <n v="0"/>
    <n v="33"/>
    <n v="6"/>
    <d v="1899-12-30T00:33:06"/>
    <d v="1899-12-30T00:09:44"/>
    <s v="GreyEscalante"/>
    <x v="274"/>
    <n v="6.1631419939577095"/>
    <n v="141"/>
    <x v="13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  <n v="2"/>
    <n v="1"/>
    <n v="10"/>
  </r>
  <r>
    <d v="2018-01-11T00:00:00"/>
    <d v="2018-01-11T00:00:00"/>
    <x v="1"/>
    <n v="7.75"/>
    <n v="0"/>
    <n v="20"/>
    <n v="0"/>
    <d v="1899-12-30T00:20:00"/>
    <d v="1899-12-30T00:02:35"/>
    <s v="YNHH"/>
    <x v="303"/>
    <n v="23.250000000000018"/>
    <n v="0"/>
    <x v="13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  <n v="2"/>
    <n v="0"/>
    <n v="11"/>
  </r>
  <r>
    <d v="2018-01-11T00:00:00"/>
    <d v="2018-01-11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11"/>
  </r>
  <r>
    <d v="2018-01-12T00:00:00"/>
    <d v="2018-01-12T00:00:00"/>
    <x v="2"/>
    <n v="3.1"/>
    <n v="0"/>
    <n v="32"/>
    <n v="7"/>
    <d v="1899-12-30T00:32:07"/>
    <d v="1899-12-30T00:10:22"/>
    <s v="AltraOne"/>
    <x v="644"/>
    <n v="5.7913855734302073"/>
    <n v="156"/>
    <x v="13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  <n v="2"/>
    <n v="0"/>
    <n v="12"/>
  </r>
  <r>
    <d v="2018-01-14T00:00:00"/>
    <d v="2018-01-14T00:00:00"/>
    <x v="1"/>
    <n v="13.4"/>
    <n v="1"/>
    <n v="5"/>
    <n v="22"/>
    <d v="1899-12-30T01:05:22"/>
    <d v="1899-12-30T00:04:53"/>
    <s v="B-Shiv"/>
    <x v="589"/>
    <n v="12.299847016828158"/>
    <n v="129"/>
    <x v="13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  <n v="3"/>
    <n v="1"/>
    <n v="14"/>
  </r>
  <r>
    <d v="2018-01-15T00:00:00"/>
    <d v="2018-01-15T00:00:00"/>
    <x v="2"/>
    <n v="5.05"/>
    <n v="1"/>
    <n v="0"/>
    <n v="34"/>
    <d v="1899-12-30T01:00:34"/>
    <d v="1899-12-30T00:12:00"/>
    <s v="AltraOne"/>
    <x v="645"/>
    <n v="5.0027517886626347"/>
    <n v="0"/>
    <x v="0"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  <n v="3"/>
    <n v="0"/>
    <n v="15"/>
  </r>
  <r>
    <d v="2018-01-16T00:00:00"/>
    <d v="2018-01-16T00:00:00"/>
    <x v="2"/>
    <n v="1"/>
    <n v="0"/>
    <n v="10"/>
    <n v="0"/>
    <d v="1899-12-30T00:10:00"/>
    <d v="1899-12-30T00:10:00"/>
    <s v="GreyEscalante"/>
    <x v="274"/>
    <n v="6.0000000000000053"/>
    <n v="126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3"/>
    <n v="0"/>
    <n v="16"/>
  </r>
  <r>
    <d v="2018-01-16T00:00:00"/>
    <d v="2018-01-16T00:00:00"/>
    <x v="7"/>
    <n v="0.5"/>
    <n v="0"/>
    <n v="5"/>
    <n v="26"/>
    <d v="1899-12-30T00:05:26"/>
    <d v="1899-12-30T00:10:52"/>
    <s v="ergo"/>
    <x v="646"/>
    <n v="5.5214723926380405"/>
    <n v="0"/>
    <x v="0"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  <n v="3"/>
    <n v="0"/>
    <n v="16"/>
  </r>
  <r>
    <d v="2018-01-16T00:00:00"/>
    <d v="2018-01-16T00:00:00"/>
    <x v="0"/>
    <n v="0.75"/>
    <n v="0"/>
    <n v="22"/>
    <n v="38"/>
    <d v="1899-12-30T00:22:38"/>
    <d v="1899-12-30T00:30:11"/>
    <s v="PHS"/>
    <x v="362"/>
    <n v="1.9882179675994125"/>
    <n v="0"/>
    <x v="13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  <n v="3"/>
    <n v="0"/>
    <n v="16"/>
  </r>
  <r>
    <d v="2018-01-18T00:00:00"/>
    <d v="2018-01-18T00:00:00"/>
    <x v="2"/>
    <n v="3.5"/>
    <n v="0"/>
    <n v="41"/>
    <n v="39"/>
    <d v="1899-12-30T00:41:39"/>
    <d v="1899-12-30T00:11:54"/>
    <s v="GreyEscalante"/>
    <x v="274"/>
    <n v="5.0420168067226934"/>
    <n v="136"/>
    <x v="13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  <n v="3"/>
    <n v="1"/>
    <n v="18"/>
  </r>
  <r>
    <d v="2018-01-20T00:00:00"/>
    <d v="2018-01-20T00:00:00"/>
    <x v="1"/>
    <n v="15"/>
    <n v="0"/>
    <n v="53"/>
    <n v="5"/>
    <d v="1899-12-30T00:53:05"/>
    <d v="1899-12-30T00:03:32"/>
    <s v="B-Shiv"/>
    <x v="580"/>
    <n v="16.95447409733125"/>
    <n v="0"/>
    <x v="13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  <n v="3"/>
    <n v="1"/>
    <n v="20"/>
  </r>
  <r>
    <d v="2018-01-21T00:00:00"/>
    <d v="2018-01-21T00:00:00"/>
    <x v="2"/>
    <n v="3.23"/>
    <n v="0"/>
    <n v="36"/>
    <n v="39"/>
    <d v="1899-12-30T00:36:39"/>
    <d v="1899-12-30T00:11:21"/>
    <s v="AltraOne"/>
    <x v="201"/>
    <n v="5.2878581173260608"/>
    <n v="158"/>
    <x v="19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  <n v="4"/>
    <n v="0"/>
    <n v="21"/>
  </r>
  <r>
    <d v="2018-01-22T00:00:00"/>
    <d v="2018-01-2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2"/>
  </r>
  <r>
    <d v="2018-01-24T00:00:00"/>
    <d v="2018-01-24T00:00:00"/>
    <x v="2"/>
    <n v="3.25"/>
    <n v="0"/>
    <n v="32"/>
    <n v="4"/>
    <d v="1899-12-30T00:32:04"/>
    <d v="1899-12-30T00:09:52"/>
    <s v="GreyEscalante"/>
    <x v="351"/>
    <n v="6.0810810810810851"/>
    <n v="156"/>
    <x v="19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  <n v="4"/>
    <n v="1"/>
    <n v="24"/>
  </r>
  <r>
    <d v="2018-01-25T00:00:00"/>
    <d v="2018-01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5"/>
  </r>
  <r>
    <d v="2018-01-28T00:00:00"/>
    <d v="2018-01-28T00:00:00"/>
    <x v="2"/>
    <n v="4.8"/>
    <n v="0"/>
    <n v="59"/>
    <n v="21"/>
    <d v="1899-12-30T00:59:21"/>
    <d v="1899-12-30T00:12:22"/>
    <s v="LonePeak"/>
    <x v="647"/>
    <n v="4.8525695029486133"/>
    <n v="164"/>
    <x v="19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  <n v="5"/>
    <n v="2"/>
    <n v="28"/>
  </r>
  <r>
    <d v="2018-01-29T00:00:00"/>
    <d v="2018-01-29T00:00:00"/>
    <x v="1"/>
    <n v="12"/>
    <n v="0"/>
    <n v="34"/>
    <n v="40"/>
    <d v="1899-12-30T00:34:40"/>
    <d v="1899-12-30T00:02:53"/>
    <s v="YNHH"/>
    <x v="303"/>
    <n v="20.769230769230788"/>
    <n v="0"/>
    <x v="13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  <n v="5"/>
    <n v="0"/>
    <n v="29"/>
  </r>
  <r>
    <d v="2018-01-29T00:00:00"/>
    <d v="2018-01-29T00:00:00"/>
    <x v="2"/>
    <n v="1"/>
    <n v="0"/>
    <n v="10"/>
    <n v="1"/>
    <d v="1899-12-30T00:10:01"/>
    <d v="1899-12-30T00:10:01"/>
    <s v="GreyEscalante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  <n v="5"/>
    <n v="0"/>
    <n v="29"/>
  </r>
  <r>
    <d v="2018-01-30T00:00:00"/>
    <d v="2018-01-30T00:00:00"/>
    <x v="1"/>
    <n v="10"/>
    <n v="0"/>
    <n v="30"/>
    <n v="0"/>
    <d v="1899-12-30T00:30:00"/>
    <d v="1899-12-30T00:03:00"/>
    <s v="YNHH"/>
    <x v="303"/>
    <n v="20.000000000000014"/>
    <n v="0"/>
    <x v="13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5"/>
    <n v="0"/>
    <n v="30"/>
  </r>
  <r>
    <d v="2018-01-30T00:00:00"/>
    <d v="2018-01-30T00:00:00"/>
    <x v="0"/>
    <n v="1"/>
    <n v="0"/>
    <n v="35"/>
    <n v="56"/>
    <d v="1899-12-30T00:35:56"/>
    <d v="1899-12-30T00:35:56"/>
    <s v="PHS"/>
    <x v="362"/>
    <n v="1.669758812615957"/>
    <n v="0"/>
    <x v="13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  <n v="5"/>
    <n v="0"/>
    <n v="30"/>
  </r>
  <r>
    <d v="2018-01-31T00:00:00"/>
    <d v="2018-01-31T00:00:00"/>
    <x v="2"/>
    <n v="3"/>
    <n v="0"/>
    <n v="31"/>
    <n v="46"/>
    <d v="1899-12-30T00:31:46"/>
    <d v="1899-12-30T00:10:35"/>
    <s v="GreyEscalante"/>
    <x v="274"/>
    <n v="5.6663168940188928"/>
    <n v="138"/>
    <x v="13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  <n v="5"/>
    <n v="0"/>
    <n v="31"/>
  </r>
  <r>
    <d v="2018-02-01T00:00:00"/>
    <d v="2018-02-01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5"/>
    <n v="0"/>
    <n v="1"/>
  </r>
  <r>
    <d v="2018-02-03T00:00:00"/>
    <d v="2018-02-03T00:00:00"/>
    <x v="2"/>
    <n v="3"/>
    <n v="0"/>
    <n v="33"/>
    <n v="47"/>
    <d v="1899-12-30T00:33:47"/>
    <d v="1899-12-30T00:11:16"/>
    <s v="AltraOne"/>
    <x v="648"/>
    <n v="5.3280710409472167"/>
    <n v="145"/>
    <x v="13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  <n v="5"/>
    <n v="1"/>
    <n v="3"/>
  </r>
  <r>
    <d v="2018-02-05T00:00:00"/>
    <d v="2018-02-0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6"/>
    <n v="1"/>
    <n v="5"/>
  </r>
  <r>
    <d v="2018-02-08T00:00:00"/>
    <d v="2018-02-08T00:00:00"/>
    <x v="1"/>
    <n v="13.25"/>
    <n v="0"/>
    <n v="40"/>
    <n v="0"/>
    <d v="1899-12-30T00:40:00"/>
    <d v="1899-12-30T00:03:01"/>
    <s v="YNHH"/>
    <x v="303"/>
    <n v="19.875000000000018"/>
    <n v="0"/>
    <x v="13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  <n v="6"/>
    <n v="2"/>
    <n v="8"/>
  </r>
  <r>
    <d v="2018-02-08T00:00:00"/>
    <d v="2018-02-08T00:00:00"/>
    <x v="2"/>
    <n v="1"/>
    <n v="0"/>
    <n v="9"/>
    <n v="6"/>
    <d v="1899-12-30T00:09:06"/>
    <d v="1899-12-30T00:09:06"/>
    <s v="GreyEscalante"/>
    <x v="274"/>
    <n v="6.5934065934065984"/>
    <n v="0"/>
    <x v="13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  <n v="6"/>
    <n v="0"/>
    <n v="8"/>
  </r>
  <r>
    <d v="2018-02-09T00:00:00"/>
    <d v="2018-02-09T00:00:00"/>
    <x v="2"/>
    <n v="3.12"/>
    <n v="0"/>
    <n v="32"/>
    <n v="9"/>
    <d v="1899-12-30T00:32:09"/>
    <d v="1899-12-30T00:10:18"/>
    <s v="AltraOne"/>
    <x v="644"/>
    <n v="5.8227060653188243"/>
    <n v="0"/>
    <x v="13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  <n v="6"/>
    <n v="0"/>
    <n v="9"/>
  </r>
  <r>
    <d v="2018-02-11T00:00:00"/>
    <d v="2018-02-11T00:00:00"/>
    <x v="1"/>
    <n v="15"/>
    <n v="1"/>
    <n v="0"/>
    <n v="0"/>
    <d v="1899-12-30T01:00:00"/>
    <d v="1899-12-30T00:04:00"/>
    <s v="B-Shiv"/>
    <x v="285"/>
    <n v="15.000000000000014"/>
    <n v="0"/>
    <x v="13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7"/>
    <n v="1"/>
    <n v="11"/>
  </r>
  <r>
    <d v="2018-02-12T00:00:00"/>
    <d v="2018-02-12T00:00:00"/>
    <x v="1"/>
    <n v="10"/>
    <n v="0"/>
    <n v="32"/>
    <n v="0"/>
    <d v="1899-12-30T00:32:00"/>
    <d v="1899-12-30T00:03:12"/>
    <s v="YNHH"/>
    <x v="303"/>
    <n v="18.750000000000014"/>
    <n v="0"/>
    <x v="13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  <n v="7"/>
    <n v="0"/>
    <n v="12"/>
  </r>
  <r>
    <d v="2018-02-13T00:00:00"/>
    <d v="2018-02-13T00:00:00"/>
    <x v="2"/>
    <n v="3.5"/>
    <n v="0"/>
    <n v="35"/>
    <n v="0"/>
    <d v="1899-12-30T00:35:00"/>
    <d v="1899-12-30T00:10:00"/>
    <s v="GreyEscalante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  <n v="7"/>
    <n v="0"/>
    <n v="13"/>
  </r>
  <r>
    <d v="2018-02-15T00:00:00"/>
    <d v="2018-02-15T00:00:00"/>
    <x v="1"/>
    <n v="10"/>
    <n v="0"/>
    <n v="30"/>
    <n v="0"/>
    <d v="1899-12-30T00:30:00"/>
    <d v="1899-12-30T00:03:00"/>
    <s v="YNHH"/>
    <x v="274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7"/>
    <n v="1"/>
    <n v="15"/>
  </r>
  <r>
    <d v="2018-02-15T00:00:00"/>
    <d v="2018-02-15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  <n v="7"/>
    <n v="0"/>
    <n v="15"/>
  </r>
  <r>
    <d v="2018-02-16T00:00:00"/>
    <d v="2018-02-16T00:00:00"/>
    <x v="2"/>
    <n v="4.25"/>
    <n v="0"/>
    <n v="50"/>
    <n v="44"/>
    <d v="1899-12-30T00:50:44"/>
    <d v="1899-12-30T00:11:56"/>
    <s v="AltraOne"/>
    <x v="17"/>
    <n v="5.0262812089356155"/>
    <n v="149"/>
    <x v="19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  <n v="7"/>
    <n v="0"/>
    <n v="16"/>
  </r>
  <r>
    <d v="2018-02-17T00:00:00"/>
    <d v="2018-02-17T00:00:00"/>
    <x v="2"/>
    <n v="3.1"/>
    <n v="0"/>
    <n v="33"/>
    <n v="59"/>
    <d v="1899-12-30T00:33:59"/>
    <d v="1899-12-30T00:10:58"/>
    <s v="AltraOne"/>
    <x v="2"/>
    <n v="5.4732712113781306"/>
    <n v="0"/>
    <x v="13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  <n v="7"/>
    <n v="0"/>
    <n v="17"/>
  </r>
  <r>
    <d v="2018-02-18T00:00:00"/>
    <d v="2018-02-18T00:00:00"/>
    <x v="1"/>
    <n v="12"/>
    <n v="0"/>
    <n v="40"/>
    <n v="0"/>
    <d v="1899-12-30T00:40:00"/>
    <d v="1899-12-30T00:03:20"/>
    <s v="B-Shiv"/>
    <x v="64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  <n v="8"/>
    <n v="0"/>
    <n v="18"/>
  </r>
  <r>
    <d v="2018-02-19T00:00:00"/>
    <d v="2018-02-19T00:00:00"/>
    <x v="1"/>
    <n v="12.5"/>
    <n v="0"/>
    <n v="35"/>
    <n v="0"/>
    <d v="1899-12-30T00:35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  <n v="8"/>
    <n v="0"/>
    <n v="19"/>
  </r>
  <r>
    <d v="2018-02-20T00:00:00"/>
    <d v="2018-02-20T00:00:00"/>
    <x v="2"/>
    <n v="4.5"/>
    <n v="0"/>
    <n v="50"/>
    <n v="35"/>
    <d v="1899-12-30T00:50:35"/>
    <d v="1899-12-30T00:11:14"/>
    <s v="GreyEscalante"/>
    <x v="356"/>
    <n v="5.3377265238879783"/>
    <n v="155"/>
    <x v="14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  <n v="8"/>
    <n v="0"/>
    <n v="20"/>
  </r>
  <r>
    <d v="2018-02-21T00:00:00"/>
    <d v="2018-02-21T00:00:00"/>
    <x v="2"/>
    <n v="3.25"/>
    <n v="0"/>
    <n v="32"/>
    <n v="56"/>
    <d v="1899-12-30T00:32:56"/>
    <d v="1899-12-30T00:10:08"/>
    <s v="GreyEscalante"/>
    <x v="351"/>
    <n v="5.9210526315789522"/>
    <n v="147"/>
    <x v="14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  <n v="8"/>
    <n v="0"/>
    <n v="21"/>
  </r>
  <r>
    <d v="2018-02-22T00:00:00"/>
    <d v="2018-02-22T00:00:00"/>
    <x v="1"/>
    <n v="10.5"/>
    <n v="0"/>
    <n v="42"/>
    <n v="0"/>
    <d v="1899-12-30T00:42:00"/>
    <d v="1899-12-30T00:04:00"/>
    <s v="B-Shiv"/>
    <x v="285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8"/>
    <n v="0"/>
    <n v="22"/>
  </r>
  <r>
    <d v="2018-02-23T00:00:00"/>
    <d v="2018-02-23T00:00:00"/>
    <x v="2"/>
    <n v="3.1"/>
    <n v="0"/>
    <n v="35"/>
    <n v="49"/>
    <d v="1899-12-30T00:35:49"/>
    <d v="1899-12-30T00:11:33"/>
    <s v="AltraOne"/>
    <x v="650"/>
    <n v="5.1931130758492356"/>
    <n v="144"/>
    <x v="13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  <n v="8"/>
    <n v="0"/>
    <n v="23"/>
  </r>
  <r>
    <d v="2018-02-24T00:00:00"/>
    <d v="2018-02-24T00:00:00"/>
    <x v="2"/>
    <n v="4.3"/>
    <n v="0"/>
    <n v="47"/>
    <n v="44"/>
    <d v="1899-12-30T00:47:44"/>
    <d v="1899-12-30T00:11:06"/>
    <s v="AltraOne"/>
    <x v="651"/>
    <n v="5.4050279329608975"/>
    <n v="150"/>
    <x v="19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  <n v="8"/>
    <n v="0"/>
    <n v="24"/>
  </r>
  <r>
    <d v="2018-02-25T00:00:00"/>
    <d v="2018-02-25T00:00:00"/>
    <x v="2"/>
    <n v="8.25"/>
    <n v="1"/>
    <n v="30"/>
    <n v="0"/>
    <d v="1899-12-30T01:30:00"/>
    <d v="1899-12-30T00:10:55"/>
    <s v="AltraOne"/>
    <x v="2"/>
    <n v="5.5000000000000044"/>
    <n v="149"/>
    <x v="13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  <n v="9"/>
    <n v="0"/>
    <n v="25"/>
  </r>
  <r>
    <d v="2018-02-26T00:00:00"/>
    <d v="2018-02-26T00:00:00"/>
    <x v="1"/>
    <n v="8"/>
    <n v="0"/>
    <n v="25"/>
    <n v="0"/>
    <d v="1899-12-30T00:25:00"/>
    <d v="1899-12-30T00:03:08"/>
    <s v="YNHH"/>
    <x v="652"/>
    <n v="19.200000000000014"/>
    <n v="0"/>
    <x v="13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  <n v="9"/>
    <n v="0"/>
    <n v="26"/>
  </r>
  <r>
    <d v="2018-02-27T00:00:00"/>
    <d v="2018-02-27T00:00:00"/>
    <x v="0"/>
    <n v="1"/>
    <n v="0"/>
    <n v="34"/>
    <n v="15"/>
    <d v="1899-12-30T00:34:15"/>
    <d v="1899-12-30T00:34:15"/>
    <s v="PHS"/>
    <x v="362"/>
    <n v="1.7518248175182496"/>
    <n v="0"/>
    <x v="13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  <n v="9"/>
    <n v="0"/>
    <n v="27"/>
  </r>
  <r>
    <d v="2018-02-28T00:00:00"/>
    <d v="2018-02-28T00:00:00"/>
    <x v="2"/>
    <n v="5.65"/>
    <n v="1"/>
    <n v="1"/>
    <n v="25"/>
    <d v="1899-12-30T01:01:25"/>
    <d v="1899-12-30T00:10:52"/>
    <s v="GreyEscalante"/>
    <x v="653"/>
    <n v="5.5196743554952565"/>
    <n v="148"/>
    <x v="14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  <n v="9"/>
    <n v="0"/>
    <n v="28"/>
  </r>
  <r>
    <d v="2018-03-01T00:00:00"/>
    <d v="2018-03-01T00:00:00"/>
    <x v="2"/>
    <n v="4.3"/>
    <n v="0"/>
    <n v="43"/>
    <n v="58"/>
    <d v="1899-12-30T00:43:58"/>
    <d v="1899-12-30T00:10:13"/>
    <s v="GreyEscalante"/>
    <x v="384"/>
    <n v="5.8680818802122854"/>
    <n v="150"/>
    <x v="14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  <n v="9"/>
    <n v="0"/>
    <n v="1"/>
  </r>
  <r>
    <d v="2018-03-02T00:00:00"/>
    <d v="2018-03-02T00:00:00"/>
    <x v="2"/>
    <n v="4.25"/>
    <n v="0"/>
    <n v="50"/>
    <n v="54"/>
    <d v="1899-12-30T00:50:54"/>
    <d v="1899-12-30T00:11:59"/>
    <s v="AltraOne"/>
    <x v="654"/>
    <n v="5.0098231827112034"/>
    <n v="149"/>
    <x v="13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  <n v="9"/>
    <n v="0"/>
    <n v="2"/>
  </r>
  <r>
    <d v="2018-03-01T00:00:00"/>
    <d v="2018-03-01T00:00:00"/>
    <x v="0"/>
    <n v="1"/>
    <n v="0"/>
    <n v="36"/>
    <n v="48"/>
    <d v="1899-12-30T00:36:48"/>
    <d v="1899-12-30T00:36:48"/>
    <s v="PHS"/>
    <x v="362"/>
    <n v="1.6304347826086971"/>
    <n v="0"/>
    <x v="13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  <n v="9"/>
    <n v="0"/>
    <n v="1"/>
  </r>
  <r>
    <d v="2018-03-03T00:00:00"/>
    <d v="2018-03-03T00:00:00"/>
    <x v="2"/>
    <n v="5"/>
    <n v="0"/>
    <n v="53"/>
    <n v="27"/>
    <d v="1899-12-30T00:53:27"/>
    <d v="1899-12-30T00:10:41"/>
    <s v="AltraOne"/>
    <x v="2"/>
    <n v="5.6127221702525762"/>
    <n v="148"/>
    <x v="13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  <n v="9"/>
    <n v="1"/>
    <n v="3"/>
  </r>
  <r>
    <d v="2018-03-04T00:00:00"/>
    <d v="2018-03-04T00:00:00"/>
    <x v="2"/>
    <n v="8.4"/>
    <n v="1"/>
    <n v="57"/>
    <n v="52"/>
    <d v="1899-12-30T01:57:52"/>
    <d v="1899-12-30T00:14:02"/>
    <s v="AltraOne"/>
    <x v="655"/>
    <n v="4.2760180995475139"/>
    <n v="129"/>
    <x v="19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  <n v="10"/>
    <n v="0"/>
    <n v="4"/>
  </r>
  <r>
    <d v="2018-03-06T00:00:00"/>
    <d v="2018-03-06T00:00:00"/>
    <x v="0"/>
    <n v="1"/>
    <n v="0"/>
    <n v="30"/>
    <n v="51"/>
    <d v="1899-12-30T00:30:51"/>
    <d v="1899-12-30T00:30:51"/>
    <s v="PHS"/>
    <x v="362"/>
    <n v="1.9448946515397096"/>
    <n v="0"/>
    <x v="13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  <n v="10"/>
    <n v="1"/>
    <n v="6"/>
  </r>
  <r>
    <d v="2018-03-07T00:00:00"/>
    <d v="2018-03-07T00:00:00"/>
    <x v="2"/>
    <n v="4"/>
    <n v="0"/>
    <n v="45"/>
    <n v="45"/>
    <d v="1899-12-30T00:45:45"/>
    <d v="1899-12-30T00:11:26"/>
    <s v="AltraOne"/>
    <x v="2"/>
    <n v="5.2459016393442663"/>
    <n v="151"/>
    <x v="13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  <n v="10"/>
    <n v="0"/>
    <n v="7"/>
  </r>
  <r>
    <d v="2018-03-08T00:00:00"/>
    <d v="2018-03-08T00:00:00"/>
    <x v="2"/>
    <n v="1.5"/>
    <n v="0"/>
    <n v="21"/>
    <n v="7"/>
    <d v="1899-12-30T00:21:07"/>
    <d v="1899-12-30T00:14:05"/>
    <s v="GreyEscalante"/>
    <x v="274"/>
    <n v="4.2620363062352045"/>
    <n v="141"/>
    <x v="13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  <n v="10"/>
    <n v="0"/>
    <n v="8"/>
  </r>
  <r>
    <d v="2018-03-09T00:00:00"/>
    <d v="2018-03-09T00:00:00"/>
    <x v="2"/>
    <n v="2.25"/>
    <n v="0"/>
    <n v="26"/>
    <n v="38"/>
    <d v="1899-12-30T00:26:38"/>
    <d v="1899-12-30T00:11:50"/>
    <s v="AltraOne"/>
    <x v="2"/>
    <n v="5.068836045056325"/>
    <n v="149"/>
    <x v="13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  <n v="10"/>
    <n v="0"/>
    <n v="9"/>
  </r>
  <r>
    <d v="2018-03-11T00:00:00"/>
    <d v="2018-03-11T00:00:00"/>
    <x v="2"/>
    <n v="8"/>
    <n v="1"/>
    <n v="31"/>
    <n v="27"/>
    <d v="1899-12-30T01:31:27"/>
    <d v="1899-12-30T00:11:26"/>
    <s v="AltraOne"/>
    <x v="2"/>
    <n v="5.2487698195735408"/>
    <n v="159"/>
    <x v="13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  <n v="11"/>
    <n v="1"/>
    <n v="11"/>
  </r>
  <r>
    <d v="2018-03-13T00:00:00"/>
    <d v="2018-03-13T00:00:00"/>
    <x v="2"/>
    <n v="4.25"/>
    <n v="0"/>
    <n v="51"/>
    <n v="6"/>
    <d v="1899-12-30T00:51:06"/>
    <d v="1899-12-30T00:12:01"/>
    <s v="AltraOne"/>
    <x v="2"/>
    <n v="4.9902152641878699"/>
    <n v="145"/>
    <x v="13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  <n v="11"/>
    <n v="1"/>
    <n v="13"/>
  </r>
  <r>
    <d v="2018-03-13T00:00:00"/>
    <d v="2018-03-13T00:00:00"/>
    <x v="1"/>
    <n v="10.25"/>
    <n v="0"/>
    <n v="41"/>
    <n v="56"/>
    <d v="1899-12-30T00:41:56"/>
    <d v="1899-12-30T00:04:05"/>
    <s v="B-Shiv"/>
    <x v="656"/>
    <n v="14.666136724960268"/>
    <n v="119"/>
    <x v="13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  <n v="11"/>
    <n v="0"/>
    <n v="13"/>
  </r>
  <r>
    <d v="2018-03-14T00:00:00"/>
    <d v="2018-03-14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  <n v="11"/>
    <n v="0"/>
    <n v="14"/>
  </r>
  <r>
    <d v="2018-03-15T00:00:00"/>
    <d v="2018-03-15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  <n v="11"/>
    <n v="0"/>
    <n v="15"/>
  </r>
  <r>
    <d v="2018-03-20T00:00:00"/>
    <d v="2018-03-20T00:00:00"/>
    <x v="2"/>
    <n v="3.75"/>
    <n v="0"/>
    <n v="45"/>
    <n v="0"/>
    <d v="1899-12-30T00:45:00"/>
    <d v="1899-12-30T00:12:00"/>
    <s v="AltraOne"/>
    <x v="2"/>
    <n v="5.0000000000000036"/>
    <n v="139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  <n v="12"/>
    <n v="4"/>
    <n v="20"/>
  </r>
  <r>
    <d v="2018-03-21T00:00:00"/>
    <d v="2018-03-21T00:00:00"/>
    <x v="2"/>
    <n v="3"/>
    <n v="0"/>
    <n v="31"/>
    <n v="30"/>
    <d v="1899-12-30T00:31:30"/>
    <d v="1899-12-30T00:10:30"/>
    <s v="GreyEscalante"/>
    <x v="274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  <n v="12"/>
    <n v="0"/>
    <n v="21"/>
  </r>
  <r>
    <d v="2018-03-23T00:00:00"/>
    <d v="2018-03-23T00:00:00"/>
    <x v="2"/>
    <n v="6.2"/>
    <n v="1"/>
    <n v="10"/>
    <n v="36"/>
    <d v="1899-12-30T01:10:36"/>
    <d v="1899-12-30T00:11:23"/>
    <s v="AltraOne"/>
    <x v="363"/>
    <n v="5.2691218130311652"/>
    <n v="162"/>
    <x v="19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  <n v="12"/>
    <n v="1"/>
    <n v="23"/>
  </r>
  <r>
    <d v="2018-03-25T00:00:00"/>
    <d v="2018-03-25T00:00:00"/>
    <x v="2"/>
    <n v="10.3"/>
    <n v="2"/>
    <n v="8"/>
    <n v="40"/>
    <d v="1899-12-30T02:08:40"/>
    <d v="1899-12-30T00:12:30"/>
    <s v="AltraOne"/>
    <x v="592"/>
    <n v="4.8031088082901601"/>
    <n v="146"/>
    <x v="19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  <n v="13"/>
    <n v="1"/>
    <n v="25"/>
  </r>
  <r>
    <d v="2018-03-30T00:00:00"/>
    <d v="2018-03-30T00:00:00"/>
    <x v="2"/>
    <n v="5.0999999999999996"/>
    <n v="0"/>
    <n v="56"/>
    <n v="26"/>
    <d v="1899-12-30T00:56:26"/>
    <d v="1899-12-30T00:11:04"/>
    <s v="AltraOne"/>
    <x v="531"/>
    <n v="5.4223272297696443"/>
    <n v="156"/>
    <x v="14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  <n v="13"/>
    <n v="4"/>
    <n v="30"/>
  </r>
  <r>
    <d v="2018-04-01T00:00:00"/>
    <d v="2018-04-01T00:00:00"/>
    <x v="2"/>
    <n v="5.0999999999999996"/>
    <n v="0"/>
    <n v="59"/>
    <n v="13"/>
    <d v="1899-12-30T00:59:13"/>
    <d v="1899-12-30T00:11:37"/>
    <s v="AltraOne"/>
    <x v="531"/>
    <n v="5.1674641148325398"/>
    <n v="161"/>
    <x v="19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  <n v="14"/>
    <n v="1"/>
    <n v="1"/>
  </r>
  <r>
    <d v="2018-04-03T00:00:00"/>
    <d v="2018-04-03T00:00:00"/>
    <x v="0"/>
    <n v="0.8"/>
    <n v="0"/>
    <n v="23"/>
    <n v="59"/>
    <d v="1899-12-30T00:23:59"/>
    <d v="1899-12-30T00:29:59"/>
    <s v="PHS"/>
    <x v="362"/>
    <n v="2.0013898540653248"/>
    <n v="0"/>
    <x v="13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  <n v="14"/>
    <n v="1"/>
    <n v="3"/>
  </r>
  <r>
    <d v="2018-04-04T00:00:00"/>
    <d v="2018-04-04T00:00:00"/>
    <x v="2"/>
    <n v="3.2"/>
    <n v="0"/>
    <n v="32"/>
    <n v="25"/>
    <d v="1899-12-30T00:32:25"/>
    <d v="1899-12-30T00:10:08"/>
    <s v="GreyEscalante"/>
    <x v="351"/>
    <n v="5.9228791773778973"/>
    <n v="149"/>
    <x v="19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  <n v="14"/>
    <n v="0"/>
    <n v="4"/>
  </r>
  <r>
    <d v="2018-04-05T00:00:00"/>
    <d v="2018-04-05T00:00:00"/>
    <x v="2"/>
    <n v="4.3"/>
    <n v="0"/>
    <n v="44"/>
    <n v="7"/>
    <d v="1899-12-30T00:44:07"/>
    <d v="1899-12-30T00:10:16"/>
    <s v="GreyEscalante"/>
    <x v="384"/>
    <n v="5.8481299584435247"/>
    <n v="151"/>
    <x v="19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  <n v="14"/>
    <n v="0"/>
    <n v="5"/>
  </r>
  <r>
    <d v="2018-04-05T00:00:00"/>
    <d v="2018-04-05T00:00:00"/>
    <x v="0"/>
    <n v="1.2"/>
    <n v="0"/>
    <n v="41"/>
    <n v="57"/>
    <d v="1899-12-30T00:41:57"/>
    <d v="1899-12-30T00:34:58"/>
    <s v="PHS"/>
    <x v="362"/>
    <n v="1.7163289630512526"/>
    <n v="0"/>
    <x v="13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  <n v="14"/>
    <n v="0"/>
    <n v="5"/>
  </r>
  <r>
    <d v="2018-04-07T00:00:00"/>
    <d v="2018-04-07T00:00:00"/>
    <x v="2"/>
    <n v="3.55"/>
    <n v="0"/>
    <n v="40"/>
    <n v="2"/>
    <d v="1899-12-30T00:40:02"/>
    <d v="1899-12-30T00:11:17"/>
    <s v="AltraOne"/>
    <x v="2"/>
    <n v="5.3205661948376397"/>
    <n v="145"/>
    <x v="13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  <n v="14"/>
    <n v="1"/>
    <n v="7"/>
  </r>
  <r>
    <d v="2018-04-08T00:00:00"/>
    <d v="2018-04-08T00:00:00"/>
    <x v="2"/>
    <n v="7.25"/>
    <n v="1"/>
    <n v="30"/>
    <n v="13"/>
    <d v="1899-12-30T01:30:13"/>
    <d v="1899-12-30T00:12:27"/>
    <s v="Duo"/>
    <x v="451"/>
    <n v="4.8217254757066357"/>
    <n v="142"/>
    <x v="19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  <n v="15"/>
    <n v="0"/>
    <n v="8"/>
  </r>
  <r>
    <d v="2018-04-10T00:00:00"/>
    <d v="2018-04-10T00:00:00"/>
    <x v="0"/>
    <n v="0.9"/>
    <n v="0"/>
    <n v="29"/>
    <n v="55"/>
    <d v="1899-12-30T00:29:55"/>
    <d v="1899-12-30T00:33:14"/>
    <s v="PHS"/>
    <x v="362"/>
    <n v="1.8050139275766031"/>
    <n v="0"/>
    <x v="13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  <n v="15"/>
    <n v="1"/>
    <n v="10"/>
  </r>
  <r>
    <d v="2018-04-11T00:00:00"/>
    <d v="2018-04-11T00:00:00"/>
    <x v="1"/>
    <n v="12"/>
    <n v="0"/>
    <n v="54"/>
    <n v="30"/>
    <d v="1899-12-30T00:54:30"/>
    <d v="1899-12-30T00:04:32"/>
    <s v="LightSpeed"/>
    <x v="657"/>
    <n v="13.211009174311938"/>
    <n v="120"/>
    <x v="19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  <n v="15"/>
    <n v="0"/>
    <n v="11"/>
  </r>
  <r>
    <d v="2018-04-13T00:00:00"/>
    <d v="2018-04-13T00:00:00"/>
    <x v="1"/>
    <n v="27.5"/>
    <n v="2"/>
    <n v="0"/>
    <n v="46"/>
    <d v="1899-12-30T02:00:46"/>
    <d v="1899-12-30T00:04:23"/>
    <s v="Ciocci"/>
    <x v="17"/>
    <n v="13.662710460943979"/>
    <n v="143"/>
    <x v="14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  <n v="15"/>
    <n v="1"/>
    <n v="13"/>
  </r>
  <r>
    <d v="2018-04-09T00:00:00"/>
    <d v="2018-04-09T00:00:00"/>
    <x v="1"/>
    <n v="0.01"/>
    <n v="0"/>
    <n v="0"/>
    <n v="1"/>
    <d v="1899-12-30T00:00:01"/>
    <d v="1899-12-30T00:01:40"/>
    <s v="test"/>
    <x v="658"/>
    <n v="36.000000000000028"/>
    <n v="0"/>
    <x v="0"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  <n v="15"/>
    <n v="0"/>
    <n v="9"/>
  </r>
  <r>
    <d v="2018-04-12T00:00:00"/>
    <d v="2018-04-12T00:00:00"/>
    <x v="2"/>
    <n v="3.2"/>
    <n v="0"/>
    <n v="31"/>
    <n v="12"/>
    <d v="1899-12-30T00:31:12"/>
    <d v="1899-12-30T00:09:45"/>
    <s v="GreyEscalante"/>
    <x v="351"/>
    <n v="6.1538461538461586"/>
    <n v="152"/>
    <x v="14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  <n v="15"/>
    <n v="2"/>
    <n v="12"/>
  </r>
  <r>
    <d v="2018-04-15T00:00:00"/>
    <d v="2018-04-15T00:00:00"/>
    <x v="2"/>
    <n v="3"/>
    <n v="0"/>
    <n v="39"/>
    <n v="6"/>
    <d v="1899-12-30T00:39:06"/>
    <d v="1899-12-30T00:13:02"/>
    <s v="AltraOne"/>
    <x v="659"/>
    <n v="4.6035805626598503"/>
    <n v="137"/>
    <x v="4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  <n v="16"/>
    <n v="2"/>
    <n v="15"/>
  </r>
  <r>
    <d v="2018-04-17T00:00:00"/>
    <d v="2018-04-17T00:00:00"/>
    <x v="2"/>
    <n v="3"/>
    <n v="0"/>
    <n v="37"/>
    <n v="46"/>
    <d v="1899-12-30T00:37:46"/>
    <d v="1899-12-30T00:12:35"/>
    <s v="AltraOne"/>
    <x v="659"/>
    <n v="4.7661076787290417"/>
    <n v="158"/>
    <x v="4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  <n v="16"/>
    <n v="1"/>
    <n v="17"/>
  </r>
  <r>
    <d v="2018-04-19T00:00:00"/>
    <d v="2018-04-19T00:00:00"/>
    <x v="2"/>
    <n v="3"/>
    <n v="0"/>
    <n v="38"/>
    <n v="12"/>
    <d v="1899-12-30T00:38:12"/>
    <d v="1899-12-30T00:12:44"/>
    <s v="AltraOne"/>
    <x v="659"/>
    <n v="4.7120418848167578"/>
    <n v="149"/>
    <x v="4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  <n v="16"/>
    <n v="1"/>
    <n v="19"/>
  </r>
  <r>
    <d v="2018-04-20T00:00:00"/>
    <d v="2018-04-20T00:00:00"/>
    <x v="2"/>
    <n v="4.25"/>
    <n v="0"/>
    <n v="47"/>
    <n v="2"/>
    <d v="1899-12-30T00:47:02"/>
    <d v="1899-12-30T00:11:04"/>
    <s v="Duo"/>
    <x v="17"/>
    <n v="5.4216867469879562"/>
    <n v="156"/>
    <x v="19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  <n v="16"/>
    <n v="0"/>
    <n v="20"/>
  </r>
  <r>
    <d v="2018-04-21T00:00:00"/>
    <d v="2018-04-21T00:00:00"/>
    <x v="1"/>
    <n v="17"/>
    <n v="1"/>
    <n v="10"/>
    <n v="7"/>
    <d v="1899-12-30T01:10:07"/>
    <d v="1899-12-30T00:04:07"/>
    <s v="Ciocci"/>
    <x v="17"/>
    <n v="14.547183265985275"/>
    <n v="117"/>
    <x v="19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  <n v="16"/>
    <n v="0"/>
    <n v="21"/>
  </r>
  <r>
    <d v="2018-04-22T00:00:00"/>
    <d v="2018-04-22T00:00:00"/>
    <x v="2"/>
    <n v="6.9"/>
    <n v="1"/>
    <n v="22"/>
    <n v="53"/>
    <d v="1899-12-30T01:22:53"/>
    <d v="1899-12-30T00:12:01"/>
    <s v="Duo"/>
    <x v="621"/>
    <n v="4.9949728534084095"/>
    <n v="150"/>
    <x v="14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  <n v="17"/>
    <n v="0"/>
    <n v="22"/>
  </r>
  <r>
    <d v="2018-04-24T00:00:00"/>
    <d v="2018-04-24T00:00:00"/>
    <x v="1"/>
    <n v="8.25"/>
    <n v="0"/>
    <n v="30"/>
    <n v="0"/>
    <d v="1899-12-30T00:30:00"/>
    <d v="1899-12-30T00:03:38"/>
    <s v="B-Shiv"/>
    <x v="589"/>
    <n v="16.500000000000014"/>
    <n v="0"/>
    <x v="13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  <n v="17"/>
    <n v="1"/>
    <n v="24"/>
  </r>
  <r>
    <d v="2018-04-26T00:00:00"/>
    <d v="2018-04-26T00:00:00"/>
    <x v="0"/>
    <n v="1"/>
    <n v="0"/>
    <n v="32"/>
    <n v="30"/>
    <d v="1899-12-30T00:32:30"/>
    <d v="1899-12-30T00:32:30"/>
    <s v="Y50M"/>
    <x v="308"/>
    <n v="1.8461538461538476"/>
    <n v="0"/>
    <x v="13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  <n v="17"/>
    <n v="1"/>
    <n v="26"/>
  </r>
  <r>
    <d v="2018-04-27T00:00:00"/>
    <d v="2018-04-27T00:00:00"/>
    <x v="1"/>
    <n v="40"/>
    <n v="2"/>
    <n v="56"/>
    <n v="23"/>
    <d v="1899-12-30T02:56:23"/>
    <d v="1899-12-30T00:04:25"/>
    <s v="Shiv"/>
    <x v="660"/>
    <n v="13.606727770953427"/>
    <n v="139"/>
    <x v="19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  <n v="17"/>
    <n v="0"/>
    <n v="27"/>
  </r>
  <r>
    <d v="2018-04-30T00:00:00"/>
    <d v="2018-04-30T00:00:00"/>
    <x v="2"/>
    <n v="3.1"/>
    <n v="0"/>
    <n v="36"/>
    <n v="8"/>
    <d v="1899-12-30T00:36:08"/>
    <d v="1899-12-30T00:11:39"/>
    <s v="Arahi-Blue"/>
    <x v="201"/>
    <n v="5.1476014760147644"/>
    <n v="137"/>
    <x v="19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  <n v="18"/>
    <n v="2"/>
    <n v="30"/>
  </r>
  <r>
    <d v="2018-05-01T00:00:00"/>
    <d v="2018-05-01T00:00:00"/>
    <x v="2"/>
    <n v="3"/>
    <n v="0"/>
    <n v="30"/>
    <n v="50"/>
    <d v="1899-12-30T00:30:50"/>
    <d v="1899-12-30T00:10:17"/>
    <s v="Arahi-Blue"/>
    <x v="661"/>
    <n v="5.837837837837843"/>
    <n v="148"/>
    <x v="15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  <n v="18"/>
    <n v="0"/>
    <n v="1"/>
  </r>
  <r>
    <d v="2018-05-02T00:00:00"/>
    <d v="2018-05-02T00:00:00"/>
    <x v="2"/>
    <n v="14"/>
    <n v="3"/>
    <n v="5"/>
    <n v="14"/>
    <d v="1899-12-30T03:05:14"/>
    <d v="1899-12-30T00:13:14"/>
    <s v="Arahi-Blue"/>
    <x v="662"/>
    <n v="4.5348209465539"/>
    <n v="150"/>
    <x v="4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  <n v="18"/>
    <n v="0"/>
    <n v="2"/>
  </r>
  <r>
    <d v="2018-05-05T00:00:00"/>
    <d v="2018-05-05T00:00:00"/>
    <x v="1"/>
    <n v="5"/>
    <n v="1"/>
    <n v="0"/>
    <n v="0"/>
    <d v="1899-12-30T01:00:00"/>
    <d v="1899-12-30T00:12:00"/>
    <s v="Ciocci"/>
    <x v="663"/>
    <n v="5.0000000000000036"/>
    <n v="0"/>
    <x v="0"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  <n v="18"/>
    <n v="2"/>
    <n v="5"/>
  </r>
  <r>
    <d v="2018-05-06T00:00:00"/>
    <d v="2018-05-06T00:00:00"/>
    <x v="1"/>
    <n v="36.5"/>
    <n v="3"/>
    <n v="17"/>
    <n v="44"/>
    <d v="1899-12-30T03:17:44"/>
    <d v="1899-12-30T00:05:25"/>
    <s v="Ciocci"/>
    <x v="664"/>
    <n v="11.07552258934593"/>
    <n v="0"/>
    <x v="14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  <n v="19"/>
    <n v="0"/>
    <n v="6"/>
  </r>
  <r>
    <d v="2018-05-07T00:00:00"/>
    <d v="2018-05-07T00:00:00"/>
    <x v="0"/>
    <n v="0.77"/>
    <n v="0"/>
    <n v="26"/>
    <n v="21"/>
    <d v="1899-12-30T00:26:21"/>
    <d v="1899-12-30T00:34:13"/>
    <s v="Y50M"/>
    <x v="308"/>
    <n v="1.7533206831119557"/>
    <n v="0"/>
    <x v="13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  <n v="19"/>
    <n v="0"/>
    <n v="7"/>
  </r>
  <r>
    <d v="2018-05-09T00:00:00"/>
    <d v="2018-05-09T00:00:00"/>
    <x v="2"/>
    <n v="3.1"/>
    <n v="0"/>
    <n v="39"/>
    <n v="27"/>
    <d v="1899-12-30T00:39:27"/>
    <d v="1899-12-30T00:12:44"/>
    <s v="Arahi-Blue"/>
    <x v="201"/>
    <n v="4.714828897338406"/>
    <n v="153"/>
    <x v="14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  <n v="19"/>
    <n v="1"/>
    <n v="9"/>
  </r>
  <r>
    <d v="2018-05-10T00:00:00"/>
    <d v="2018-05-10T00:00:00"/>
    <x v="2"/>
    <n v="3.1"/>
    <n v="0"/>
    <n v="38"/>
    <n v="37"/>
    <d v="1899-12-30T00:38:37"/>
    <d v="1899-12-30T00:12:27"/>
    <s v="Arahi-Blue"/>
    <x v="201"/>
    <n v="4.8165731549417385"/>
    <n v="154"/>
    <x v="28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  <n v="19"/>
    <n v="0"/>
    <n v="10"/>
  </r>
  <r>
    <d v="2018-05-11T00:00:00"/>
    <d v="2018-05-11T00:00:00"/>
    <x v="1"/>
    <n v="26.75"/>
    <n v="1"/>
    <n v="51"/>
    <n v="6"/>
    <d v="1899-12-30T01:51:06"/>
    <d v="1899-12-30T00:04:09"/>
    <s v="Shiv"/>
    <x v="17"/>
    <n v="14.446444644464458"/>
    <n v="131"/>
    <x v="14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  <n v="19"/>
    <n v="0"/>
    <n v="11"/>
  </r>
  <r>
    <d v="2018-05-12T00:00:00"/>
    <d v="2018-05-12T00:00:00"/>
    <x v="2"/>
    <n v="5.75"/>
    <n v="1"/>
    <n v="0"/>
    <n v="0"/>
    <d v="1899-12-30T01:00:00"/>
    <d v="1899-12-30T00:10:26"/>
    <s v="Arahi-Blue"/>
    <x v="2"/>
    <n v="5.7500000000000053"/>
    <n v="141"/>
    <x v="13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  <n v="19"/>
    <n v="0"/>
    <n v="12"/>
  </r>
  <r>
    <d v="2018-05-15T00:00:00"/>
    <d v="2018-05-15T00:00:00"/>
    <x v="2"/>
    <n v="3.1"/>
    <n v="0"/>
    <n v="35"/>
    <n v="23"/>
    <d v="1899-12-30T00:35:23"/>
    <d v="1899-12-30T00:11:25"/>
    <s v="Arahi-Blue"/>
    <x v="573"/>
    <n v="5.2567121997173842"/>
    <n v="152"/>
    <x v="39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  <n v="20"/>
    <n v="2"/>
    <n v="15"/>
  </r>
  <r>
    <d v="2018-05-16T00:00:00"/>
    <d v="2018-05-16T00:00:00"/>
    <x v="2"/>
    <n v="2.2999999999999998"/>
    <n v="0"/>
    <n v="30"/>
    <n v="57"/>
    <d v="1899-12-30T00:30:57"/>
    <d v="1899-12-30T00:13:27"/>
    <s v="Arahi-Blue"/>
    <x v="17"/>
    <n v="4.458804523424881"/>
    <n v="0"/>
    <x v="7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  <n v="20"/>
    <n v="0"/>
    <n v="16"/>
  </r>
  <r>
    <d v="2018-05-17T00:00:00"/>
    <d v="2018-05-17T00:00:00"/>
    <x v="2"/>
    <n v="3.11"/>
    <n v="0"/>
    <n v="38"/>
    <n v="55"/>
    <d v="1899-12-30T00:38:55"/>
    <d v="1899-12-30T00:12:31"/>
    <s v="Arahi-Blue"/>
    <x v="17"/>
    <n v="4.794860813704501"/>
    <n v="154"/>
    <x v="14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  <n v="20"/>
    <n v="0"/>
    <n v="17"/>
  </r>
  <r>
    <d v="2018-05-18T00:00:00"/>
    <d v="2018-05-18T00:00:00"/>
    <x v="2"/>
    <n v="6.5"/>
    <n v="1"/>
    <n v="18"/>
    <n v="42"/>
    <d v="1899-12-30T01:18:42"/>
    <d v="1899-12-30T00:12:06"/>
    <s v="Arahi-Blue"/>
    <x v="665"/>
    <n v="4.9555273189326599"/>
    <n v="151"/>
    <x v="14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  <n v="20"/>
    <n v="0"/>
    <n v="18"/>
  </r>
  <r>
    <d v="2018-05-17T00:00:00"/>
    <d v="2018-05-17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  <n v="20"/>
    <n v="0"/>
    <n v="17"/>
  </r>
  <r>
    <d v="2018-05-20T00:00:00"/>
    <d v="2018-05-20T00:00:00"/>
    <x v="2"/>
    <n v="8"/>
    <n v="1"/>
    <n v="57"/>
    <n v="1"/>
    <d v="1899-12-30T01:57:01"/>
    <d v="1899-12-30T00:14:38"/>
    <s v="Arahi-Blue"/>
    <x v="666"/>
    <n v="4.1019797749608351"/>
    <n v="132"/>
    <x v="7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  <n v="21"/>
    <n v="2"/>
    <n v="20"/>
  </r>
  <r>
    <d v="2018-05-22T00:00:00"/>
    <d v="2018-05-22T00:00:00"/>
    <x v="2"/>
    <n v="3.15"/>
    <n v="0"/>
    <n v="33"/>
    <n v="33"/>
    <d v="1899-12-30T00:33:33"/>
    <d v="1899-12-30T00:10:39"/>
    <s v="Arahi-Blue"/>
    <x v="573"/>
    <n v="5.6333830104321958"/>
    <n v="149"/>
    <x v="14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  <n v="21"/>
    <n v="1"/>
    <n v="22"/>
  </r>
  <r>
    <d v="2018-05-23T00:00:00"/>
    <d v="2018-05-23T00:00:00"/>
    <x v="2"/>
    <n v="3.25"/>
    <n v="0"/>
    <n v="31"/>
    <n v="53"/>
    <d v="1899-12-30T00:31:53"/>
    <d v="1899-12-30T00:09:49"/>
    <s v="GreyEscalante"/>
    <x v="351"/>
    <n v="6.116048092002095"/>
    <n v="147"/>
    <x v="14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  <n v="21"/>
    <n v="0"/>
    <n v="23"/>
  </r>
  <r>
    <d v="2018-05-24T00:00:00"/>
    <d v="2018-05-24T00:00:00"/>
    <x v="0"/>
    <n v="1"/>
    <n v="0"/>
    <n v="34"/>
    <n v="7"/>
    <d v="1899-12-30T00:34:07"/>
    <d v="1899-12-30T00:34:07"/>
    <s v="Lake"/>
    <x v="608"/>
    <n v="1.758671226184662"/>
    <n v="0"/>
    <x v="14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  <n v="21"/>
    <n v="0"/>
    <n v="24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m/>
    <m/>
    <m/>
    <x v="19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3" indent="0" compact="0" compactData="0" gridDropZones="1">
  <location ref="A4:G186" firstHeaderRow="1" firstDataRow="2" firstDataCol="1" rowPageCount="2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46"/>
        <item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83">
        <item h="1" x="181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8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8"/>
  </rowFields>
  <rowItems count="181">
    <i>
      <x v="6"/>
    </i>
    <i>
      <x v="17"/>
    </i>
    <i>
      <x v="7"/>
    </i>
    <i>
      <x v="149"/>
    </i>
    <i>
      <x v="5"/>
    </i>
    <i>
      <x v="143"/>
    </i>
    <i>
      <x v="167"/>
    </i>
    <i>
      <x v="90"/>
    </i>
    <i>
      <x v="10"/>
    </i>
    <i>
      <x v="18"/>
    </i>
    <i>
      <x v="89"/>
    </i>
    <i>
      <x v="170"/>
    </i>
    <i>
      <x v="9"/>
    </i>
    <i>
      <x v="174"/>
    </i>
    <i>
      <x v="16"/>
    </i>
    <i>
      <x v="164"/>
    </i>
    <i>
      <x v="142"/>
    </i>
    <i>
      <x v="141"/>
    </i>
    <i>
      <x v="11"/>
    </i>
    <i>
      <x v="168"/>
    </i>
    <i>
      <x v="134"/>
    </i>
    <i>
      <x v="99"/>
    </i>
    <i>
      <x v="169"/>
    </i>
    <i>
      <x v="157"/>
    </i>
    <i>
      <x v="150"/>
    </i>
    <i>
      <x v="179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71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81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72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80"/>
    </i>
    <i>
      <x v="173"/>
    </i>
    <i>
      <x v="160"/>
    </i>
    <i>
      <x v="13"/>
    </i>
    <i>
      <x v="145"/>
    </i>
    <i>
      <x v="178"/>
    </i>
    <i>
      <x v="177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87"/>
    </i>
    <i>
      <x v="20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175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52"/>
    </i>
    <i>
      <x v="75"/>
    </i>
    <i>
      <x v="121"/>
    </i>
    <i>
      <x v="63"/>
    </i>
    <i>
      <x v="82"/>
    </i>
    <i>
      <x v="176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7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5" subtotal="average" baseField="0" baseItem="0" numFmtId="2"/>
  </dataFields>
  <formats count="1">
    <format dxfId="227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8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Monthly" cacheId="5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rowGrandTotals="0" itemPrintTitles="1" createdVersion="3" indent="0" compact="0" compactData="0" gridDropZones="1" chartFormat="2">
  <location ref="A8:E27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5"/>
        <item h="1" m="1" x="52"/>
        <item h="1" m="1" x="43"/>
        <item h="1" x="41"/>
        <item h="1" m="1" x="44"/>
        <item h="1" m="1" x="49"/>
        <item h="1" m="1" x="48"/>
        <item h="1" m="1" x="46"/>
        <item h="1" m="1" x="51"/>
        <item m="1" x="47"/>
        <item m="1" x="50"/>
        <item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21">
        <item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6" hier="0"/>
  </pageFields>
  <dataFields count="1">
    <dataField name="Sum of distance" fld="3" baseField="0" baseItem="0"/>
  </dataFields>
  <formats count="1">
    <format dxfId="223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4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1">
  <location ref="I11:AA66" firstHeaderRow="1" firstDataRow="2" firstDataCol="1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46"/>
        <item h="1"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6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226">
      <pivotArea field="26" grandRow="1" outline="0" axis="axisCol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225">
      <pivotArea outline="0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224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4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preserveFormatting="0" useAutoFormatting="1" itemPrintTitles="1" createdVersion="3" indent="0" compact="0" compactData="0" gridDropZones="1" chartFormat="1">
  <location ref="A3:EE51" firstHeaderRow="1" firstDataRow="3" firstDataCol="2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9"/>
        <item m="1" x="54"/>
        <item m="1" x="46"/>
        <item h="1" m="1" x="44"/>
        <item h="1" m="1" x="45"/>
        <item h="1" m="1" x="51"/>
        <item h="1" m="1" x="50"/>
        <item h="1" x="41"/>
        <item h="1" m="1" x="53"/>
        <item h="1" m="1" x="42"/>
        <item h="1" m="1" x="43"/>
        <item h="1" m="1" x="48"/>
        <item h="1" m="1" x="47"/>
        <item h="1" x="6"/>
        <item h="1" x="3"/>
        <item h="1" x="4"/>
        <item h="1" x="7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7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6"/>
    <field x="-2"/>
  </colFields>
  <colItems count="133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5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572" firstHeaderRow="0" firstDataRow="1" firstDataCol="3" rowPageCount="1" colPageCount="1"/>
  <pivotFields count="28">
    <pivotField axis="axisRow" dataField="1" compact="0" outline="0" subtotalTop="0" showAll="0" includeNewItemsInFilter="1">
      <items count="257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56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570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569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568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567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2"/>
        <item h="1" m="1" x="45"/>
        <item h="1" m="1" x="49"/>
        <item h="1" m="1" x="43"/>
        <item h="1" m="1" x="44"/>
        <item h="1" x="41"/>
        <item h="1" m="1" x="48"/>
        <item h="1" m="1" x="46"/>
        <item h="1" m="1" x="51"/>
        <item m="1" x="47"/>
        <item m="1" x="50"/>
        <item h="1"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36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34"/>
        <item sd="0" m="1" x="133"/>
        <item sd="0" m="1" x="132"/>
        <item sd="0" m="1" x="131"/>
        <item sd="0" m="1" x="130"/>
        <item sd="0" m="1" x="129"/>
        <item sd="0" m="1" x="128"/>
        <item sd="0" m="1" x="127"/>
        <item sd="0" m="1" x="126"/>
        <item sd="0" m="1" x="125"/>
        <item sd="0" m="1" x="124"/>
        <item sd="0" m="1" x="123"/>
        <item sd="0" m="1" x="122"/>
        <item sd="0" m="1" x="121"/>
        <item sd="0" m="1" x="120"/>
        <item sd="0" m="1" x="119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sd="0" x="98"/>
        <item x="99"/>
        <item x="100"/>
        <item x="101"/>
        <item x="102"/>
        <item x="103"/>
        <item sd="0" x="104"/>
        <item x="105"/>
        <item sd="0" x="106"/>
        <item x="107"/>
        <item sd="0" x="108"/>
        <item x="109"/>
        <item x="110"/>
        <item sd="0" x="111"/>
        <item sd="0" x="112"/>
        <item x="113"/>
        <item sd="0" x="114"/>
        <item x="115"/>
        <item sd="0" x="116"/>
        <item x="117"/>
        <item sd="0" x="118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21">
        <item x="7"/>
        <item x="6"/>
        <item x="5"/>
        <item x="4"/>
        <item x="3"/>
        <item x="2"/>
        <item h="1" x="18"/>
        <item h="1" x="19"/>
        <item x="11"/>
        <item x="10"/>
        <item x="12"/>
        <item x="9"/>
        <item x="13"/>
        <item x="8"/>
        <item x="0"/>
        <item x="1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68">
    <i>
      <x v="48"/>
      <x v="127"/>
    </i>
    <i r="1">
      <x v="134"/>
    </i>
    <i r="1">
      <x v="132"/>
    </i>
    <i r="1">
      <x v="130"/>
    </i>
    <i r="1">
      <x v="128"/>
    </i>
    <i r="1">
      <x v="124"/>
    </i>
    <i r="1">
      <x v="120"/>
    </i>
    <i r="1">
      <x v="125"/>
      <x v="2381"/>
    </i>
    <i t="default" r="1">
      <x v="125"/>
    </i>
    <i r="1">
      <x v="122"/>
    </i>
    <i r="1">
      <x v="114"/>
    </i>
    <i r="1">
      <x v="121"/>
      <x v="2303"/>
    </i>
    <i t="default" r="1">
      <x v="121"/>
    </i>
    <i r="1">
      <x v="2"/>
    </i>
    <i r="1">
      <x v="119"/>
      <x v="2264"/>
    </i>
    <i r="2">
      <x v="2269"/>
    </i>
    <i r="2">
      <x v="2270"/>
    </i>
    <i r="2">
      <x v="2273"/>
    </i>
    <i r="2">
      <x v="2274"/>
    </i>
    <i r="2">
      <x v="2275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2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r="2">
      <x v="2345"/>
    </i>
    <i r="2">
      <x v="2351"/>
    </i>
    <i r="2">
      <x v="2354"/>
    </i>
    <i r="2">
      <x v="2359"/>
    </i>
    <i r="2">
      <x v="2366"/>
    </i>
    <i r="2">
      <x v="2369"/>
    </i>
    <i r="2">
      <x v="2371"/>
    </i>
    <i r="2">
      <x v="2372"/>
    </i>
    <i r="2">
      <x v="2375"/>
    </i>
    <i r="2">
      <x v="2376"/>
    </i>
    <i r="2">
      <x v="2380"/>
    </i>
    <i r="2">
      <x v="2386"/>
    </i>
    <i r="2">
      <x v="2395"/>
    </i>
    <i r="2">
      <x v="2396"/>
    </i>
    <i r="2">
      <x v="2401"/>
    </i>
    <i r="2">
      <x v="2404"/>
    </i>
    <i r="2">
      <x v="2405"/>
    </i>
    <i r="2">
      <x v="2407"/>
    </i>
    <i r="2">
      <x v="2410"/>
    </i>
    <i r="2">
      <x v="2414"/>
    </i>
    <i r="2">
      <x v="2418"/>
    </i>
    <i r="2">
      <x v="2421"/>
    </i>
    <i r="2">
      <x v="2422"/>
    </i>
    <i r="2">
      <x v="2425"/>
    </i>
    <i r="2">
      <x v="2426"/>
    </i>
    <i r="2">
      <x v="2552"/>
    </i>
    <i r="2">
      <x v="2561"/>
    </i>
    <i t="default" r="1">
      <x v="92"/>
    </i>
    <i r="1">
      <x v="60"/>
    </i>
    <i r="1"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0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r="2">
      <x v="2267"/>
    </i>
    <i r="2">
      <x v="2273"/>
    </i>
    <i r="2">
      <x v="2284"/>
    </i>
    <i r="2">
      <x v="2290"/>
    </i>
    <i r="2">
      <x v="2292"/>
    </i>
    <i r="2">
      <x v="2307"/>
    </i>
    <i r="2">
      <x v="2471"/>
    </i>
    <i r="2">
      <x v="2481"/>
    </i>
    <i r="2">
      <x v="2485"/>
    </i>
    <i r="2">
      <x v="2499"/>
    </i>
    <i r="2">
      <x v="2505"/>
    </i>
    <i r="2">
      <x v="2509"/>
    </i>
    <i r="2">
      <x v="2525"/>
    </i>
    <i r="2">
      <x v="2550"/>
    </i>
    <i t="default" r="1">
      <x v="93"/>
    </i>
    <i r="1">
      <x v="129"/>
      <x v="2455"/>
    </i>
    <i r="2">
      <x v="2540"/>
    </i>
    <i t="default" r="1">
      <x v="129"/>
    </i>
    <i r="1">
      <x v="133"/>
      <x v="2542"/>
    </i>
    <i t="default" r="1">
      <x v="133"/>
    </i>
    <i r="1">
      <x v="11"/>
    </i>
    <i r="1">
      <x v="126"/>
      <x v="2388"/>
    </i>
    <i r="2">
      <x v="2389"/>
    </i>
    <i r="2">
      <x v="2390"/>
    </i>
    <i r="2">
      <x v="2391"/>
    </i>
    <i t="default" r="1">
      <x v="126"/>
    </i>
    <i r="1">
      <x v="116"/>
      <x v="2205"/>
    </i>
    <i t="default" r="1">
      <x v="116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5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r="2">
      <x v="2551"/>
    </i>
    <i r="2">
      <x v="2558"/>
    </i>
    <i t="default" r="1">
      <x v="82"/>
    </i>
    <i r="1">
      <x v="41"/>
    </i>
    <i r="1">
      <x v="116"/>
      <x v="2205"/>
    </i>
    <i r="2">
      <x v="2206"/>
    </i>
    <i r="2">
      <x v="2424"/>
    </i>
    <i r="2">
      <x v="2425"/>
    </i>
    <i r="2">
      <x v="2426"/>
    </i>
    <i t="default" r="1">
      <x v="116"/>
    </i>
    <i r="1">
      <x v="44"/>
    </i>
    <i r="1">
      <x v="123"/>
      <x v="2362"/>
    </i>
    <i t="default" r="1">
      <x v="123"/>
    </i>
    <i r="1"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r="2">
      <x v="2269"/>
    </i>
    <i r="2">
      <x v="2285"/>
    </i>
    <i r="2">
      <x v="2295"/>
    </i>
    <i r="2">
      <x v="2300"/>
    </i>
    <i r="2">
      <x v="2305"/>
    </i>
    <i r="2">
      <x v="2311"/>
    </i>
    <i r="2">
      <x v="2325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5"/>
      <x v="2196"/>
    </i>
    <i t="default" r="1">
      <x v="115"/>
    </i>
    <i r="1">
      <x v="3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5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222">
      <pivotArea type="all" dataOnly="0" outline="0" fieldPosition="0"/>
    </format>
    <format dxfId="221">
      <pivotArea type="all" dataOnly="0" outline="0" fieldPosition="0"/>
    </format>
    <format dxfId="220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6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1" colGrandTotals="0" itemPrintTitles="1" createdVersion="3" indent="0" compact="0" compactData="0" gridDropZones="1">
  <location ref="A7:OX64" firstHeaderRow="1" firstDataRow="4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m="1" x="47"/>
        <item h="1" m="1" x="50"/>
        <item h="1" m="1" x="42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9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6"/>
    <field x="-2"/>
  </colFields>
  <colItems count="413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30" subtotal="average" baseField="0" baseItem="0" numFmtId="2"/>
  </dataFields>
  <formats count="26">
    <format dxfId="219">
      <pivotArea type="all" dataOnly="0" outline="0" fieldPosition="0"/>
    </format>
    <format dxfId="218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217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216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215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214">
      <pivotArea outline="0" fieldPosition="0">
        <references count="1">
          <reference field="4294967294" count="1">
            <x v="5"/>
          </reference>
        </references>
      </pivotArea>
    </format>
    <format dxfId="213">
      <pivotArea outline="0" fieldPosition="0">
        <references count="1">
          <reference field="4294967294" count="1">
            <x v="6"/>
          </reference>
        </references>
      </pivotArea>
    </format>
    <format dxfId="21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211">
      <pivotArea outline="0" fieldPosition="0">
        <references count="1">
          <reference field="4294967294" count="1">
            <x v="2"/>
          </reference>
        </references>
      </pivotArea>
    </format>
    <format dxfId="21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1" selected="0">
            <x v="1"/>
          </reference>
        </references>
      </pivotArea>
    </format>
    <format dxfId="209">
      <pivotArea outline="0" fieldPosition="0">
        <references count="1">
          <reference field="29" count="1" selected="0">
            <x v="53"/>
          </reference>
        </references>
      </pivotArea>
    </format>
    <format dxfId="20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0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20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20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20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203">
      <pivotArea dataOnly="0" labelOnly="1" outline="0" fieldPosition="0">
        <references count="1">
          <reference field="29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02">
      <pivotArea dataOnly="0" labelOnly="1" outline="0" fieldPosition="0">
        <references count="1">
          <reference field="29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01">
      <pivotArea dataOnly="0" labelOnly="1" outline="0" fieldPosition="0">
        <references count="1">
          <reference field="2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00">
      <pivotArea dataOnly="0" labelOnly="1" outline="0" fieldPosition="0">
        <references count="1">
          <reference field="29" count="3">
            <x v="51"/>
            <x v="52"/>
            <x v="53"/>
          </reference>
        </references>
      </pivotArea>
    </format>
    <format dxfId="199">
      <pivotArea outline="0" fieldPosition="0">
        <references count="2">
          <reference field="26" count="1" selected="0">
            <x v="12"/>
          </reference>
          <reference field="29" count="0" selected="0"/>
        </references>
      </pivotArea>
    </format>
    <format dxfId="198">
      <pivotArea outline="0" fieldPosition="0">
        <references count="2">
          <reference field="26" count="1" selected="0">
            <x v="13"/>
          </reference>
          <reference field="29" count="0" selected="0"/>
        </references>
      </pivotArea>
    </format>
    <format dxfId="197">
      <pivotArea outline="0" fieldPosition="0">
        <references count="2">
          <reference field="26" count="1" selected="0">
            <x v="14"/>
          </reference>
          <reference field="29" count="0" selected="0"/>
        </references>
      </pivotArea>
    </format>
    <format dxfId="196">
      <pivotArea outline="0" fieldPosition="0">
        <references count="2">
          <reference field="26" count="1" selected="0">
            <x v="15"/>
          </reference>
          <reference field="29" count="0" selected="0"/>
        </references>
      </pivotArea>
    </format>
    <format dxfId="195">
      <pivotArea outline="0" fieldPosition="0">
        <references count="2">
          <reference field="26" count="1" selected="0">
            <x v="16"/>
          </reference>
          <reference field="29" count="0" selected="0"/>
        </references>
      </pivotArea>
    </format>
    <format dxfId="194">
      <pivotArea type="all" dataOnly="0" outline="0" fieldPosition="0"/>
    </format>
  </formats>
  <conditionalFormats count="4"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6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2" rowGrandTotals="0" colGrandTotals="0" itemPrintTitles="1" createdVersion="3" indent="0" compact="0" compactData="0" gridDropZones="1">
  <location ref="A7:BL62" firstHeaderRow="1" firstDataRow="3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42"/>
        <item m="1" x="50"/>
        <item m="1" x="47"/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9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6"/>
    <field x="3"/>
  </colFields>
  <colItems count="63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r="1">
      <x v="50"/>
    </i>
    <i r="1">
      <x v="51"/>
    </i>
    <i r="1">
      <x v="52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2"/>
      <x v="47"/>
    </i>
    <i r="1">
      <x v="48"/>
    </i>
    <i r="1">
      <x v="49"/>
    </i>
    <i t="default">
      <x v="12"/>
    </i>
    <i>
      <x v="13"/>
      <x v="47"/>
    </i>
    <i r="1">
      <x v="48"/>
    </i>
    <i r="1">
      <x v="49"/>
    </i>
    <i t="default">
      <x v="13"/>
    </i>
    <i>
      <x v="17"/>
      <x v="47"/>
    </i>
    <i r="1">
      <x v="48"/>
    </i>
    <i r="1">
      <x v="49"/>
    </i>
    <i t="default">
      <x v="17"/>
    </i>
    <i>
      <x v="18"/>
      <x v="47"/>
    </i>
    <i r="1">
      <x v="48"/>
    </i>
    <i r="1">
      <x v="49"/>
    </i>
    <i t="default">
      <x v="18"/>
    </i>
  </colItems>
  <dataFields count="1">
    <dataField name="Total" fld="4" baseField="0" baseItem="0"/>
  </dataFields>
  <formats count="12">
    <format dxfId="193">
      <pivotArea type="all" dataOnly="0" outline="0" fieldPosition="0"/>
    </format>
    <format dxfId="192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191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190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189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188">
      <pivotArea outline="0" fieldPosition="0">
        <references count="3">
          <reference field="3" count="0" selected="0"/>
          <reference field="26" count="1" selected="0">
            <x v="12"/>
          </reference>
          <reference field="29" count="0" selected="0"/>
        </references>
      </pivotArea>
    </format>
    <format dxfId="187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186">
      <pivotArea outline="0" fieldPosition="0">
        <references count="1">
          <reference field="3" count="1" selected="0">
            <x v="5"/>
          </reference>
        </references>
      </pivotArea>
    </format>
    <format dxfId="185">
      <pivotArea field="29" grandCol="1" outline="0" axis="axisRow" fieldPosition="0">
        <references count="1">
          <reference field="29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184">
      <pivotArea outline="0" fieldPosition="0">
        <references count="1">
          <reference field="29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83">
      <pivotArea type="all" dataOnly="0" outline="0" fieldPosition="0"/>
    </format>
    <format dxfId="182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7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321" firstHeaderRow="0" firstDataRow="1" firstDataCol="1" rowPageCount="1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84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673"/>
        <item x="20"/>
        <item x="131"/>
        <item x="72"/>
        <item x="82"/>
        <item x="132"/>
        <item m="1" x="681"/>
        <item x="147"/>
        <item x="6"/>
        <item m="1" x="683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672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626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31"/>
  </rowFields>
  <rowItems count="317">
    <i>
      <x v="327"/>
    </i>
    <i>
      <x v="532"/>
    </i>
    <i>
      <x v="625"/>
    </i>
    <i>
      <x v="624"/>
    </i>
    <i>
      <x v="62"/>
    </i>
    <i>
      <x/>
    </i>
    <i>
      <x v="146"/>
    </i>
    <i>
      <x v="621"/>
    </i>
    <i>
      <x v="620"/>
    </i>
    <i>
      <x v="580"/>
    </i>
    <i>
      <x v="618"/>
    </i>
    <i>
      <x v="410"/>
    </i>
    <i>
      <x v="339"/>
    </i>
    <i>
      <x v="490"/>
    </i>
    <i>
      <x v="551"/>
    </i>
    <i>
      <x v="317"/>
    </i>
    <i>
      <x v="219"/>
    </i>
    <i>
      <x v="614"/>
    </i>
    <i>
      <x v="613"/>
    </i>
    <i>
      <x v="612"/>
    </i>
    <i>
      <x v="610"/>
    </i>
    <i>
      <x v="609"/>
    </i>
    <i>
      <x v="310"/>
    </i>
    <i>
      <x v="603"/>
    </i>
    <i>
      <x v="607"/>
    </i>
    <i>
      <x v="606"/>
    </i>
    <i>
      <x v="604"/>
    </i>
    <i>
      <x v="602"/>
    </i>
    <i>
      <x v="601"/>
    </i>
    <i>
      <x v="600"/>
    </i>
    <i>
      <x v="385"/>
    </i>
    <i>
      <x v="458"/>
    </i>
    <i>
      <x v="452"/>
    </i>
    <i>
      <x v="529"/>
    </i>
    <i>
      <x v="599"/>
    </i>
    <i>
      <x v="597"/>
    </i>
    <i>
      <x v="598"/>
    </i>
    <i>
      <x v="372"/>
    </i>
    <i>
      <x v="596"/>
    </i>
    <i>
      <x v="595"/>
    </i>
    <i>
      <x v="594"/>
    </i>
    <i>
      <x v="593"/>
    </i>
    <i>
      <x v="541"/>
    </i>
    <i>
      <x v="79"/>
    </i>
    <i>
      <x v="352"/>
    </i>
    <i>
      <x v="546"/>
    </i>
    <i>
      <x v="450"/>
    </i>
    <i>
      <x v="587"/>
    </i>
    <i>
      <x v="585"/>
    </i>
    <i>
      <x v="545"/>
    </i>
    <i>
      <x v="584"/>
    </i>
    <i>
      <x v="583"/>
    </i>
    <i>
      <x v="581"/>
    </i>
    <i>
      <x v="579"/>
    </i>
    <i>
      <x v="576"/>
    </i>
    <i>
      <x v="572"/>
    </i>
    <i>
      <x v="570"/>
    </i>
    <i>
      <x v="24"/>
    </i>
    <i>
      <x v="423"/>
    </i>
    <i>
      <x v="568"/>
    </i>
    <i>
      <x v="185"/>
    </i>
    <i>
      <x v="564"/>
    </i>
    <i>
      <x v="561"/>
    </i>
    <i>
      <x v="560"/>
    </i>
    <i>
      <x v="559"/>
    </i>
    <i>
      <x v="558"/>
    </i>
    <i>
      <x v="557"/>
    </i>
    <i>
      <x v="556"/>
    </i>
    <i>
      <x v="509"/>
    </i>
    <i>
      <x v="554"/>
    </i>
    <i>
      <x v="553"/>
    </i>
    <i>
      <x v="543"/>
    </i>
    <i>
      <x v="474"/>
    </i>
    <i>
      <x v="552"/>
    </i>
    <i>
      <x v="550"/>
    </i>
    <i>
      <x v="549"/>
    </i>
    <i>
      <x v="332"/>
    </i>
    <i>
      <x v="27"/>
    </i>
    <i>
      <x v="15"/>
    </i>
    <i>
      <x v="389"/>
    </i>
    <i>
      <x v="540"/>
    </i>
    <i>
      <x v="538"/>
    </i>
    <i>
      <x v="537"/>
    </i>
    <i>
      <x v="533"/>
    </i>
    <i>
      <x v="531"/>
    </i>
    <i>
      <x v="530"/>
    </i>
    <i>
      <x v="380"/>
    </i>
    <i>
      <x v="528"/>
    </i>
    <i>
      <x v="527"/>
    </i>
    <i>
      <x v="526"/>
    </i>
    <i>
      <x v="525"/>
    </i>
    <i>
      <x v="501"/>
    </i>
    <i>
      <x v="506"/>
    </i>
    <i>
      <x v="505"/>
    </i>
    <i>
      <x v="503"/>
    </i>
    <i>
      <x v="498"/>
    </i>
    <i>
      <x v="497"/>
    </i>
    <i>
      <x v="418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470"/>
    </i>
    <i>
      <x v="467"/>
    </i>
    <i>
      <x v="466"/>
    </i>
    <i>
      <x v="463"/>
    </i>
    <i>
      <x v="462"/>
    </i>
    <i>
      <x v="461"/>
    </i>
    <i>
      <x v="457"/>
    </i>
    <i>
      <x v="456"/>
    </i>
    <i>
      <x v="454"/>
    </i>
    <i>
      <x v="455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336"/>
    </i>
    <i>
      <x v="334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83"/>
    </i>
    <i>
      <x v="279"/>
    </i>
    <i>
      <x v="265"/>
    </i>
    <i>
      <x v="276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6"/>
    </i>
    <i>
      <x v="257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4" subtotal="average" baseField="0" baseItem="0" numFmtId="2"/>
    <dataField name="Min of Rank" fld="24" subtotal="min" baseField="0" baseItem="0"/>
    <dataField name="Last Date" fld="0" subtotal="max" baseField="0" baseItem="0" numFmtId="14"/>
  </dataFields>
  <formats count="1">
    <format dxfId="181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7" autoFormatId="4112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F43" firstHeaderRow="0" firstDataRow="1" firstDataCol="1" rowPageCount="2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673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9"/>
        <item x="126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3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50"/>
        <item m="1" x="51"/>
        <item x="30"/>
        <item x="31"/>
        <item x="32"/>
        <item x="33"/>
        <item m="1" x="4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21">
        <item h="1" x="18"/>
        <item h="1" x="2"/>
        <item h="1" x="3"/>
        <item x="4"/>
        <item x="5"/>
        <item x="6"/>
        <item x="7"/>
        <item h="1" x="19"/>
        <item x="11"/>
        <item x="10"/>
        <item x="12"/>
        <item x="9"/>
        <item x="0"/>
        <item x="1"/>
        <item x="8"/>
        <item x="13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1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5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18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7" autoFormatId="4117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2">
  <location ref="A5:R19" firstHeaderRow="1" firstDataRow="2" firstDataCol="1" rowPageCount="1" colPageCount="1"/>
  <pivotFields count="3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673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149"/>
        <item x="158"/>
        <item x="9"/>
        <item x="152"/>
        <item x="126"/>
        <item x="157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5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179">
      <pivotArea type="all" dataOnly="0" outline="0" fieldPosition="0"/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178" dataDxfId="177">
  <autoFilter ref="A1:AY43"/>
  <tableColumns count="51">
    <tableColumn id="1" name="Swim Date" dataDxfId="176"/>
    <tableColumn id="2" name="Lap1" dataDxfId="175"/>
    <tableColumn id="3" name="Lap2" dataDxfId="174"/>
    <tableColumn id="4" name="Lap3" dataDxfId="173"/>
    <tableColumn id="5" name="Lap4" dataDxfId="172"/>
    <tableColumn id="6" name="Lap5" dataDxfId="171"/>
    <tableColumn id="7" name="Lap6" dataDxfId="170"/>
    <tableColumn id="8" name="Lap7" dataDxfId="169"/>
    <tableColumn id="9" name="Lap8" dataDxfId="168"/>
    <tableColumn id="10" name="Lap9" dataDxfId="167"/>
    <tableColumn id="11" name="Lap10" dataDxfId="166"/>
    <tableColumn id="12" name="Lap11" dataDxfId="165"/>
    <tableColumn id="13" name="Lap12" dataDxfId="164"/>
    <tableColumn id="14" name="Lap13" dataDxfId="163"/>
    <tableColumn id="15" name="Lap14" dataDxfId="162"/>
    <tableColumn id="16" name="Lap15" dataDxfId="161"/>
    <tableColumn id="17" name="Lap16" dataDxfId="160"/>
    <tableColumn id="18" name="Lap17" dataDxfId="159"/>
    <tableColumn id="19" name="Lap18" dataDxfId="158"/>
    <tableColumn id="20" name="Lap19" dataDxfId="157"/>
    <tableColumn id="21" name="Lap20" dataDxfId="156"/>
    <tableColumn id="22" name="Lap21" dataDxfId="155"/>
    <tableColumn id="23" name="Lap22" dataDxfId="154"/>
    <tableColumn id="24" name="Lap23" dataDxfId="153"/>
    <tableColumn id="25" name="Lap24" dataDxfId="152"/>
    <tableColumn id="26" name="Lap25" dataDxfId="151"/>
    <tableColumn id="27" name="Lap26" dataDxfId="150"/>
    <tableColumn id="28" name="Lap27" dataDxfId="149"/>
    <tableColumn id="29" name="Lap28" dataDxfId="148"/>
    <tableColumn id="30" name="Lap29" dataDxfId="147"/>
    <tableColumn id="31" name="Lap30" dataDxfId="146"/>
    <tableColumn id="32" name="Lap31" dataDxfId="145"/>
    <tableColumn id="33" name="Lap32" dataDxfId="144"/>
    <tableColumn id="34" name="Lap33" dataDxfId="143"/>
    <tableColumn id="35" name="Lap34" dataDxfId="142"/>
    <tableColumn id="36" name="Lap35" dataDxfId="141"/>
    <tableColumn id="37" name="Lap36" dataDxfId="140"/>
    <tableColumn id="38" name="Lap37" dataDxfId="139"/>
    <tableColumn id="39" name="Lap38" dataDxfId="138"/>
    <tableColumn id="40" name="Lap39" dataDxfId="137"/>
    <tableColumn id="41" name="Lap40" dataDxfId="136"/>
    <tableColumn id="42" name="Lap41" dataDxfId="135"/>
    <tableColumn id="43" name="Lap42" dataDxfId="134"/>
    <tableColumn id="44" name="Lap43" dataDxfId="133"/>
    <tableColumn id="45" name="Lap44" dataDxfId="132"/>
    <tableColumn id="46" name="Lap45" dataDxfId="131"/>
    <tableColumn id="47" name="Lap46" dataDxfId="130"/>
    <tableColumn id="48" name="Lap47" dataDxfId="129"/>
    <tableColumn id="49" name="Lap48" dataDxfId="128"/>
    <tableColumn id="50" name="Lap49" dataDxfId="127"/>
    <tableColumn id="51" name="Lap50" dataDxfId="12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nnect.garmin.com/modern/activity/3766984607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17"/>
  <sheetViews>
    <sheetView tabSelected="1" zoomScaleNormal="100" zoomScalePageLayoutView="90" workbookViewId="0">
      <pane ySplit="1" topLeftCell="A2" activePane="bottomLeft" state="frozen"/>
      <selection activeCell="Q13" sqref="Q13"/>
      <selection pane="bottomLeft" activeCell="E15" sqref="E15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7.375" style="337" bestFit="1" customWidth="1"/>
    <col min="17" max="17" width="9.125" style="335" bestFit="1" customWidth="1"/>
    <col min="18" max="18" width="32.125" style="50" customWidth="1"/>
    <col min="19" max="20" width="12.375" style="117" customWidth="1"/>
    <col min="21" max="21" width="12.375" style="50" bestFit="1" customWidth="1"/>
    <col min="22" max="23" width="12.375" style="338" customWidth="1"/>
    <col min="24" max="24" width="13.125" style="50" bestFit="1" customWidth="1"/>
    <col min="25" max="25" width="12.375" style="50" bestFit="1" customWidth="1"/>
    <col min="26" max="27" width="12.375" style="50" customWidth="1"/>
    <col min="28" max="28" width="8.125" style="50" bestFit="1" customWidth="1"/>
    <col min="29" max="29" width="6.875" style="50" bestFit="1" customWidth="1"/>
    <col min="30" max="30" width="6" style="50" bestFit="1" customWidth="1"/>
    <col min="31" max="31" width="7.125" style="56" bestFit="1" customWidth="1"/>
    <col min="32" max="32" width="8.25" style="56" bestFit="1" customWidth="1"/>
    <col min="33" max="33" width="5.375" style="56" customWidth="1"/>
    <col min="34" max="34" width="8.375" style="56" customWidth="1"/>
    <col min="35" max="35" width="12.375" style="50" customWidth="1"/>
    <col min="36" max="36" width="8.375" style="56" customWidth="1"/>
    <col min="37" max="16384" width="8.75" style="57"/>
  </cols>
  <sheetData>
    <row r="1" spans="1:36" s="49" customFormat="1" x14ac:dyDescent="0.25">
      <c r="A1" s="45" t="s">
        <v>51</v>
      </c>
      <c r="B1" s="31" t="s">
        <v>52</v>
      </c>
      <c r="C1" s="46" t="s">
        <v>139</v>
      </c>
      <c r="D1" s="30" t="s">
        <v>53</v>
      </c>
      <c r="E1" s="30" t="s">
        <v>120</v>
      </c>
      <c r="F1" s="30" t="s">
        <v>116</v>
      </c>
      <c r="G1" s="30" t="s">
        <v>117</v>
      </c>
      <c r="H1" s="30" t="s">
        <v>54</v>
      </c>
      <c r="I1" s="47" t="s">
        <v>111</v>
      </c>
      <c r="J1" s="47" t="s">
        <v>118</v>
      </c>
      <c r="K1" s="30" t="s">
        <v>119</v>
      </c>
      <c r="L1" s="30" t="s">
        <v>55</v>
      </c>
      <c r="M1" s="48" t="s">
        <v>56</v>
      </c>
      <c r="N1" s="30" t="s">
        <v>57</v>
      </c>
      <c r="O1" s="30" t="s">
        <v>58</v>
      </c>
      <c r="P1" s="336" t="s">
        <v>789</v>
      </c>
      <c r="Q1" s="334" t="s">
        <v>786</v>
      </c>
      <c r="R1" s="30" t="s">
        <v>59</v>
      </c>
      <c r="S1" s="117" t="s">
        <v>414</v>
      </c>
      <c r="T1" s="123" t="s">
        <v>448</v>
      </c>
      <c r="U1" s="30" t="s">
        <v>769</v>
      </c>
      <c r="V1" s="339" t="s">
        <v>767</v>
      </c>
      <c r="W1" s="339" t="s">
        <v>770</v>
      </c>
      <c r="X1" s="30" t="s">
        <v>213</v>
      </c>
      <c r="Y1" s="30" t="s">
        <v>214</v>
      </c>
      <c r="Z1" s="30" t="s">
        <v>380</v>
      </c>
      <c r="AA1" s="30" t="s">
        <v>381</v>
      </c>
      <c r="AB1" s="30" t="s">
        <v>86</v>
      </c>
      <c r="AC1" s="30" t="s">
        <v>62</v>
      </c>
      <c r="AD1" s="30" t="s">
        <v>65</v>
      </c>
      <c r="AE1" s="45" t="s">
        <v>66</v>
      </c>
      <c r="AF1" s="45" t="s">
        <v>79</v>
      </c>
      <c r="AG1" s="45" t="s">
        <v>82</v>
      </c>
      <c r="AH1" s="45" t="s">
        <v>137</v>
      </c>
      <c r="AI1" s="30" t="s">
        <v>419</v>
      </c>
      <c r="AJ1" s="45" t="s">
        <v>575</v>
      </c>
    </row>
    <row r="2" spans="1:36" ht="15.75" customHeight="1" x14ac:dyDescent="0.3">
      <c r="A2" s="50">
        <v>3828</v>
      </c>
      <c r="B2" s="51">
        <v>43636</v>
      </c>
      <c r="C2" s="59">
        <f t="shared" ref="C2:C5" si="0">B2</f>
        <v>43636</v>
      </c>
      <c r="D2" s="50" t="s">
        <v>453</v>
      </c>
      <c r="E2" s="50">
        <v>4.25</v>
      </c>
      <c r="F2" s="50">
        <v>0</v>
      </c>
      <c r="G2" s="50">
        <v>47</v>
      </c>
      <c r="H2" s="50">
        <v>56</v>
      </c>
      <c r="I2" s="53">
        <f t="shared" ref="I2:I5" si="1">IF(E2&gt;0,TIME(F2,G2,H2),"")</f>
        <v>3.3287037037037039E-2</v>
      </c>
      <c r="J2" s="54">
        <f t="shared" ref="J2:J5" si="2">IF(E2&gt;0,TIME(F2,G2,H2)/E2,"")</f>
        <v>7.8322440087145971E-3</v>
      </c>
      <c r="K2" s="50" t="s">
        <v>790</v>
      </c>
      <c r="L2" s="50" t="s">
        <v>787</v>
      </c>
      <c r="M2" s="55">
        <f t="shared" ref="M2:M5" si="3">IF(D2&gt;0,0.0416666666666667/J2,"")</f>
        <v>5.3198887343532721</v>
      </c>
      <c r="N2" s="50">
        <v>150</v>
      </c>
      <c r="O2" s="50" t="s">
        <v>45</v>
      </c>
      <c r="Q2" s="335">
        <v>144</v>
      </c>
      <c r="R2" s="114" t="s">
        <v>791</v>
      </c>
      <c r="S2" s="118">
        <f t="shared" ref="S2:S5" si="4">IF("1-Swim"=D2,J2*2.4,IF("2-Bike"=D2,J2*112,IF("3-Run"=D2,J2*26.2,0)))</f>
        <v>0.20520479302832245</v>
      </c>
      <c r="T2" s="118">
        <f t="shared" ref="T2:T5" si="5">S2/2</f>
        <v>0.10260239651416123</v>
      </c>
      <c r="V2" s="338">
        <f t="shared" ref="V2:V5" si="6">U2*0.000568182</f>
        <v>0</v>
      </c>
      <c r="W2" s="338">
        <f t="shared" ref="W2:W5" si="7">U2*0.0006213713910761</f>
        <v>0</v>
      </c>
      <c r="X2" s="53">
        <f t="shared" ref="X2:X5" si="8">J2*26.2</f>
        <v>0.20520479302832245</v>
      </c>
      <c r="Y2" s="53">
        <f t="shared" ref="Y2:Y5" si="9">(J2+0.0013889)*26.2</f>
        <v>0.24159397302832245</v>
      </c>
      <c r="Z2" s="53">
        <f t="shared" ref="Z2:Z5" si="10">X2/2</f>
        <v>0.10260239651416123</v>
      </c>
      <c r="AA2" s="53">
        <f t="shared" ref="AA2:AA5" si="11">Y2/2</f>
        <v>0.12079698651416122</v>
      </c>
      <c r="AB2" s="50">
        <f>RANK(J2,J:J,1)</f>
        <v>2</v>
      </c>
      <c r="AC2" s="50">
        <f t="shared" ref="AC2:AC5" si="12">YEAR(B2)</f>
        <v>2019</v>
      </c>
      <c r="AD2" s="50">
        <f t="shared" ref="AD2:AD5" si="13">MONTH(B2)</f>
        <v>6</v>
      </c>
      <c r="AE2" s="56">
        <f t="shared" ref="AE2:AE5" si="14">AC2*100+AD2</f>
        <v>201906</v>
      </c>
      <c r="AF2" s="56">
        <f t="shared" ref="AF2:AF5" si="15">WEEKNUM(B2,1)</f>
        <v>25</v>
      </c>
      <c r="AG2" s="58" t="e">
        <f>IF(ISBLANK(B2)," ",MAX(B2-#REF!-1,0))</f>
        <v>#REF!</v>
      </c>
      <c r="AH2" s="56">
        <f t="shared" ref="AH2:AH5" si="16">DAY(B2)</f>
        <v>20</v>
      </c>
      <c r="AI2" s="53">
        <f t="shared" ref="AI2:AI5" si="17">Z2+AA2</f>
        <v>0.22339938302832246</v>
      </c>
      <c r="AJ2" s="56">
        <f t="shared" ref="AJ2:AJ5" si="18">IF("1-Swim"=D2,E2*46.7,IF("2-Bike"=D2,E2,IF("3-Run"=D2,E2*4.27,0)))</f>
        <v>18.147499999999997</v>
      </c>
    </row>
    <row r="3" spans="1:36" ht="15.75" customHeight="1" x14ac:dyDescent="0.25">
      <c r="A3" s="50">
        <v>3829</v>
      </c>
      <c r="B3" s="51">
        <v>43636</v>
      </c>
      <c r="C3" s="59">
        <f t="shared" si="0"/>
        <v>43636</v>
      </c>
      <c r="D3" s="50" t="s">
        <v>454</v>
      </c>
      <c r="E3" s="50">
        <v>6.5</v>
      </c>
      <c r="F3" s="50">
        <v>0</v>
      </c>
      <c r="G3" s="50">
        <v>20</v>
      </c>
      <c r="H3" s="50">
        <v>0</v>
      </c>
      <c r="I3" s="53">
        <f t="shared" si="1"/>
        <v>1.3888888888888888E-2</v>
      </c>
      <c r="J3" s="54">
        <f t="shared" si="2"/>
        <v>2.1367521367521365E-3</v>
      </c>
      <c r="K3" s="50" t="s">
        <v>788</v>
      </c>
      <c r="L3" s="50" t="s">
        <v>792</v>
      </c>
      <c r="M3" s="55">
        <f t="shared" si="3"/>
        <v>19.500000000000018</v>
      </c>
      <c r="N3" s="50">
        <v>0</v>
      </c>
      <c r="O3" s="50" t="s">
        <v>49</v>
      </c>
      <c r="R3" s="50" t="s">
        <v>793</v>
      </c>
      <c r="S3" s="118">
        <f t="shared" si="4"/>
        <v>0.2393162393162393</v>
      </c>
      <c r="T3" s="118">
        <f t="shared" si="5"/>
        <v>0.11965811965811965</v>
      </c>
      <c r="V3" s="338">
        <f t="shared" si="6"/>
        <v>0</v>
      </c>
      <c r="W3" s="338">
        <f t="shared" si="7"/>
        <v>0</v>
      </c>
      <c r="X3" s="53">
        <f t="shared" si="8"/>
        <v>5.5982905982905978E-2</v>
      </c>
      <c r="Y3" s="53">
        <f t="shared" si="9"/>
        <v>9.2372085982905972E-2</v>
      </c>
      <c r="Z3" s="53">
        <f t="shared" si="10"/>
        <v>2.7991452991452989E-2</v>
      </c>
      <c r="AA3" s="53">
        <f t="shared" si="11"/>
        <v>4.6186042991452986E-2</v>
      </c>
      <c r="AB3" s="50">
        <f>RANK(J3,J:J,1)</f>
        <v>1</v>
      </c>
      <c r="AC3" s="50">
        <f t="shared" si="12"/>
        <v>2019</v>
      </c>
      <c r="AD3" s="50">
        <f t="shared" si="13"/>
        <v>6</v>
      </c>
      <c r="AE3" s="56">
        <f t="shared" si="14"/>
        <v>201906</v>
      </c>
      <c r="AF3" s="56">
        <f t="shared" si="15"/>
        <v>25</v>
      </c>
      <c r="AG3" s="58">
        <f t="shared" ref="AG3:AG5" si="19">IF(ISBLANK(B3)," ",MAX(B3-B2-1,0))</f>
        <v>0</v>
      </c>
      <c r="AH3" s="56">
        <f t="shared" si="16"/>
        <v>20</v>
      </c>
      <c r="AI3" s="53">
        <f t="shared" si="17"/>
        <v>7.4177495982905975E-2</v>
      </c>
      <c r="AJ3" s="56">
        <f t="shared" si="18"/>
        <v>6.5</v>
      </c>
    </row>
    <row r="4" spans="1:36" x14ac:dyDescent="0.25">
      <c r="A4" s="50">
        <v>3830</v>
      </c>
      <c r="C4" s="59">
        <f t="shared" si="0"/>
        <v>0</v>
      </c>
      <c r="I4" s="53" t="str">
        <f t="shared" si="1"/>
        <v/>
      </c>
      <c r="J4" s="54" t="str">
        <f t="shared" si="2"/>
        <v/>
      </c>
      <c r="M4" s="55" t="str">
        <f t="shared" si="3"/>
        <v/>
      </c>
      <c r="N4" s="50">
        <v>0</v>
      </c>
      <c r="S4" s="118">
        <f t="shared" si="4"/>
        <v>0</v>
      </c>
      <c r="T4" s="118">
        <f t="shared" si="5"/>
        <v>0</v>
      </c>
      <c r="V4" s="338">
        <f t="shared" si="6"/>
        <v>0</v>
      </c>
      <c r="W4" s="338">
        <f t="shared" si="7"/>
        <v>0</v>
      </c>
      <c r="X4" s="53" t="e">
        <f t="shared" si="8"/>
        <v>#VALUE!</v>
      </c>
      <c r="Y4" s="53" t="e">
        <f t="shared" si="9"/>
        <v>#VALUE!</v>
      </c>
      <c r="Z4" s="53" t="e">
        <f t="shared" si="10"/>
        <v>#VALUE!</v>
      </c>
      <c r="AA4" s="53" t="e">
        <f t="shared" si="11"/>
        <v>#VALUE!</v>
      </c>
      <c r="AB4" s="50" t="e">
        <f>RANK(J4,J:J,1)</f>
        <v>#VALUE!</v>
      </c>
      <c r="AC4" s="50">
        <f t="shared" si="12"/>
        <v>1900</v>
      </c>
      <c r="AD4" s="50">
        <f t="shared" si="13"/>
        <v>1</v>
      </c>
      <c r="AE4" s="56">
        <f t="shared" si="14"/>
        <v>190001</v>
      </c>
      <c r="AF4" s="56">
        <f t="shared" si="15"/>
        <v>0</v>
      </c>
      <c r="AG4" s="58" t="str">
        <f t="shared" si="19"/>
        <v xml:space="preserve"> </v>
      </c>
      <c r="AH4" s="56">
        <f t="shared" si="16"/>
        <v>0</v>
      </c>
      <c r="AI4" s="53" t="e">
        <f t="shared" si="17"/>
        <v>#VALUE!</v>
      </c>
      <c r="AJ4" s="56">
        <f t="shared" si="18"/>
        <v>0</v>
      </c>
    </row>
    <row r="5" spans="1:36" ht="15.75" customHeight="1" x14ac:dyDescent="0.25">
      <c r="A5" s="50">
        <v>3831</v>
      </c>
      <c r="C5" s="59">
        <f t="shared" si="0"/>
        <v>0</v>
      </c>
      <c r="I5" s="53" t="str">
        <f t="shared" si="1"/>
        <v/>
      </c>
      <c r="J5" s="54" t="str">
        <f t="shared" si="2"/>
        <v/>
      </c>
      <c r="M5" s="55" t="str">
        <f t="shared" si="3"/>
        <v/>
      </c>
      <c r="N5" s="50">
        <v>0</v>
      </c>
      <c r="S5" s="118">
        <f t="shared" si="4"/>
        <v>0</v>
      </c>
      <c r="T5" s="118">
        <f t="shared" si="5"/>
        <v>0</v>
      </c>
      <c r="V5" s="338">
        <f t="shared" si="6"/>
        <v>0</v>
      </c>
      <c r="W5" s="338">
        <f t="shared" si="7"/>
        <v>0</v>
      </c>
      <c r="X5" s="53" t="e">
        <f t="shared" si="8"/>
        <v>#VALUE!</v>
      </c>
      <c r="Y5" s="53" t="e">
        <f t="shared" si="9"/>
        <v>#VALUE!</v>
      </c>
      <c r="Z5" s="53" t="e">
        <f t="shared" si="10"/>
        <v>#VALUE!</v>
      </c>
      <c r="AA5" s="53" t="e">
        <f t="shared" si="11"/>
        <v>#VALUE!</v>
      </c>
      <c r="AB5" s="50" t="e">
        <f>RANK(J5,J:J,1)</f>
        <v>#VALUE!</v>
      </c>
      <c r="AC5" s="50">
        <f t="shared" si="12"/>
        <v>1900</v>
      </c>
      <c r="AD5" s="50">
        <f t="shared" si="13"/>
        <v>1</v>
      </c>
      <c r="AE5" s="56">
        <f t="shared" si="14"/>
        <v>190001</v>
      </c>
      <c r="AF5" s="56">
        <f t="shared" si="15"/>
        <v>0</v>
      </c>
      <c r="AG5" s="58" t="str">
        <f t="shared" si="19"/>
        <v xml:space="preserve"> </v>
      </c>
      <c r="AH5" s="56">
        <f t="shared" si="16"/>
        <v>0</v>
      </c>
      <c r="AI5" s="53" t="e">
        <f t="shared" si="17"/>
        <v>#VALUE!</v>
      </c>
      <c r="AJ5" s="56">
        <f t="shared" si="18"/>
        <v>0</v>
      </c>
    </row>
    <row r="6" spans="1:36" ht="15.75" customHeight="1" x14ac:dyDescent="0.25">
      <c r="A6" s="50">
        <v>3832</v>
      </c>
      <c r="C6" s="59">
        <f t="shared" ref="C6:C17" si="20">B6</f>
        <v>0</v>
      </c>
      <c r="I6" s="53" t="str">
        <f t="shared" ref="I6:I17" si="21">IF(E6&gt;0,TIME(F6,G6,H6),"")</f>
        <v/>
      </c>
      <c r="J6" s="54" t="str">
        <f t="shared" ref="J6:J17" si="22">IF(E6&gt;0,TIME(F6,G6,H6)/E6,"")</f>
        <v/>
      </c>
      <c r="M6" s="55" t="str">
        <f t="shared" ref="M6:M17" si="23">IF(D6&gt;0,0.0416666666666667/J6,"")</f>
        <v/>
      </c>
      <c r="N6" s="50">
        <v>0</v>
      </c>
      <c r="S6" s="118">
        <f t="shared" ref="S6:S17" si="24">IF("1-Swim"=D6,J6*2.4,IF("2-Bike"=D6,J6*112,IF("3-Run"=D6,J6*26.2,0)))</f>
        <v>0</v>
      </c>
      <c r="T6" s="118">
        <f t="shared" ref="T6:T17" si="25">S6/2</f>
        <v>0</v>
      </c>
      <c r="V6" s="338">
        <f t="shared" ref="V6:V17" si="26">U6*0.000568182</f>
        <v>0</v>
      </c>
      <c r="W6" s="338">
        <f t="shared" ref="W6:W17" si="27">U6*0.0006213713910761</f>
        <v>0</v>
      </c>
      <c r="X6" s="53" t="e">
        <f t="shared" ref="X6:X17" si="28">J6*26.2</f>
        <v>#VALUE!</v>
      </c>
      <c r="Y6" s="53" t="e">
        <f t="shared" ref="Y6:Y17" si="29">(J6+0.0013889)*26.2</f>
        <v>#VALUE!</v>
      </c>
      <c r="Z6" s="53" t="e">
        <f t="shared" ref="Z6:Z17" si="30">X6/2</f>
        <v>#VALUE!</v>
      </c>
      <c r="AA6" s="53" t="e">
        <f t="shared" ref="AA6:AA17" si="31">Y6/2</f>
        <v>#VALUE!</v>
      </c>
      <c r="AB6" s="50" t="e">
        <f>RANK(J6,J:J,1)</f>
        <v>#VALUE!</v>
      </c>
      <c r="AC6" s="50">
        <f t="shared" ref="AC6:AC17" si="32">YEAR(B6)</f>
        <v>1900</v>
      </c>
      <c r="AD6" s="50">
        <f t="shared" ref="AD6:AD17" si="33">MONTH(B6)</f>
        <v>1</v>
      </c>
      <c r="AE6" s="56">
        <f t="shared" ref="AE6:AE17" si="34">AC6*100+AD6</f>
        <v>190001</v>
      </c>
      <c r="AF6" s="56">
        <f t="shared" ref="AF6:AF17" si="35">WEEKNUM(B6,1)</f>
        <v>0</v>
      </c>
      <c r="AG6" s="58" t="str">
        <f t="shared" ref="AG6:AG17" si="36">IF(ISBLANK(B6)," ",MAX(B6-B5-1,0))</f>
        <v xml:space="preserve"> </v>
      </c>
      <c r="AH6" s="56">
        <f t="shared" ref="AH6:AH17" si="37">DAY(B6)</f>
        <v>0</v>
      </c>
      <c r="AI6" s="53" t="e">
        <f t="shared" ref="AI6:AI17" si="38">Z6+AA6</f>
        <v>#VALUE!</v>
      </c>
      <c r="AJ6" s="56">
        <f t="shared" ref="AJ6:AJ17" si="39">IF("1-Swim"=D6,E6*46.7,IF("2-Bike"=D6,E6,IF("3-Run"=D6,E6*4.27,0)))</f>
        <v>0</v>
      </c>
    </row>
    <row r="7" spans="1:36" x14ac:dyDescent="0.25">
      <c r="A7" s="50">
        <v>3833</v>
      </c>
      <c r="C7" s="59">
        <f t="shared" si="20"/>
        <v>0</v>
      </c>
      <c r="I7" s="53" t="str">
        <f t="shared" si="21"/>
        <v/>
      </c>
      <c r="J7" s="54" t="str">
        <f t="shared" si="22"/>
        <v/>
      </c>
      <c r="M7" s="55" t="str">
        <f t="shared" si="23"/>
        <v/>
      </c>
      <c r="N7" s="50">
        <v>0</v>
      </c>
      <c r="S7" s="118">
        <f t="shared" si="24"/>
        <v>0</v>
      </c>
      <c r="T7" s="118">
        <f t="shared" si="25"/>
        <v>0</v>
      </c>
      <c r="V7" s="338">
        <f t="shared" si="26"/>
        <v>0</v>
      </c>
      <c r="W7" s="338">
        <f t="shared" si="27"/>
        <v>0</v>
      </c>
      <c r="X7" s="53" t="e">
        <f t="shared" si="28"/>
        <v>#VALUE!</v>
      </c>
      <c r="Y7" s="53" t="e">
        <f t="shared" si="29"/>
        <v>#VALUE!</v>
      </c>
      <c r="Z7" s="53" t="e">
        <f t="shared" si="30"/>
        <v>#VALUE!</v>
      </c>
      <c r="AA7" s="53" t="e">
        <f t="shared" si="31"/>
        <v>#VALUE!</v>
      </c>
      <c r="AB7" s="50" t="e">
        <f>RANK(J7,J:J,1)</f>
        <v>#VALUE!</v>
      </c>
      <c r="AC7" s="50">
        <f t="shared" si="32"/>
        <v>1900</v>
      </c>
      <c r="AD7" s="50">
        <f t="shared" si="33"/>
        <v>1</v>
      </c>
      <c r="AE7" s="56">
        <f t="shared" si="34"/>
        <v>190001</v>
      </c>
      <c r="AF7" s="56">
        <f t="shared" si="35"/>
        <v>0</v>
      </c>
      <c r="AG7" s="58" t="str">
        <f t="shared" si="36"/>
        <v xml:space="preserve"> </v>
      </c>
      <c r="AH7" s="56">
        <f t="shared" si="37"/>
        <v>0</v>
      </c>
      <c r="AI7" s="53" t="e">
        <f t="shared" si="38"/>
        <v>#VALUE!</v>
      </c>
      <c r="AJ7" s="56">
        <f t="shared" si="39"/>
        <v>0</v>
      </c>
    </row>
    <row r="8" spans="1:36" ht="15.75" customHeight="1" x14ac:dyDescent="0.25">
      <c r="A8" s="50">
        <v>3834</v>
      </c>
      <c r="C8" s="59">
        <f t="shared" si="20"/>
        <v>0</v>
      </c>
      <c r="I8" s="53" t="str">
        <f t="shared" si="21"/>
        <v/>
      </c>
      <c r="J8" s="54" t="str">
        <f t="shared" si="22"/>
        <v/>
      </c>
      <c r="M8" s="55" t="str">
        <f t="shared" si="23"/>
        <v/>
      </c>
      <c r="N8" s="50">
        <v>0</v>
      </c>
      <c r="S8" s="118">
        <f t="shared" si="24"/>
        <v>0</v>
      </c>
      <c r="T8" s="118">
        <f t="shared" si="25"/>
        <v>0</v>
      </c>
      <c r="V8" s="338">
        <f t="shared" si="26"/>
        <v>0</v>
      </c>
      <c r="W8" s="338">
        <f t="shared" si="27"/>
        <v>0</v>
      </c>
      <c r="X8" s="53" t="e">
        <f t="shared" si="28"/>
        <v>#VALUE!</v>
      </c>
      <c r="Y8" s="53" t="e">
        <f t="shared" si="29"/>
        <v>#VALUE!</v>
      </c>
      <c r="Z8" s="53" t="e">
        <f t="shared" si="30"/>
        <v>#VALUE!</v>
      </c>
      <c r="AA8" s="53" t="e">
        <f t="shared" si="31"/>
        <v>#VALUE!</v>
      </c>
      <c r="AB8" s="50" t="e">
        <f>RANK(J8,J:J,1)</f>
        <v>#VALUE!</v>
      </c>
      <c r="AC8" s="50">
        <f t="shared" si="32"/>
        <v>1900</v>
      </c>
      <c r="AD8" s="50">
        <f t="shared" si="33"/>
        <v>1</v>
      </c>
      <c r="AE8" s="56">
        <f t="shared" si="34"/>
        <v>190001</v>
      </c>
      <c r="AF8" s="56">
        <f t="shared" si="35"/>
        <v>0</v>
      </c>
      <c r="AG8" s="58" t="str">
        <f t="shared" si="36"/>
        <v xml:space="preserve"> </v>
      </c>
      <c r="AH8" s="56">
        <f t="shared" si="37"/>
        <v>0</v>
      </c>
      <c r="AI8" s="53" t="e">
        <f t="shared" si="38"/>
        <v>#VALUE!</v>
      </c>
      <c r="AJ8" s="56">
        <f t="shared" si="39"/>
        <v>0</v>
      </c>
    </row>
    <row r="9" spans="1:36" ht="15.75" customHeight="1" x14ac:dyDescent="0.25">
      <c r="A9" s="50">
        <v>3835</v>
      </c>
      <c r="C9" s="59">
        <f t="shared" si="20"/>
        <v>0</v>
      </c>
      <c r="I9" s="53" t="str">
        <f t="shared" si="21"/>
        <v/>
      </c>
      <c r="J9" s="54" t="str">
        <f t="shared" si="22"/>
        <v/>
      </c>
      <c r="M9" s="55" t="str">
        <f t="shared" si="23"/>
        <v/>
      </c>
      <c r="N9" s="50">
        <v>0</v>
      </c>
      <c r="S9" s="118">
        <f t="shared" si="24"/>
        <v>0</v>
      </c>
      <c r="T9" s="118">
        <f t="shared" si="25"/>
        <v>0</v>
      </c>
      <c r="V9" s="338">
        <f t="shared" si="26"/>
        <v>0</v>
      </c>
      <c r="W9" s="338">
        <f t="shared" si="27"/>
        <v>0</v>
      </c>
      <c r="X9" s="53" t="e">
        <f t="shared" si="28"/>
        <v>#VALUE!</v>
      </c>
      <c r="Y9" s="53" t="e">
        <f t="shared" si="29"/>
        <v>#VALUE!</v>
      </c>
      <c r="Z9" s="53" t="e">
        <f t="shared" si="30"/>
        <v>#VALUE!</v>
      </c>
      <c r="AA9" s="53" t="e">
        <f t="shared" si="31"/>
        <v>#VALUE!</v>
      </c>
      <c r="AB9" s="50" t="e">
        <f>RANK(J9,J:J,1)</f>
        <v>#VALUE!</v>
      </c>
      <c r="AC9" s="50">
        <f t="shared" si="32"/>
        <v>1900</v>
      </c>
      <c r="AD9" s="50">
        <f t="shared" si="33"/>
        <v>1</v>
      </c>
      <c r="AE9" s="56">
        <f t="shared" si="34"/>
        <v>190001</v>
      </c>
      <c r="AF9" s="56">
        <f t="shared" si="35"/>
        <v>0</v>
      </c>
      <c r="AG9" s="58" t="str">
        <f t="shared" si="36"/>
        <v xml:space="preserve"> </v>
      </c>
      <c r="AH9" s="56">
        <f t="shared" si="37"/>
        <v>0</v>
      </c>
      <c r="AI9" s="53" t="e">
        <f t="shared" si="38"/>
        <v>#VALUE!</v>
      </c>
      <c r="AJ9" s="56">
        <f t="shared" si="39"/>
        <v>0</v>
      </c>
    </row>
    <row r="10" spans="1:36" x14ac:dyDescent="0.25">
      <c r="A10" s="50">
        <v>3836</v>
      </c>
      <c r="C10" s="59">
        <f t="shared" si="20"/>
        <v>0</v>
      </c>
      <c r="I10" s="53" t="str">
        <f t="shared" si="21"/>
        <v/>
      </c>
      <c r="J10" s="54" t="str">
        <f t="shared" si="22"/>
        <v/>
      </c>
      <c r="M10" s="55" t="str">
        <f t="shared" si="23"/>
        <v/>
      </c>
      <c r="N10" s="50">
        <v>0</v>
      </c>
      <c r="S10" s="118">
        <f t="shared" si="24"/>
        <v>0</v>
      </c>
      <c r="T10" s="118">
        <f t="shared" si="25"/>
        <v>0</v>
      </c>
      <c r="V10" s="338">
        <f t="shared" si="26"/>
        <v>0</v>
      </c>
      <c r="W10" s="338">
        <f t="shared" si="27"/>
        <v>0</v>
      </c>
      <c r="X10" s="53" t="e">
        <f t="shared" si="28"/>
        <v>#VALUE!</v>
      </c>
      <c r="Y10" s="53" t="e">
        <f t="shared" si="29"/>
        <v>#VALUE!</v>
      </c>
      <c r="Z10" s="53" t="e">
        <f t="shared" si="30"/>
        <v>#VALUE!</v>
      </c>
      <c r="AA10" s="53" t="e">
        <f t="shared" si="31"/>
        <v>#VALUE!</v>
      </c>
      <c r="AB10" s="50" t="e">
        <f>RANK(J10,J:J,1)</f>
        <v>#VALUE!</v>
      </c>
      <c r="AC10" s="50">
        <f t="shared" si="32"/>
        <v>1900</v>
      </c>
      <c r="AD10" s="50">
        <f t="shared" si="33"/>
        <v>1</v>
      </c>
      <c r="AE10" s="56">
        <f t="shared" si="34"/>
        <v>190001</v>
      </c>
      <c r="AF10" s="56">
        <f t="shared" si="35"/>
        <v>0</v>
      </c>
      <c r="AG10" s="58" t="str">
        <f t="shared" si="36"/>
        <v xml:space="preserve"> </v>
      </c>
      <c r="AH10" s="56">
        <f t="shared" si="37"/>
        <v>0</v>
      </c>
      <c r="AI10" s="53" t="e">
        <f t="shared" si="38"/>
        <v>#VALUE!</v>
      </c>
      <c r="AJ10" s="56">
        <f t="shared" si="39"/>
        <v>0</v>
      </c>
    </row>
    <row r="11" spans="1:36" ht="15.75" customHeight="1" x14ac:dyDescent="0.25">
      <c r="A11" s="50">
        <v>3837</v>
      </c>
      <c r="C11" s="59">
        <f t="shared" si="20"/>
        <v>0</v>
      </c>
      <c r="I11" s="53" t="str">
        <f t="shared" si="21"/>
        <v/>
      </c>
      <c r="J11" s="54" t="str">
        <f t="shared" si="22"/>
        <v/>
      </c>
      <c r="M11" s="55" t="str">
        <f t="shared" si="23"/>
        <v/>
      </c>
      <c r="N11" s="50">
        <v>0</v>
      </c>
      <c r="S11" s="118">
        <f t="shared" si="24"/>
        <v>0</v>
      </c>
      <c r="T11" s="118">
        <f t="shared" si="25"/>
        <v>0</v>
      </c>
      <c r="V11" s="338">
        <f t="shared" si="26"/>
        <v>0</v>
      </c>
      <c r="W11" s="338">
        <f t="shared" si="27"/>
        <v>0</v>
      </c>
      <c r="X11" s="53" t="e">
        <f t="shared" si="28"/>
        <v>#VALUE!</v>
      </c>
      <c r="Y11" s="53" t="e">
        <f t="shared" si="29"/>
        <v>#VALUE!</v>
      </c>
      <c r="Z11" s="53" t="e">
        <f t="shared" si="30"/>
        <v>#VALUE!</v>
      </c>
      <c r="AA11" s="53" t="e">
        <f t="shared" si="31"/>
        <v>#VALUE!</v>
      </c>
      <c r="AB11" s="50" t="e">
        <f>RANK(J11,J:J,1)</f>
        <v>#VALUE!</v>
      </c>
      <c r="AC11" s="50">
        <f t="shared" si="32"/>
        <v>1900</v>
      </c>
      <c r="AD11" s="50">
        <f t="shared" si="33"/>
        <v>1</v>
      </c>
      <c r="AE11" s="56">
        <f t="shared" si="34"/>
        <v>190001</v>
      </c>
      <c r="AF11" s="56">
        <f t="shared" si="35"/>
        <v>0</v>
      </c>
      <c r="AG11" s="58" t="str">
        <f t="shared" si="36"/>
        <v xml:space="preserve"> </v>
      </c>
      <c r="AH11" s="56">
        <f t="shared" si="37"/>
        <v>0</v>
      </c>
      <c r="AI11" s="53" t="e">
        <f t="shared" si="38"/>
        <v>#VALUE!</v>
      </c>
      <c r="AJ11" s="56">
        <f t="shared" si="39"/>
        <v>0</v>
      </c>
    </row>
    <row r="12" spans="1:36" ht="15.75" customHeight="1" x14ac:dyDescent="0.25">
      <c r="A12" s="50">
        <v>3838</v>
      </c>
      <c r="C12" s="59">
        <f t="shared" si="20"/>
        <v>0</v>
      </c>
      <c r="I12" s="53" t="str">
        <f t="shared" si="21"/>
        <v/>
      </c>
      <c r="J12" s="54" t="str">
        <f t="shared" si="22"/>
        <v/>
      </c>
      <c r="M12" s="55" t="str">
        <f t="shared" si="23"/>
        <v/>
      </c>
      <c r="N12" s="50">
        <v>0</v>
      </c>
      <c r="S12" s="118">
        <f t="shared" si="24"/>
        <v>0</v>
      </c>
      <c r="T12" s="118">
        <f t="shared" si="25"/>
        <v>0</v>
      </c>
      <c r="V12" s="338">
        <f t="shared" si="26"/>
        <v>0</v>
      </c>
      <c r="W12" s="338">
        <f t="shared" si="27"/>
        <v>0</v>
      </c>
      <c r="X12" s="53" t="e">
        <f t="shared" si="28"/>
        <v>#VALUE!</v>
      </c>
      <c r="Y12" s="53" t="e">
        <f t="shared" si="29"/>
        <v>#VALUE!</v>
      </c>
      <c r="Z12" s="53" t="e">
        <f t="shared" si="30"/>
        <v>#VALUE!</v>
      </c>
      <c r="AA12" s="53" t="e">
        <f t="shared" si="31"/>
        <v>#VALUE!</v>
      </c>
      <c r="AB12" s="50" t="e">
        <f>RANK(J12,J:J,1)</f>
        <v>#VALUE!</v>
      </c>
      <c r="AC12" s="50">
        <f t="shared" si="32"/>
        <v>1900</v>
      </c>
      <c r="AD12" s="50">
        <f t="shared" si="33"/>
        <v>1</v>
      </c>
      <c r="AE12" s="56">
        <f t="shared" si="34"/>
        <v>190001</v>
      </c>
      <c r="AF12" s="56">
        <f t="shared" si="35"/>
        <v>0</v>
      </c>
      <c r="AG12" s="58" t="str">
        <f t="shared" si="36"/>
        <v xml:space="preserve"> </v>
      </c>
      <c r="AH12" s="56">
        <f t="shared" si="37"/>
        <v>0</v>
      </c>
      <c r="AI12" s="53" t="e">
        <f t="shared" si="38"/>
        <v>#VALUE!</v>
      </c>
      <c r="AJ12" s="56">
        <f t="shared" si="39"/>
        <v>0</v>
      </c>
    </row>
    <row r="13" spans="1:36" x14ac:dyDescent="0.25">
      <c r="A13" s="50">
        <v>3839</v>
      </c>
      <c r="C13" s="59">
        <f t="shared" si="20"/>
        <v>0</v>
      </c>
      <c r="I13" s="53" t="str">
        <f t="shared" si="21"/>
        <v/>
      </c>
      <c r="J13" s="54" t="str">
        <f t="shared" si="22"/>
        <v/>
      </c>
      <c r="M13" s="55" t="str">
        <f t="shared" si="23"/>
        <v/>
      </c>
      <c r="N13" s="50">
        <v>0</v>
      </c>
      <c r="S13" s="118">
        <f t="shared" si="24"/>
        <v>0</v>
      </c>
      <c r="T13" s="118">
        <f t="shared" si="25"/>
        <v>0</v>
      </c>
      <c r="V13" s="338">
        <f t="shared" si="26"/>
        <v>0</v>
      </c>
      <c r="W13" s="338">
        <f t="shared" si="27"/>
        <v>0</v>
      </c>
      <c r="X13" s="53" t="e">
        <f t="shared" si="28"/>
        <v>#VALUE!</v>
      </c>
      <c r="Y13" s="53" t="e">
        <f t="shared" si="29"/>
        <v>#VALUE!</v>
      </c>
      <c r="Z13" s="53" t="e">
        <f t="shared" si="30"/>
        <v>#VALUE!</v>
      </c>
      <c r="AA13" s="53" t="e">
        <f t="shared" si="31"/>
        <v>#VALUE!</v>
      </c>
      <c r="AB13" s="50" t="e">
        <f>RANK(J13,J:J,1)</f>
        <v>#VALUE!</v>
      </c>
      <c r="AC13" s="50">
        <f t="shared" si="32"/>
        <v>1900</v>
      </c>
      <c r="AD13" s="50">
        <f t="shared" si="33"/>
        <v>1</v>
      </c>
      <c r="AE13" s="56">
        <f t="shared" si="34"/>
        <v>190001</v>
      </c>
      <c r="AF13" s="56">
        <f t="shared" si="35"/>
        <v>0</v>
      </c>
      <c r="AG13" s="58" t="str">
        <f t="shared" si="36"/>
        <v xml:space="preserve"> </v>
      </c>
      <c r="AH13" s="56">
        <f t="shared" si="37"/>
        <v>0</v>
      </c>
      <c r="AI13" s="53" t="e">
        <f t="shared" si="38"/>
        <v>#VALUE!</v>
      </c>
      <c r="AJ13" s="56">
        <f t="shared" si="39"/>
        <v>0</v>
      </c>
    </row>
    <row r="14" spans="1:36" ht="15.75" customHeight="1" x14ac:dyDescent="0.25">
      <c r="A14" s="50">
        <v>3840</v>
      </c>
      <c r="C14" s="59">
        <f t="shared" si="20"/>
        <v>0</v>
      </c>
      <c r="I14" s="53" t="str">
        <f t="shared" si="21"/>
        <v/>
      </c>
      <c r="J14" s="54" t="str">
        <f t="shared" si="22"/>
        <v/>
      </c>
      <c r="M14" s="55" t="str">
        <f t="shared" si="23"/>
        <v/>
      </c>
      <c r="N14" s="50">
        <v>0</v>
      </c>
      <c r="S14" s="118">
        <f t="shared" si="24"/>
        <v>0</v>
      </c>
      <c r="T14" s="118">
        <f t="shared" si="25"/>
        <v>0</v>
      </c>
      <c r="V14" s="338">
        <f t="shared" si="26"/>
        <v>0</v>
      </c>
      <c r="W14" s="338">
        <f t="shared" si="27"/>
        <v>0</v>
      </c>
      <c r="X14" s="53" t="e">
        <f t="shared" si="28"/>
        <v>#VALUE!</v>
      </c>
      <c r="Y14" s="53" t="e">
        <f t="shared" si="29"/>
        <v>#VALUE!</v>
      </c>
      <c r="Z14" s="53" t="e">
        <f t="shared" si="30"/>
        <v>#VALUE!</v>
      </c>
      <c r="AA14" s="53" t="e">
        <f t="shared" si="31"/>
        <v>#VALUE!</v>
      </c>
      <c r="AB14" s="50" t="e">
        <f>RANK(J14,J:J,1)</f>
        <v>#VALUE!</v>
      </c>
      <c r="AC14" s="50">
        <f t="shared" si="32"/>
        <v>1900</v>
      </c>
      <c r="AD14" s="50">
        <f t="shared" si="33"/>
        <v>1</v>
      </c>
      <c r="AE14" s="56">
        <f t="shared" si="34"/>
        <v>190001</v>
      </c>
      <c r="AF14" s="56">
        <f t="shared" si="35"/>
        <v>0</v>
      </c>
      <c r="AG14" s="58" t="str">
        <f t="shared" si="36"/>
        <v xml:space="preserve"> </v>
      </c>
      <c r="AH14" s="56">
        <f t="shared" si="37"/>
        <v>0</v>
      </c>
      <c r="AI14" s="53" t="e">
        <f t="shared" si="38"/>
        <v>#VALUE!</v>
      </c>
      <c r="AJ14" s="56">
        <f t="shared" si="39"/>
        <v>0</v>
      </c>
    </row>
    <row r="15" spans="1:36" ht="15.75" customHeight="1" x14ac:dyDescent="0.25">
      <c r="A15" s="50">
        <v>3841</v>
      </c>
      <c r="C15" s="59">
        <f t="shared" si="20"/>
        <v>0</v>
      </c>
      <c r="I15" s="53" t="str">
        <f t="shared" si="21"/>
        <v/>
      </c>
      <c r="J15" s="54" t="str">
        <f t="shared" si="22"/>
        <v/>
      </c>
      <c r="M15" s="55" t="str">
        <f t="shared" si="23"/>
        <v/>
      </c>
      <c r="N15" s="50">
        <v>0</v>
      </c>
      <c r="S15" s="118">
        <f t="shared" si="24"/>
        <v>0</v>
      </c>
      <c r="T15" s="118">
        <f t="shared" si="25"/>
        <v>0</v>
      </c>
      <c r="V15" s="338">
        <f t="shared" si="26"/>
        <v>0</v>
      </c>
      <c r="W15" s="338">
        <f t="shared" si="27"/>
        <v>0</v>
      </c>
      <c r="X15" s="53" t="e">
        <f t="shared" si="28"/>
        <v>#VALUE!</v>
      </c>
      <c r="Y15" s="53" t="e">
        <f t="shared" si="29"/>
        <v>#VALUE!</v>
      </c>
      <c r="Z15" s="53" t="e">
        <f t="shared" si="30"/>
        <v>#VALUE!</v>
      </c>
      <c r="AA15" s="53" t="e">
        <f t="shared" si="31"/>
        <v>#VALUE!</v>
      </c>
      <c r="AB15" s="50" t="e">
        <f>RANK(J15,J:J,1)</f>
        <v>#VALUE!</v>
      </c>
      <c r="AC15" s="50">
        <f t="shared" si="32"/>
        <v>1900</v>
      </c>
      <c r="AD15" s="50">
        <f t="shared" si="33"/>
        <v>1</v>
      </c>
      <c r="AE15" s="56">
        <f t="shared" si="34"/>
        <v>190001</v>
      </c>
      <c r="AF15" s="56">
        <f t="shared" si="35"/>
        <v>0</v>
      </c>
      <c r="AG15" s="58" t="str">
        <f t="shared" si="36"/>
        <v xml:space="preserve"> </v>
      </c>
      <c r="AH15" s="56">
        <f t="shared" si="37"/>
        <v>0</v>
      </c>
      <c r="AI15" s="53" t="e">
        <f t="shared" si="38"/>
        <v>#VALUE!</v>
      </c>
      <c r="AJ15" s="56">
        <f t="shared" si="39"/>
        <v>0</v>
      </c>
    </row>
    <row r="16" spans="1:36" x14ac:dyDescent="0.25">
      <c r="A16" s="50">
        <v>3842</v>
      </c>
      <c r="C16" s="59">
        <f t="shared" si="20"/>
        <v>0</v>
      </c>
      <c r="I16" s="53" t="str">
        <f t="shared" si="21"/>
        <v/>
      </c>
      <c r="J16" s="54" t="str">
        <f t="shared" si="22"/>
        <v/>
      </c>
      <c r="M16" s="55" t="str">
        <f t="shared" si="23"/>
        <v/>
      </c>
      <c r="N16" s="50">
        <v>0</v>
      </c>
      <c r="S16" s="118">
        <f t="shared" si="24"/>
        <v>0</v>
      </c>
      <c r="T16" s="118">
        <f t="shared" si="25"/>
        <v>0</v>
      </c>
      <c r="V16" s="338">
        <f t="shared" si="26"/>
        <v>0</v>
      </c>
      <c r="W16" s="338">
        <f t="shared" si="27"/>
        <v>0</v>
      </c>
      <c r="X16" s="53" t="e">
        <f t="shared" si="28"/>
        <v>#VALUE!</v>
      </c>
      <c r="Y16" s="53" t="e">
        <f t="shared" si="29"/>
        <v>#VALUE!</v>
      </c>
      <c r="Z16" s="53" t="e">
        <f t="shared" si="30"/>
        <v>#VALUE!</v>
      </c>
      <c r="AA16" s="53" t="e">
        <f t="shared" si="31"/>
        <v>#VALUE!</v>
      </c>
      <c r="AB16" s="50" t="e">
        <f>RANK(J16,J:J,1)</f>
        <v>#VALUE!</v>
      </c>
      <c r="AC16" s="50">
        <f t="shared" si="32"/>
        <v>1900</v>
      </c>
      <c r="AD16" s="50">
        <f t="shared" si="33"/>
        <v>1</v>
      </c>
      <c r="AE16" s="56">
        <f t="shared" si="34"/>
        <v>190001</v>
      </c>
      <c r="AF16" s="56">
        <f t="shared" si="35"/>
        <v>0</v>
      </c>
      <c r="AG16" s="58" t="str">
        <f t="shared" si="36"/>
        <v xml:space="preserve"> </v>
      </c>
      <c r="AH16" s="56">
        <f t="shared" si="37"/>
        <v>0</v>
      </c>
      <c r="AI16" s="53" t="e">
        <f t="shared" si="38"/>
        <v>#VALUE!</v>
      </c>
      <c r="AJ16" s="56">
        <f t="shared" si="39"/>
        <v>0</v>
      </c>
    </row>
    <row r="17" spans="1:36" ht="15.75" customHeight="1" x14ac:dyDescent="0.25">
      <c r="A17" s="50">
        <v>3843</v>
      </c>
      <c r="C17" s="59">
        <f t="shared" si="20"/>
        <v>0</v>
      </c>
      <c r="I17" s="53" t="str">
        <f t="shared" si="21"/>
        <v/>
      </c>
      <c r="J17" s="54" t="str">
        <f t="shared" si="22"/>
        <v/>
      </c>
      <c r="M17" s="55" t="str">
        <f t="shared" si="23"/>
        <v/>
      </c>
      <c r="N17" s="50">
        <v>0</v>
      </c>
      <c r="S17" s="118">
        <f t="shared" si="24"/>
        <v>0</v>
      </c>
      <c r="T17" s="118">
        <f t="shared" si="25"/>
        <v>0</v>
      </c>
      <c r="V17" s="338">
        <f t="shared" si="26"/>
        <v>0</v>
      </c>
      <c r="W17" s="338">
        <f t="shared" si="27"/>
        <v>0</v>
      </c>
      <c r="X17" s="53" t="e">
        <f t="shared" si="28"/>
        <v>#VALUE!</v>
      </c>
      <c r="Y17" s="53" t="e">
        <f t="shared" si="29"/>
        <v>#VALUE!</v>
      </c>
      <c r="Z17" s="53" t="e">
        <f t="shared" si="30"/>
        <v>#VALUE!</v>
      </c>
      <c r="AA17" s="53" t="e">
        <f t="shared" si="31"/>
        <v>#VALUE!</v>
      </c>
      <c r="AB17" s="50" t="e">
        <f>RANK(J17,J:J,1)</f>
        <v>#VALUE!</v>
      </c>
      <c r="AC17" s="50">
        <f t="shared" si="32"/>
        <v>1900</v>
      </c>
      <c r="AD17" s="50">
        <f t="shared" si="33"/>
        <v>1</v>
      </c>
      <c r="AE17" s="56">
        <f t="shared" si="34"/>
        <v>190001</v>
      </c>
      <c r="AF17" s="56">
        <f t="shared" si="35"/>
        <v>0</v>
      </c>
      <c r="AG17" s="58" t="str">
        <f t="shared" si="36"/>
        <v xml:space="preserve"> </v>
      </c>
      <c r="AH17" s="56">
        <f t="shared" si="37"/>
        <v>0</v>
      </c>
      <c r="AI17" s="53" t="e">
        <f t="shared" si="38"/>
        <v>#VALUE!</v>
      </c>
      <c r="AJ17" s="56">
        <f t="shared" si="39"/>
        <v>0</v>
      </c>
    </row>
  </sheetData>
  <autoFilter ref="A1:AI1">
    <sortState ref="A2:AD3260">
      <sortCondition ref="B1:B3133"/>
    </sortState>
  </autoFilter>
  <sortState ref="A2:AE3462">
    <sortCondition ref="B3407"/>
  </sortState>
  <phoneticPr fontId="4" type="noConversion"/>
  <hyperlinks>
    <hyperlink ref="R2" r:id="rId1"/>
  </hyperlinks>
  <pageMargins left="0.75" right="0.75" top="1" bottom="1" header="0.5" footer="0.5"/>
  <pageSetup orientation="portrait" horizontalDpi="4294967293" vertic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3"/>
  <sheetViews>
    <sheetView zoomScale="145" zoomScaleNormal="145" workbookViewId="0">
      <selection activeCell="F27" sqref="F27"/>
    </sheetView>
  </sheetViews>
  <sheetFormatPr defaultColWidth="8.75" defaultRowHeight="12.75" x14ac:dyDescent="0.2"/>
  <cols>
    <col min="1" max="1" width="4.875" style="150" bestFit="1" customWidth="1"/>
    <col min="2" max="2" width="5.125" style="150" bestFit="1" customWidth="1"/>
    <col min="3" max="3" width="9.375" style="150" bestFit="1" customWidth="1"/>
    <col min="4" max="17" width="5.375" style="153" customWidth="1"/>
    <col min="18" max="18" width="7.375" style="153" bestFit="1" customWidth="1"/>
    <col min="19" max="19" width="7.5" style="153" bestFit="1" customWidth="1"/>
    <col min="20" max="20" width="9.375" style="150" bestFit="1" customWidth="1"/>
    <col min="21" max="16384" width="8.75" style="150"/>
  </cols>
  <sheetData>
    <row r="1" spans="1:22" x14ac:dyDescent="0.2">
      <c r="D1" s="150"/>
      <c r="E1" s="340" t="s">
        <v>707</v>
      </c>
      <c r="F1" s="340"/>
      <c r="G1" s="340"/>
      <c r="H1" s="340"/>
      <c r="I1" s="340"/>
      <c r="J1" s="340"/>
      <c r="K1" s="160"/>
      <c r="L1" s="340" t="s">
        <v>708</v>
      </c>
      <c r="M1" s="340"/>
      <c r="N1" s="340"/>
      <c r="O1" s="340"/>
      <c r="P1" s="340"/>
      <c r="Q1" s="340"/>
      <c r="R1" s="158"/>
      <c r="S1" s="158"/>
    </row>
    <row r="2" spans="1:22" x14ac:dyDescent="0.2">
      <c r="A2" s="154" t="s">
        <v>79</v>
      </c>
      <c r="B2" s="154" t="s">
        <v>217</v>
      </c>
      <c r="C2" s="155" t="s">
        <v>52</v>
      </c>
      <c r="D2" s="156" t="s">
        <v>187</v>
      </c>
      <c r="E2" s="156" t="s">
        <v>183</v>
      </c>
      <c r="F2" s="156" t="s">
        <v>394</v>
      </c>
      <c r="G2" s="156" t="s">
        <v>395</v>
      </c>
      <c r="H2" s="156" t="s">
        <v>184</v>
      </c>
      <c r="I2" s="156" t="s">
        <v>530</v>
      </c>
      <c r="J2" s="156" t="s">
        <v>186</v>
      </c>
      <c r="K2" s="157" t="s">
        <v>187</v>
      </c>
      <c r="L2" s="157" t="s">
        <v>183</v>
      </c>
      <c r="M2" s="157" t="s">
        <v>394</v>
      </c>
      <c r="N2" s="157" t="s">
        <v>395</v>
      </c>
      <c r="O2" s="157" t="s">
        <v>184</v>
      </c>
      <c r="P2" s="157" t="s">
        <v>530</v>
      </c>
      <c r="Q2" s="157" t="s">
        <v>186</v>
      </c>
      <c r="R2" s="156" t="s">
        <v>709</v>
      </c>
      <c r="S2" s="157" t="s">
        <v>710</v>
      </c>
      <c r="T2" s="155" t="s">
        <v>201</v>
      </c>
    </row>
    <row r="3" spans="1:22" x14ac:dyDescent="0.2">
      <c r="A3" s="154">
        <v>1</v>
      </c>
      <c r="B3" s="154">
        <f t="shared" ref="B3:B19" si="0">B4+1</f>
        <v>17</v>
      </c>
      <c r="C3" s="155">
        <v>43205</v>
      </c>
      <c r="D3" s="151">
        <v>5</v>
      </c>
      <c r="E3" s="151">
        <v>3</v>
      </c>
      <c r="F3" s="151"/>
      <c r="G3" s="151">
        <v>3</v>
      </c>
      <c r="H3" s="151">
        <v>1</v>
      </c>
      <c r="I3" s="151">
        <v>6</v>
      </c>
      <c r="J3" s="151"/>
      <c r="K3" s="151"/>
      <c r="L3" s="151"/>
      <c r="M3" s="151">
        <v>10</v>
      </c>
      <c r="N3" s="151"/>
      <c r="O3" s="151">
        <v>10</v>
      </c>
      <c r="P3" s="151"/>
      <c r="Q3" s="151">
        <v>25</v>
      </c>
      <c r="R3" s="151">
        <f>SUM(D3:J3)</f>
        <v>18</v>
      </c>
      <c r="S3" s="151">
        <f>SUM(K3:Q3)</f>
        <v>45</v>
      </c>
      <c r="T3" s="159"/>
    </row>
    <row r="4" spans="1:22" x14ac:dyDescent="0.2">
      <c r="A4" s="154">
        <v>1</v>
      </c>
      <c r="B4" s="154">
        <f t="shared" si="0"/>
        <v>16</v>
      </c>
      <c r="C4" s="155">
        <f>C3+7</f>
        <v>43212</v>
      </c>
      <c r="D4" s="151">
        <v>10</v>
      </c>
      <c r="E4" s="151">
        <v>0</v>
      </c>
      <c r="F4" s="151">
        <v>3</v>
      </c>
      <c r="G4" s="151">
        <v>4</v>
      </c>
      <c r="H4" s="151">
        <v>3</v>
      </c>
      <c r="I4" s="151">
        <v>0</v>
      </c>
      <c r="J4" s="151"/>
      <c r="K4" s="151">
        <v>0</v>
      </c>
      <c r="L4" s="151">
        <v>0</v>
      </c>
      <c r="M4" s="151">
        <v>10</v>
      </c>
      <c r="N4" s="151">
        <v>0</v>
      </c>
      <c r="O4" s="151">
        <v>10</v>
      </c>
      <c r="P4" s="151">
        <v>15</v>
      </c>
      <c r="Q4" s="151">
        <v>50</v>
      </c>
      <c r="R4" s="151">
        <f t="shared" ref="R4:R22" si="1">SUM(D4:J4)</f>
        <v>20</v>
      </c>
      <c r="S4" s="151">
        <f t="shared" ref="S4:S22" si="2">SUM(K4:Q4)</f>
        <v>85</v>
      </c>
      <c r="T4" s="159"/>
    </row>
    <row r="5" spans="1:22" x14ac:dyDescent="0.2">
      <c r="A5" s="154">
        <v>1</v>
      </c>
      <c r="B5" s="154">
        <f t="shared" si="0"/>
        <v>15</v>
      </c>
      <c r="C5" s="155">
        <f t="shared" ref="C5:C22" si="3">C4+7</f>
        <v>43219</v>
      </c>
      <c r="D5" s="151">
        <v>10</v>
      </c>
      <c r="E5" s="151">
        <v>5</v>
      </c>
      <c r="F5" s="151">
        <v>5</v>
      </c>
      <c r="G5" s="151"/>
      <c r="H5" s="151">
        <v>4</v>
      </c>
      <c r="I5" s="151"/>
      <c r="J5" s="151"/>
      <c r="K5" s="151">
        <v>0</v>
      </c>
      <c r="L5" s="151">
        <v>10</v>
      </c>
      <c r="M5" s="151"/>
      <c r="N5" s="151">
        <v>10</v>
      </c>
      <c r="O5" s="151">
        <v>10</v>
      </c>
      <c r="P5" s="151"/>
      <c r="Q5" s="151"/>
      <c r="R5" s="151">
        <f t="shared" si="1"/>
        <v>24</v>
      </c>
      <c r="S5" s="151">
        <f t="shared" si="2"/>
        <v>30</v>
      </c>
      <c r="T5" s="159"/>
    </row>
    <row r="6" spans="1:22" x14ac:dyDescent="0.2">
      <c r="A6" s="154">
        <v>1</v>
      </c>
      <c r="B6" s="154">
        <f t="shared" si="0"/>
        <v>14</v>
      </c>
      <c r="C6" s="155">
        <f t="shared" si="3"/>
        <v>43226</v>
      </c>
      <c r="D6" s="151"/>
      <c r="E6" s="151">
        <v>3</v>
      </c>
      <c r="F6" s="151">
        <v>3</v>
      </c>
      <c r="G6" s="151">
        <v>5</v>
      </c>
      <c r="H6" s="151"/>
      <c r="I6" s="151">
        <v>10</v>
      </c>
      <c r="J6" s="151"/>
      <c r="K6" s="151">
        <v>50</v>
      </c>
      <c r="L6" s="151"/>
      <c r="M6" s="151">
        <v>10</v>
      </c>
      <c r="N6" s="151"/>
      <c r="O6" s="151">
        <v>10</v>
      </c>
      <c r="P6" s="151"/>
      <c r="Q6" s="151"/>
      <c r="R6" s="151">
        <f t="shared" si="1"/>
        <v>21</v>
      </c>
      <c r="S6" s="151">
        <f t="shared" si="2"/>
        <v>70</v>
      </c>
      <c r="T6" s="159"/>
      <c r="U6" s="152"/>
      <c r="V6" s="152"/>
    </row>
    <row r="7" spans="1:22" x14ac:dyDescent="0.2">
      <c r="A7" s="154">
        <v>1</v>
      </c>
      <c r="B7" s="154">
        <f t="shared" si="0"/>
        <v>13</v>
      </c>
      <c r="C7" s="155">
        <f t="shared" si="3"/>
        <v>43233</v>
      </c>
      <c r="D7" s="151"/>
      <c r="E7" s="151">
        <v>3</v>
      </c>
      <c r="F7" s="151">
        <v>3</v>
      </c>
      <c r="G7" s="151">
        <v>5</v>
      </c>
      <c r="H7" s="151"/>
      <c r="I7" s="151">
        <v>8</v>
      </c>
      <c r="J7" s="151"/>
      <c r="K7" s="151">
        <v>60</v>
      </c>
      <c r="L7" s="151"/>
      <c r="M7" s="151">
        <v>10</v>
      </c>
      <c r="N7" s="151"/>
      <c r="O7" s="151">
        <v>10</v>
      </c>
      <c r="P7" s="151"/>
      <c r="Q7" s="151"/>
      <c r="R7" s="151">
        <f t="shared" si="1"/>
        <v>19</v>
      </c>
      <c r="S7" s="151">
        <f t="shared" si="2"/>
        <v>80</v>
      </c>
      <c r="T7" s="159"/>
      <c r="U7" s="152"/>
      <c r="V7" s="152"/>
    </row>
    <row r="8" spans="1:22" x14ac:dyDescent="0.2">
      <c r="A8" s="154">
        <v>1</v>
      </c>
      <c r="B8" s="154">
        <f t="shared" si="0"/>
        <v>12</v>
      </c>
      <c r="C8" s="155">
        <f t="shared" si="3"/>
        <v>43240</v>
      </c>
      <c r="D8" s="151"/>
      <c r="E8" s="151">
        <v>3</v>
      </c>
      <c r="F8" s="151">
        <v>3</v>
      </c>
      <c r="G8" s="151">
        <v>5</v>
      </c>
      <c r="H8" s="151"/>
      <c r="I8" s="151">
        <v>10</v>
      </c>
      <c r="J8" s="151"/>
      <c r="K8" s="151"/>
      <c r="L8" s="151">
        <v>45</v>
      </c>
      <c r="M8" s="151">
        <v>10</v>
      </c>
      <c r="N8" s="151"/>
      <c r="O8" s="151">
        <v>10</v>
      </c>
      <c r="P8" s="151"/>
      <c r="Q8" s="151"/>
      <c r="R8" s="151">
        <f t="shared" si="1"/>
        <v>21</v>
      </c>
      <c r="S8" s="151">
        <f t="shared" si="2"/>
        <v>65</v>
      </c>
      <c r="T8" s="159"/>
      <c r="U8" s="152"/>
      <c r="V8" s="152"/>
    </row>
    <row r="9" spans="1:22" x14ac:dyDescent="0.2">
      <c r="A9" s="154">
        <v>1</v>
      </c>
      <c r="B9" s="154">
        <f t="shared" si="0"/>
        <v>11</v>
      </c>
      <c r="C9" s="155">
        <f t="shared" si="3"/>
        <v>43247</v>
      </c>
      <c r="D9" s="151">
        <v>13</v>
      </c>
      <c r="E9" s="151">
        <v>3</v>
      </c>
      <c r="F9" s="151"/>
      <c r="G9" s="151">
        <v>5</v>
      </c>
      <c r="H9" s="151"/>
      <c r="I9" s="151">
        <v>3</v>
      </c>
      <c r="J9" s="151"/>
      <c r="K9" s="151">
        <v>56</v>
      </c>
      <c r="L9" s="151"/>
      <c r="M9" s="151">
        <v>10</v>
      </c>
      <c r="N9" s="151"/>
      <c r="O9" s="151"/>
      <c r="P9" s="151">
        <v>15</v>
      </c>
      <c r="Q9" s="151"/>
      <c r="R9" s="151">
        <f t="shared" si="1"/>
        <v>24</v>
      </c>
      <c r="S9" s="151">
        <f t="shared" si="2"/>
        <v>81</v>
      </c>
      <c r="T9" s="159"/>
      <c r="U9" s="152"/>
      <c r="V9" s="152"/>
    </row>
    <row r="10" spans="1:22" x14ac:dyDescent="0.2">
      <c r="A10" s="154">
        <v>1</v>
      </c>
      <c r="B10" s="154">
        <f t="shared" si="0"/>
        <v>10</v>
      </c>
      <c r="C10" s="155">
        <f t="shared" si="3"/>
        <v>43254</v>
      </c>
      <c r="D10" s="151"/>
      <c r="E10" s="151">
        <v>3</v>
      </c>
      <c r="F10" s="151"/>
      <c r="G10" s="151">
        <v>5</v>
      </c>
      <c r="H10" s="151"/>
      <c r="I10" s="151">
        <v>6</v>
      </c>
      <c r="J10" s="151"/>
      <c r="K10" s="151">
        <v>75</v>
      </c>
      <c r="L10" s="151"/>
      <c r="M10" s="151">
        <v>10</v>
      </c>
      <c r="N10" s="151"/>
      <c r="O10" s="151">
        <v>10</v>
      </c>
      <c r="P10" s="150"/>
      <c r="Q10" s="151"/>
      <c r="R10" s="151">
        <f t="shared" si="1"/>
        <v>14</v>
      </c>
      <c r="S10" s="151">
        <f t="shared" si="2"/>
        <v>95</v>
      </c>
      <c r="T10" s="159" t="s">
        <v>711</v>
      </c>
      <c r="U10" s="152"/>
      <c r="V10" s="152"/>
    </row>
    <row r="11" spans="1:22" x14ac:dyDescent="0.2">
      <c r="A11" s="154">
        <v>1</v>
      </c>
      <c r="B11" s="154">
        <f t="shared" si="0"/>
        <v>9</v>
      </c>
      <c r="C11" s="155">
        <f t="shared" si="3"/>
        <v>43261</v>
      </c>
      <c r="D11" s="151"/>
      <c r="E11" s="151">
        <v>3</v>
      </c>
      <c r="F11" s="151"/>
      <c r="G11" s="151">
        <v>5</v>
      </c>
      <c r="H11" s="151"/>
      <c r="I11" s="151">
        <v>8</v>
      </c>
      <c r="J11" s="151"/>
      <c r="K11" s="151">
        <v>75</v>
      </c>
      <c r="L11" s="151"/>
      <c r="M11" s="151">
        <v>10</v>
      </c>
      <c r="N11" s="151">
        <v>40</v>
      </c>
      <c r="O11" s="151">
        <v>10</v>
      </c>
      <c r="P11" s="151"/>
      <c r="Q11" s="151"/>
      <c r="R11" s="151">
        <f t="shared" si="1"/>
        <v>16</v>
      </c>
      <c r="S11" s="151">
        <f t="shared" si="2"/>
        <v>135</v>
      </c>
      <c r="T11" s="159"/>
      <c r="U11" s="152"/>
      <c r="V11" s="152"/>
    </row>
    <row r="12" spans="1:22" x14ac:dyDescent="0.2">
      <c r="A12" s="154">
        <v>1</v>
      </c>
      <c r="B12" s="154">
        <f t="shared" si="0"/>
        <v>8</v>
      </c>
      <c r="C12" s="155">
        <f t="shared" si="3"/>
        <v>43268</v>
      </c>
      <c r="D12" s="151"/>
      <c r="E12" s="151">
        <v>3</v>
      </c>
      <c r="F12" s="151">
        <v>5</v>
      </c>
      <c r="G12" s="151">
        <v>3</v>
      </c>
      <c r="H12" s="151">
        <v>5</v>
      </c>
      <c r="I12" s="151">
        <v>10</v>
      </c>
      <c r="J12" s="151"/>
      <c r="K12" s="151">
        <v>0</v>
      </c>
      <c r="L12" s="151">
        <v>10</v>
      </c>
      <c r="M12" s="151"/>
      <c r="N12" s="151">
        <v>40</v>
      </c>
      <c r="O12" s="151">
        <v>10</v>
      </c>
      <c r="P12" s="151">
        <v>100</v>
      </c>
      <c r="Q12" s="151"/>
      <c r="R12" s="151">
        <f t="shared" si="1"/>
        <v>26</v>
      </c>
      <c r="S12" s="151">
        <f t="shared" si="2"/>
        <v>160</v>
      </c>
      <c r="T12" s="159"/>
      <c r="U12" s="152"/>
      <c r="V12" s="152"/>
    </row>
    <row r="13" spans="1:22" x14ac:dyDescent="0.2">
      <c r="A13" s="154">
        <v>1</v>
      </c>
      <c r="B13" s="154">
        <f t="shared" si="0"/>
        <v>7</v>
      </c>
      <c r="C13" s="155">
        <f t="shared" si="3"/>
        <v>43275</v>
      </c>
      <c r="D13" s="151"/>
      <c r="E13" s="151">
        <v>5</v>
      </c>
      <c r="F13" s="151">
        <v>7</v>
      </c>
      <c r="G13" s="151">
        <v>5</v>
      </c>
      <c r="H13" s="151">
        <v>3</v>
      </c>
      <c r="I13" s="151">
        <v>12</v>
      </c>
      <c r="J13" s="151"/>
      <c r="K13" s="151"/>
      <c r="L13" s="151">
        <v>10</v>
      </c>
      <c r="M13" s="151"/>
      <c r="N13" s="151">
        <v>40</v>
      </c>
      <c r="O13" s="151">
        <v>10</v>
      </c>
      <c r="P13" s="151"/>
      <c r="Q13" s="151"/>
      <c r="R13" s="151">
        <f t="shared" si="1"/>
        <v>32</v>
      </c>
      <c r="S13" s="151">
        <f t="shared" si="2"/>
        <v>60</v>
      </c>
      <c r="T13" s="159"/>
      <c r="U13" s="152"/>
      <c r="V13" s="152"/>
    </row>
    <row r="14" spans="1:22" x14ac:dyDescent="0.2">
      <c r="A14" s="154">
        <v>1</v>
      </c>
      <c r="B14" s="154">
        <f t="shared" si="0"/>
        <v>6</v>
      </c>
      <c r="C14" s="155">
        <f t="shared" si="3"/>
        <v>43282</v>
      </c>
      <c r="D14" s="151">
        <v>6</v>
      </c>
      <c r="E14" s="151">
        <v>5</v>
      </c>
      <c r="F14" s="151"/>
      <c r="G14" s="151">
        <v>5</v>
      </c>
      <c r="H14" s="151">
        <v>3</v>
      </c>
      <c r="I14" s="151">
        <v>15</v>
      </c>
      <c r="J14" s="151"/>
      <c r="K14" s="151"/>
      <c r="L14" s="151"/>
      <c r="M14" s="151">
        <v>65</v>
      </c>
      <c r="N14" s="151"/>
      <c r="O14" s="151">
        <v>10</v>
      </c>
      <c r="P14" s="151"/>
      <c r="Q14" s="151"/>
      <c r="R14" s="151">
        <f t="shared" si="1"/>
        <v>34</v>
      </c>
      <c r="S14" s="151">
        <f t="shared" si="2"/>
        <v>75</v>
      </c>
      <c r="T14" s="159"/>
      <c r="U14" s="152"/>
      <c r="V14" s="152"/>
    </row>
    <row r="15" spans="1:22" x14ac:dyDescent="0.2">
      <c r="A15" s="154">
        <v>1</v>
      </c>
      <c r="B15" s="154">
        <f t="shared" si="0"/>
        <v>5</v>
      </c>
      <c r="C15" s="155">
        <f t="shared" si="3"/>
        <v>43289</v>
      </c>
      <c r="D15" s="151"/>
      <c r="E15" s="151">
        <v>5</v>
      </c>
      <c r="F15" s="151">
        <v>7</v>
      </c>
      <c r="G15" s="151">
        <v>5</v>
      </c>
      <c r="H15" s="151">
        <v>3</v>
      </c>
      <c r="I15" s="151">
        <v>18</v>
      </c>
      <c r="J15" s="151"/>
      <c r="K15" s="151">
        <v>75</v>
      </c>
      <c r="L15" s="151">
        <v>10</v>
      </c>
      <c r="M15" s="151"/>
      <c r="N15" s="151">
        <v>40</v>
      </c>
      <c r="O15" s="151">
        <v>10</v>
      </c>
      <c r="P15" s="151"/>
      <c r="Q15" s="151"/>
      <c r="R15" s="151">
        <f t="shared" si="1"/>
        <v>38</v>
      </c>
      <c r="S15" s="151">
        <f t="shared" si="2"/>
        <v>135</v>
      </c>
      <c r="T15" s="159"/>
      <c r="U15" s="152"/>
      <c r="V15" s="152"/>
    </row>
    <row r="16" spans="1:22" x14ac:dyDescent="0.2">
      <c r="A16" s="154">
        <v>1</v>
      </c>
      <c r="B16" s="154">
        <f t="shared" si="0"/>
        <v>4</v>
      </c>
      <c r="C16" s="155">
        <f t="shared" si="3"/>
        <v>43296</v>
      </c>
      <c r="D16" s="151"/>
      <c r="E16" s="151">
        <v>5</v>
      </c>
      <c r="F16" s="151">
        <v>7</v>
      </c>
      <c r="G16" s="151">
        <v>5</v>
      </c>
      <c r="H16" s="151">
        <v>3</v>
      </c>
      <c r="I16" s="151">
        <v>20</v>
      </c>
      <c r="J16" s="151"/>
      <c r="K16" s="151">
        <v>100</v>
      </c>
      <c r="L16" s="151">
        <v>10</v>
      </c>
      <c r="M16" s="151"/>
      <c r="N16" s="151">
        <v>40</v>
      </c>
      <c r="O16" s="151">
        <v>10</v>
      </c>
      <c r="P16" s="151"/>
      <c r="Q16" s="151"/>
      <c r="R16" s="151">
        <f t="shared" si="1"/>
        <v>40</v>
      </c>
      <c r="S16" s="151">
        <f t="shared" si="2"/>
        <v>160</v>
      </c>
      <c r="T16" s="159"/>
      <c r="U16" s="152"/>
      <c r="V16" s="152"/>
    </row>
    <row r="17" spans="1:22" x14ac:dyDescent="0.2">
      <c r="A17" s="154">
        <v>1</v>
      </c>
      <c r="B17" s="154">
        <f t="shared" si="0"/>
        <v>3</v>
      </c>
      <c r="C17" s="155">
        <f t="shared" si="3"/>
        <v>43303</v>
      </c>
      <c r="D17" s="151"/>
      <c r="E17" s="151">
        <v>5</v>
      </c>
      <c r="F17" s="151">
        <v>7</v>
      </c>
      <c r="G17" s="151">
        <v>5</v>
      </c>
      <c r="H17" s="151">
        <v>3</v>
      </c>
      <c r="I17" s="151">
        <v>12</v>
      </c>
      <c r="J17" s="151"/>
      <c r="K17" s="151">
        <v>100</v>
      </c>
      <c r="L17" s="151">
        <v>10</v>
      </c>
      <c r="M17" s="151"/>
      <c r="N17" s="151">
        <v>40</v>
      </c>
      <c r="O17" s="151">
        <v>10</v>
      </c>
      <c r="P17" s="151"/>
      <c r="Q17" s="151"/>
      <c r="R17" s="151">
        <f t="shared" si="1"/>
        <v>32</v>
      </c>
      <c r="S17" s="151">
        <f t="shared" si="2"/>
        <v>160</v>
      </c>
      <c r="T17" s="159"/>
      <c r="U17" s="152"/>
      <c r="V17" s="152"/>
    </row>
    <row r="18" spans="1:22" x14ac:dyDescent="0.2">
      <c r="A18" s="154">
        <v>1</v>
      </c>
      <c r="B18" s="154">
        <f t="shared" si="0"/>
        <v>2</v>
      </c>
      <c r="C18" s="155">
        <f t="shared" si="3"/>
        <v>43310</v>
      </c>
      <c r="D18" s="151"/>
      <c r="E18" s="151">
        <v>5</v>
      </c>
      <c r="F18" s="151">
        <v>7</v>
      </c>
      <c r="G18" s="151">
        <v>5</v>
      </c>
      <c r="H18" s="151">
        <v>3</v>
      </c>
      <c r="I18" s="151">
        <v>8</v>
      </c>
      <c r="J18" s="151"/>
      <c r="K18" s="151">
        <v>75</v>
      </c>
      <c r="L18" s="151">
        <v>10</v>
      </c>
      <c r="M18" s="151"/>
      <c r="N18" s="151">
        <v>40</v>
      </c>
      <c r="O18" s="151">
        <v>10</v>
      </c>
      <c r="P18" s="151"/>
      <c r="Q18" s="151"/>
      <c r="R18" s="151">
        <f t="shared" si="1"/>
        <v>28</v>
      </c>
      <c r="S18" s="151">
        <f t="shared" si="2"/>
        <v>135</v>
      </c>
      <c r="T18" s="159"/>
      <c r="U18" s="152"/>
      <c r="V18" s="152"/>
    </row>
    <row r="19" spans="1:22" x14ac:dyDescent="0.2">
      <c r="A19" s="154">
        <v>1</v>
      </c>
      <c r="B19" s="154">
        <f t="shared" si="0"/>
        <v>1</v>
      </c>
      <c r="C19" s="155">
        <f t="shared" si="3"/>
        <v>43317</v>
      </c>
      <c r="D19" s="151"/>
      <c r="E19" s="151">
        <v>3</v>
      </c>
      <c r="F19" s="151"/>
      <c r="G19" s="151">
        <v>5</v>
      </c>
      <c r="H19" s="151"/>
      <c r="I19" s="151">
        <v>6</v>
      </c>
      <c r="J19" s="151"/>
      <c r="K19" s="151">
        <v>45</v>
      </c>
      <c r="L19" s="151"/>
      <c r="M19" s="151"/>
      <c r="N19" s="151"/>
      <c r="O19" s="151"/>
      <c r="P19" s="151"/>
      <c r="Q19" s="151"/>
      <c r="R19" s="151">
        <f t="shared" si="1"/>
        <v>14</v>
      </c>
      <c r="S19" s="151">
        <f t="shared" si="2"/>
        <v>45</v>
      </c>
      <c r="T19" s="159"/>
      <c r="U19" s="152"/>
      <c r="V19" s="152"/>
    </row>
    <row r="20" spans="1:22" x14ac:dyDescent="0.2">
      <c r="A20" s="154">
        <v>1</v>
      </c>
      <c r="B20" s="154">
        <v>0</v>
      </c>
      <c r="C20" s="155">
        <f t="shared" si="3"/>
        <v>43324</v>
      </c>
      <c r="D20" s="151">
        <v>26</v>
      </c>
      <c r="E20" s="151">
        <v>3</v>
      </c>
      <c r="F20" s="151"/>
      <c r="G20" s="151">
        <v>3</v>
      </c>
      <c r="H20" s="151"/>
      <c r="I20" s="151">
        <v>2</v>
      </c>
      <c r="J20" s="151"/>
      <c r="K20" s="151">
        <v>112</v>
      </c>
      <c r="L20" s="151"/>
      <c r="M20" s="151"/>
      <c r="N20" s="151"/>
      <c r="O20" s="151"/>
      <c r="P20" s="151">
        <v>10</v>
      </c>
      <c r="Q20" s="151">
        <v>10</v>
      </c>
      <c r="R20" s="151">
        <f t="shared" si="1"/>
        <v>34</v>
      </c>
      <c r="S20" s="151">
        <f t="shared" si="2"/>
        <v>132</v>
      </c>
      <c r="T20" s="159" t="s">
        <v>712</v>
      </c>
      <c r="U20" s="152"/>
      <c r="V20" s="152"/>
    </row>
    <row r="21" spans="1:22" x14ac:dyDescent="0.2">
      <c r="A21" s="154">
        <v>1</v>
      </c>
      <c r="B21" s="154">
        <f t="shared" ref="B21:B22" si="4">B20-1</f>
        <v>-1</v>
      </c>
      <c r="C21" s="155">
        <f t="shared" si="3"/>
        <v>43331</v>
      </c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>
        <f t="shared" si="1"/>
        <v>0</v>
      </c>
      <c r="S21" s="151">
        <f t="shared" si="2"/>
        <v>0</v>
      </c>
      <c r="T21" s="159"/>
      <c r="U21" s="152"/>
      <c r="V21" s="152"/>
    </row>
    <row r="22" spans="1:22" x14ac:dyDescent="0.2">
      <c r="A22" s="154">
        <v>1</v>
      </c>
      <c r="B22" s="154">
        <f t="shared" si="4"/>
        <v>-2</v>
      </c>
      <c r="C22" s="155">
        <f t="shared" si="3"/>
        <v>43338</v>
      </c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>
        <f t="shared" si="1"/>
        <v>0</v>
      </c>
      <c r="S22" s="151">
        <f t="shared" si="2"/>
        <v>0</v>
      </c>
      <c r="T22" s="159"/>
      <c r="U22" s="152"/>
      <c r="V22" s="152"/>
    </row>
    <row r="23" spans="1:22" x14ac:dyDescent="0.2">
      <c r="R23" s="153">
        <f>SUM(R3:R22)</f>
        <v>455</v>
      </c>
      <c r="S23" s="153">
        <f>SUM(S3:S22)</f>
        <v>1748</v>
      </c>
    </row>
  </sheetData>
  <mergeCells count="2">
    <mergeCell ref="E1:J1"/>
    <mergeCell ref="L1:Q1"/>
  </mergeCells>
  <phoneticPr fontId="4" type="noConversion"/>
  <conditionalFormatting sqref="F12:J13 P11 F19:J21 I14:J18 F4:J4 N4 M4:M8 O4:O8 P4:Q4 R4:S22">
    <cfRule type="expression" dxfId="125" priority="179" stopIfTrue="1">
      <formula>AND(TODAY()&gt;$C4,TODAY()&lt;$C5)</formula>
    </cfRule>
    <cfRule type="expression" dxfId="124" priority="180" stopIfTrue="1">
      <formula>$C4&lt;TODAY()</formula>
    </cfRule>
  </conditionalFormatting>
  <conditionalFormatting sqref="F12:J13 E11:E13 P11 E19:J21 I14:J18 E4:H10 N4 M4:M8 O4:O8 P4:Q4 T4 D4 I4:L4 B3:B20">
    <cfRule type="expression" dxfId="123" priority="181" stopIfTrue="1">
      <formula>AND(TODAY()&gt;=$C3,TODAY()&lt;$C4)</formula>
    </cfRule>
    <cfRule type="expression" dxfId="122" priority="182" stopIfTrue="1">
      <formula>$C3&lt;TODAY()</formula>
    </cfRule>
  </conditionalFormatting>
  <conditionalFormatting sqref="A3:A22">
    <cfRule type="expression" dxfId="121" priority="226" stopIfTrue="1">
      <formula>AND(TODAY()&gt;=$C3,TODAY()&lt;#REF!)</formula>
    </cfRule>
    <cfRule type="expression" dxfId="120" priority="227" stopIfTrue="1">
      <formula>$C3&lt;TODAY()</formula>
    </cfRule>
  </conditionalFormatting>
  <conditionalFormatting sqref="F11:H11 J5:J11">
    <cfRule type="expression" dxfId="119" priority="121" stopIfTrue="1">
      <formula>AND(TODAY()&gt;$C5,TODAY()&lt;$C6)</formula>
    </cfRule>
    <cfRule type="expression" dxfId="118" priority="122" stopIfTrue="1">
      <formula>$C5&lt;TODAY()</formula>
    </cfRule>
  </conditionalFormatting>
  <conditionalFormatting sqref="J5:J11 F11:H11">
    <cfRule type="expression" dxfId="117" priority="123" stopIfTrue="1">
      <formula>AND(TODAY()&gt;=$C5,TODAY()&lt;$C6)</formula>
    </cfRule>
    <cfRule type="expression" dxfId="116" priority="124" stopIfTrue="1">
      <formula>$C5&lt;TODAY()</formula>
    </cfRule>
  </conditionalFormatting>
  <conditionalFormatting sqref="I5:I11">
    <cfRule type="expression" dxfId="115" priority="117" stopIfTrue="1">
      <formula>AND(TODAY()&gt;$C5,TODAY()&lt;$C6)</formula>
    </cfRule>
    <cfRule type="expression" dxfId="114" priority="118" stopIfTrue="1">
      <formula>$C5&lt;TODAY()</formula>
    </cfRule>
  </conditionalFormatting>
  <conditionalFormatting sqref="I5:I11">
    <cfRule type="expression" dxfId="113" priority="119" stopIfTrue="1">
      <formula>AND(TODAY()&gt;=$C5,TODAY()&lt;$C6)</formula>
    </cfRule>
    <cfRule type="expression" dxfId="112" priority="120" stopIfTrue="1">
      <formula>$C5&lt;TODAY()</formula>
    </cfRule>
  </conditionalFormatting>
  <conditionalFormatting sqref="E22:J22 B22">
    <cfRule type="expression" dxfId="111" priority="260" stopIfTrue="1">
      <formula>AND(TODAY()&gt;=$C22,TODAY()&lt;#REF!)</formula>
    </cfRule>
    <cfRule type="expression" dxfId="110" priority="261" stopIfTrue="1">
      <formula>$C22&lt;TODAY()</formula>
    </cfRule>
  </conditionalFormatting>
  <conditionalFormatting sqref="F22:J22">
    <cfRule type="expression" dxfId="109" priority="274" stopIfTrue="1">
      <formula>AND(TODAY()&gt;$C22,TODAY()&lt;#REF!)</formula>
    </cfRule>
    <cfRule type="expression" dxfId="108" priority="275" stopIfTrue="1">
      <formula>$C22&lt;TODAY()</formula>
    </cfRule>
  </conditionalFormatting>
  <conditionalFormatting sqref="M19:Q21 N12:N18 P12:Q18">
    <cfRule type="expression" dxfId="107" priority="105" stopIfTrue="1">
      <formula>AND(TODAY()&gt;$C12,TODAY()&lt;$C13)</formula>
    </cfRule>
    <cfRule type="expression" dxfId="106" priority="106" stopIfTrue="1">
      <formula>$C12&lt;TODAY()</formula>
    </cfRule>
  </conditionalFormatting>
  <conditionalFormatting sqref="L19:Q21 N12:N18 P12:Q18">
    <cfRule type="expression" dxfId="105" priority="107" stopIfTrue="1">
      <formula>AND(TODAY()&gt;=$C12,TODAY()&lt;$C13)</formula>
    </cfRule>
    <cfRule type="expression" dxfId="104" priority="108" stopIfTrue="1">
      <formula>$C12&lt;TODAY()</formula>
    </cfRule>
  </conditionalFormatting>
  <conditionalFormatting sqref="M9:O10 Q5:Q11 N5:N8 N11">
    <cfRule type="expression" dxfId="103" priority="97" stopIfTrue="1">
      <formula>AND(TODAY()&gt;$C5,TODAY()&lt;$C6)</formula>
    </cfRule>
    <cfRule type="expression" dxfId="102" priority="98" stopIfTrue="1">
      <formula>$C5&lt;TODAY()</formula>
    </cfRule>
  </conditionalFormatting>
  <conditionalFormatting sqref="L9:O10 L5:L8 N5:N8 Q5:Q11 L11 N11">
    <cfRule type="expression" dxfId="101" priority="99" stopIfTrue="1">
      <formula>AND(TODAY()&gt;=$C5,TODAY()&lt;$C6)</formula>
    </cfRule>
    <cfRule type="expression" dxfId="100" priority="100" stopIfTrue="1">
      <formula>$C5&lt;TODAY()</formula>
    </cfRule>
  </conditionalFormatting>
  <conditionalFormatting sqref="P5:P8">
    <cfRule type="expression" dxfId="99" priority="93" stopIfTrue="1">
      <formula>AND(TODAY()&gt;$C5,TODAY()&lt;$C6)</formula>
    </cfRule>
    <cfRule type="expression" dxfId="98" priority="94" stopIfTrue="1">
      <formula>$C5&lt;TODAY()</formula>
    </cfRule>
  </conditionalFormatting>
  <conditionalFormatting sqref="P5:P8">
    <cfRule type="expression" dxfId="97" priority="95" stopIfTrue="1">
      <formula>AND(TODAY()&gt;=$C5,TODAY()&lt;$C6)</formula>
    </cfRule>
    <cfRule type="expression" dxfId="96" priority="96" stopIfTrue="1">
      <formula>$C5&lt;TODAY()</formula>
    </cfRule>
  </conditionalFormatting>
  <conditionalFormatting sqref="L22:Q22">
    <cfRule type="expression" dxfId="95" priority="109" stopIfTrue="1">
      <formula>AND(TODAY()&gt;=$C22,TODAY()&lt;#REF!)</formula>
    </cfRule>
    <cfRule type="expression" dxfId="94" priority="110" stopIfTrue="1">
      <formula>$C22&lt;TODAY()</formula>
    </cfRule>
  </conditionalFormatting>
  <conditionalFormatting sqref="M22:Q22">
    <cfRule type="expression" dxfId="93" priority="111" stopIfTrue="1">
      <formula>AND(TODAY()&gt;$C22,TODAY()&lt;#REF!)</formula>
    </cfRule>
    <cfRule type="expression" dxfId="92" priority="112" stopIfTrue="1">
      <formula>$C22&lt;TODAY()</formula>
    </cfRule>
  </conditionalFormatting>
  <conditionalFormatting sqref="T5:T11">
    <cfRule type="expression" dxfId="91" priority="67" stopIfTrue="1">
      <formula>AND(TODAY()&gt;=$C5,TODAY()&lt;$C6)</formula>
    </cfRule>
    <cfRule type="expression" dxfId="90" priority="68" stopIfTrue="1">
      <formula>$C5&lt;TODAY()</formula>
    </cfRule>
  </conditionalFormatting>
  <conditionalFormatting sqref="T12:T17">
    <cfRule type="expression" dxfId="89" priority="73" stopIfTrue="1">
      <formula>AND(TODAY()&gt;=$C12,TODAY()&lt;#REF!)</formula>
    </cfRule>
    <cfRule type="expression" dxfId="88" priority="74" stopIfTrue="1">
      <formula>$C12&lt;TODAY()</formula>
    </cfRule>
  </conditionalFormatting>
  <conditionalFormatting sqref="T18:T22">
    <cfRule type="expression" dxfId="87" priority="75" stopIfTrue="1">
      <formula>AND(TODAY()&gt;=$C18,TODAY()&lt;#REF!)</formula>
    </cfRule>
    <cfRule type="expression" dxfId="86" priority="76" stopIfTrue="1">
      <formula>$C18&lt;TODAY()</formula>
    </cfRule>
  </conditionalFormatting>
  <conditionalFormatting sqref="P9">
    <cfRule type="expression" dxfId="85" priority="286" stopIfTrue="1">
      <formula>AND(TODAY()&gt;$C10,TODAY()&lt;$C11)</formula>
    </cfRule>
    <cfRule type="expression" dxfId="84" priority="287" stopIfTrue="1">
      <formula>$C10&lt;TODAY()</formula>
    </cfRule>
  </conditionalFormatting>
  <conditionalFormatting sqref="P9">
    <cfRule type="expression" dxfId="83" priority="290" stopIfTrue="1">
      <formula>AND(TODAY()&gt;=$C10,TODAY()&lt;$C11)</formula>
    </cfRule>
    <cfRule type="expression" dxfId="82" priority="291" stopIfTrue="1">
      <formula>$C10&lt;TODAY()</formula>
    </cfRule>
  </conditionalFormatting>
  <conditionalFormatting sqref="B21">
    <cfRule type="expression" dxfId="81" priority="55" stopIfTrue="1">
      <formula>AND(TODAY()&gt;=$C21,TODAY()&lt;#REF!)</formula>
    </cfRule>
    <cfRule type="expression" dxfId="80" priority="56" stopIfTrue="1">
      <formula>$C21&lt;TODAY()</formula>
    </cfRule>
  </conditionalFormatting>
  <conditionalFormatting sqref="M11:M18">
    <cfRule type="expression" dxfId="79" priority="51" stopIfTrue="1">
      <formula>AND(TODAY()&gt;$C11,TODAY()&lt;$C12)</formula>
    </cfRule>
    <cfRule type="expression" dxfId="78" priority="52" stopIfTrue="1">
      <formula>$C11&lt;TODAY()</formula>
    </cfRule>
  </conditionalFormatting>
  <conditionalFormatting sqref="M11:M18">
    <cfRule type="expression" dxfId="77" priority="53" stopIfTrue="1">
      <formula>AND(TODAY()&gt;=$C11,TODAY()&lt;$C12)</formula>
    </cfRule>
    <cfRule type="expression" dxfId="76" priority="54" stopIfTrue="1">
      <formula>$C11&lt;TODAY()</formula>
    </cfRule>
  </conditionalFormatting>
  <conditionalFormatting sqref="O11:O18">
    <cfRule type="expression" dxfId="75" priority="47" stopIfTrue="1">
      <formula>AND(TODAY()&gt;$C11,TODAY()&lt;$C12)</formula>
    </cfRule>
    <cfRule type="expression" dxfId="74" priority="48" stopIfTrue="1">
      <formula>$C11&lt;TODAY()</formula>
    </cfRule>
  </conditionalFormatting>
  <conditionalFormatting sqref="O11:O18">
    <cfRule type="expression" dxfId="73" priority="49" stopIfTrue="1">
      <formula>AND(TODAY()&gt;=$C11,TODAY()&lt;$C12)</formula>
    </cfRule>
    <cfRule type="expression" dxfId="72" priority="50" stopIfTrue="1">
      <formula>$C11&lt;TODAY()</formula>
    </cfRule>
  </conditionalFormatting>
  <conditionalFormatting sqref="D12:D21">
    <cfRule type="expression" dxfId="71" priority="43" stopIfTrue="1">
      <formula>AND(TODAY()&gt;=$C12,TODAY()&lt;$C13)</formula>
    </cfRule>
    <cfRule type="expression" dxfId="70" priority="44" stopIfTrue="1">
      <formula>$C12&lt;TODAY()</formula>
    </cfRule>
  </conditionalFormatting>
  <conditionalFormatting sqref="D5:D11">
    <cfRule type="expression" dxfId="69" priority="39" stopIfTrue="1">
      <formula>AND(TODAY()&gt;=$C5,TODAY()&lt;$C6)</formula>
    </cfRule>
    <cfRule type="expression" dxfId="68" priority="40" stopIfTrue="1">
      <formula>$C5&lt;TODAY()</formula>
    </cfRule>
  </conditionalFormatting>
  <conditionalFormatting sqref="D22">
    <cfRule type="expression" dxfId="67" priority="45" stopIfTrue="1">
      <formula>AND(TODAY()&gt;=$C22,TODAY()&lt;#REF!)</formula>
    </cfRule>
    <cfRule type="expression" dxfId="66" priority="46" stopIfTrue="1">
      <formula>$C22&lt;TODAY()</formula>
    </cfRule>
  </conditionalFormatting>
  <conditionalFormatting sqref="K12:K21">
    <cfRule type="expression" dxfId="65" priority="35" stopIfTrue="1">
      <formula>AND(TODAY()&gt;=$C12,TODAY()&lt;$C13)</formula>
    </cfRule>
    <cfRule type="expression" dxfId="64" priority="36" stopIfTrue="1">
      <formula>$C12&lt;TODAY()</formula>
    </cfRule>
  </conditionalFormatting>
  <conditionalFormatting sqref="K5:K11">
    <cfRule type="expression" dxfId="63" priority="31" stopIfTrue="1">
      <formula>AND(TODAY()&gt;=$C5,TODAY()&lt;$C6)</formula>
    </cfRule>
    <cfRule type="expression" dxfId="62" priority="32" stopIfTrue="1">
      <formula>$C5&lt;TODAY()</formula>
    </cfRule>
  </conditionalFormatting>
  <conditionalFormatting sqref="K22">
    <cfRule type="expression" dxfId="61" priority="37" stopIfTrue="1">
      <formula>AND(TODAY()&gt;=$C22,TODAY()&lt;#REF!)</formula>
    </cfRule>
    <cfRule type="expression" dxfId="60" priority="38" stopIfTrue="1">
      <formula>$C22&lt;TODAY()</formula>
    </cfRule>
  </conditionalFormatting>
  <conditionalFormatting sqref="K5:K7">
    <cfRule type="expression" dxfId="59" priority="29" stopIfTrue="1">
      <formula>AND(TODAY()&gt;$C5,TODAY()&lt;$C6)</formula>
    </cfRule>
    <cfRule type="expression" dxfId="58" priority="30" stopIfTrue="1">
      <formula>$C5&lt;TODAY()</formula>
    </cfRule>
  </conditionalFormatting>
  <conditionalFormatting sqref="F14:H14">
    <cfRule type="expression" dxfId="57" priority="21" stopIfTrue="1">
      <formula>AND(TODAY()&gt;$C14,TODAY()&lt;$C15)</formula>
    </cfRule>
    <cfRule type="expression" dxfId="56" priority="22" stopIfTrue="1">
      <formula>$C14&lt;TODAY()</formula>
    </cfRule>
  </conditionalFormatting>
  <conditionalFormatting sqref="E14:H14">
    <cfRule type="expression" dxfId="55" priority="23" stopIfTrue="1">
      <formula>AND(TODAY()&gt;=$C14,TODAY()&lt;$C15)</formula>
    </cfRule>
    <cfRule type="expression" dxfId="54" priority="24" stopIfTrue="1">
      <formula>$C14&lt;TODAY()</formula>
    </cfRule>
  </conditionalFormatting>
  <conditionalFormatting sqref="F15:H15">
    <cfRule type="expression" dxfId="53" priority="17" stopIfTrue="1">
      <formula>AND(TODAY()&gt;$C15,TODAY()&lt;$C16)</formula>
    </cfRule>
    <cfRule type="expression" dxfId="52" priority="18" stopIfTrue="1">
      <formula>$C15&lt;TODAY()</formula>
    </cfRule>
  </conditionalFormatting>
  <conditionalFormatting sqref="E15:H15">
    <cfRule type="expression" dxfId="51" priority="19" stopIfTrue="1">
      <formula>AND(TODAY()&gt;=$C15,TODAY()&lt;$C16)</formula>
    </cfRule>
    <cfRule type="expression" dxfId="50" priority="20" stopIfTrue="1">
      <formula>$C15&lt;TODAY()</formula>
    </cfRule>
  </conditionalFormatting>
  <conditionalFormatting sqref="F16:H16">
    <cfRule type="expression" dxfId="49" priority="13" stopIfTrue="1">
      <formula>AND(TODAY()&gt;$C16,TODAY()&lt;$C17)</formula>
    </cfRule>
    <cfRule type="expression" dxfId="48" priority="14" stopIfTrue="1">
      <formula>$C16&lt;TODAY()</formula>
    </cfRule>
  </conditionalFormatting>
  <conditionalFormatting sqref="E16:H16">
    <cfRule type="expression" dxfId="47" priority="15" stopIfTrue="1">
      <formula>AND(TODAY()&gt;=$C16,TODAY()&lt;$C17)</formula>
    </cfRule>
    <cfRule type="expression" dxfId="46" priority="16" stopIfTrue="1">
      <formula>$C16&lt;TODAY()</formula>
    </cfRule>
  </conditionalFormatting>
  <conditionalFormatting sqref="F17:H17">
    <cfRule type="expression" dxfId="45" priority="9" stopIfTrue="1">
      <formula>AND(TODAY()&gt;$C17,TODAY()&lt;$C18)</formula>
    </cfRule>
    <cfRule type="expression" dxfId="44" priority="10" stopIfTrue="1">
      <formula>$C17&lt;TODAY()</formula>
    </cfRule>
  </conditionalFormatting>
  <conditionalFormatting sqref="E17:H17">
    <cfRule type="expression" dxfId="43" priority="11" stopIfTrue="1">
      <formula>AND(TODAY()&gt;=$C17,TODAY()&lt;$C18)</formula>
    </cfRule>
    <cfRule type="expression" dxfId="42" priority="12" stopIfTrue="1">
      <formula>$C17&lt;TODAY()</formula>
    </cfRule>
  </conditionalFormatting>
  <conditionalFormatting sqref="F18:H18">
    <cfRule type="expression" dxfId="41" priority="5" stopIfTrue="1">
      <formula>AND(TODAY()&gt;$C18,TODAY()&lt;$C19)</formula>
    </cfRule>
    <cfRule type="expression" dxfId="40" priority="6" stopIfTrue="1">
      <formula>$C18&lt;TODAY()</formula>
    </cfRule>
  </conditionalFormatting>
  <conditionalFormatting sqref="E18:H18">
    <cfRule type="expression" dxfId="39" priority="7" stopIfTrue="1">
      <formula>AND(TODAY()&gt;=$C18,TODAY()&lt;$C19)</formula>
    </cfRule>
    <cfRule type="expression" dxfId="38" priority="8" stopIfTrue="1">
      <formula>$C18&lt;TODAY()</formula>
    </cfRule>
  </conditionalFormatting>
  <conditionalFormatting sqref="L12:L18">
    <cfRule type="expression" dxfId="37" priority="1" stopIfTrue="1">
      <formula>AND(TODAY()&gt;$C12,TODAY()&lt;$C13)</formula>
    </cfRule>
    <cfRule type="expression" dxfId="36" priority="2" stopIfTrue="1">
      <formula>$C12&lt;TODAY()</formula>
    </cfRule>
  </conditionalFormatting>
  <conditionalFormatting sqref="L12:L18">
    <cfRule type="expression" dxfId="35" priority="3" stopIfTrue="1">
      <formula>AND(TODAY()&gt;=$C12,TODAY()&lt;$C13)</formula>
    </cfRule>
    <cfRule type="expression" dxfId="34" priority="4" stopIfTrue="1">
      <formula>$C12&lt;TODAY()</formula>
    </cfRule>
  </conditionalFormatting>
  <conditionalFormatting sqref="C3:T3 C4:C22">
    <cfRule type="expression" dxfId="33" priority="294" stopIfTrue="1">
      <formula>AND(TODAY()&gt;$C3,TODAY()&lt;#REF!)</formula>
    </cfRule>
    <cfRule type="expression" dxfId="32" priority="295" stopIfTrue="1">
      <formula>$C3&lt;TODAY()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65" activePane="bottomRight" state="frozen"/>
      <selection activeCell="I28" sqref="I28"/>
      <selection pane="topRight" activeCell="I28" sqref="I28"/>
      <selection pane="bottomLeft" activeCell="I28" sqref="I28"/>
      <selection pane="bottomRight" activeCell="C82" sqref="C82"/>
    </sheetView>
  </sheetViews>
  <sheetFormatPr defaultColWidth="4.875" defaultRowHeight="12.75" x14ac:dyDescent="0.2"/>
  <cols>
    <col min="1" max="1" width="5.875" style="65" bestFit="1" customWidth="1"/>
    <col min="2" max="2" width="5.125" style="68" bestFit="1" customWidth="1"/>
    <col min="3" max="3" width="6.75" style="71" bestFit="1" customWidth="1"/>
    <col min="4" max="4" width="6.375" style="71" bestFit="1" customWidth="1"/>
    <col min="5" max="5" width="6.125" style="71" bestFit="1" customWidth="1"/>
    <col min="6" max="7" width="5.75" style="71" bestFit="1" customWidth="1"/>
    <col min="8" max="8" width="7.875" style="71" bestFit="1" customWidth="1"/>
    <col min="9" max="10" width="6.75" style="71" bestFit="1" customWidth="1"/>
    <col min="11" max="11" width="6.125" style="71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344" t="s">
        <v>715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  <c r="P1" s="64">
        <f ca="1">TODAY()</f>
        <v>43640</v>
      </c>
    </row>
    <row r="2" spans="1:21" x14ac:dyDescent="0.2">
      <c r="B2" s="66" t="s">
        <v>182</v>
      </c>
      <c r="C2" s="67" t="s">
        <v>187</v>
      </c>
      <c r="D2" s="67" t="s">
        <v>183</v>
      </c>
      <c r="E2" s="67" t="s">
        <v>394</v>
      </c>
      <c r="F2" s="67" t="s">
        <v>395</v>
      </c>
      <c r="G2" s="67" t="s">
        <v>184</v>
      </c>
      <c r="H2" s="67" t="s">
        <v>185</v>
      </c>
      <c r="I2" s="67" t="s">
        <v>186</v>
      </c>
      <c r="J2" s="68" t="s">
        <v>188</v>
      </c>
      <c r="K2" s="69" t="s">
        <v>194</v>
      </c>
    </row>
    <row r="3" spans="1:21" x14ac:dyDescent="0.2">
      <c r="A3" s="341" t="s">
        <v>79</v>
      </c>
      <c r="B3" s="341"/>
      <c r="C3" s="70">
        <v>42785</v>
      </c>
      <c r="D3" s="70">
        <f t="shared" ref="D3:I3" si="0">C3+1</f>
        <v>42786</v>
      </c>
      <c r="E3" s="70">
        <f t="shared" si="0"/>
        <v>42787</v>
      </c>
      <c r="F3" s="70">
        <f t="shared" si="0"/>
        <v>42788</v>
      </c>
      <c r="G3" s="70">
        <f t="shared" si="0"/>
        <v>42789</v>
      </c>
      <c r="H3" s="70">
        <f t="shared" si="0"/>
        <v>42790</v>
      </c>
      <c r="I3" s="70">
        <f t="shared" si="0"/>
        <v>42791</v>
      </c>
      <c r="J3" s="68" t="s">
        <v>81</v>
      </c>
      <c r="K3" s="69"/>
    </row>
    <row r="4" spans="1:21" x14ac:dyDescent="0.2">
      <c r="A4" s="342" t="s">
        <v>189</v>
      </c>
      <c r="B4" s="68" t="s">
        <v>190</v>
      </c>
      <c r="J4" s="71">
        <f t="shared" ref="J4:J9" si="1">SUM(C4:I4)</f>
        <v>0</v>
      </c>
      <c r="K4" s="72"/>
    </row>
    <row r="5" spans="1:21" x14ac:dyDescent="0.2">
      <c r="A5" s="343"/>
      <c r="B5" s="68" t="s">
        <v>191</v>
      </c>
      <c r="C5" s="73" t="e">
        <f>VLOOKUP($C3,Plan!$C:$Q,9,FALSE)</f>
        <v>#N/A</v>
      </c>
      <c r="D5" s="73" t="e">
        <f>VLOOKUP($C3,Plan!$C:$Q,10,FALSE)</f>
        <v>#N/A</v>
      </c>
      <c r="E5" s="73" t="e">
        <f>VLOOKUP($C3,Plan!$C:$Q,11,FALSE)</f>
        <v>#N/A</v>
      </c>
      <c r="F5" s="73" t="e">
        <f>VLOOKUP($C3,Plan!$C:$Q,12,FALSE)</f>
        <v>#N/A</v>
      </c>
      <c r="G5" s="73" t="e">
        <f>VLOOKUP($C3,Plan!$C:$Q,13,FALSE)</f>
        <v>#N/A</v>
      </c>
      <c r="H5" s="73" t="e">
        <f>VLOOKUP($C3,Plan!$C:$Q,14,FALSE)</f>
        <v>#N/A</v>
      </c>
      <c r="I5" s="73" t="e">
        <f>VLOOKUP($C3,Plan!$C:$Q,15,FALSE)</f>
        <v>#N/A</v>
      </c>
      <c r="J5" s="71" t="e">
        <f t="shared" si="1"/>
        <v>#N/A</v>
      </c>
      <c r="K5" s="72"/>
    </row>
    <row r="6" spans="1:21" x14ac:dyDescent="0.2">
      <c r="A6" s="343"/>
      <c r="B6" s="68" t="s">
        <v>192</v>
      </c>
      <c r="C6" s="73" t="e">
        <f>VLOOKUP($C3,Plan!$C:$J,2,FALSE)</f>
        <v>#N/A</v>
      </c>
      <c r="D6" s="73" t="e">
        <f>VLOOKUP($C3,Plan!$C:$J,3,FALSE)</f>
        <v>#N/A</v>
      </c>
      <c r="E6" s="73" t="e">
        <f>VLOOKUP($C3,Plan!$C:$J,4,FALSE)</f>
        <v>#N/A</v>
      </c>
      <c r="F6" s="73" t="e">
        <f>VLOOKUP($C3,Plan!$C:$J,5,FALSE)</f>
        <v>#N/A</v>
      </c>
      <c r="G6" s="73" t="e">
        <f>VLOOKUP($C3,Plan!$C:$J,6,FALSE)</f>
        <v>#N/A</v>
      </c>
      <c r="H6" s="73" t="e">
        <f>VLOOKUP($C3,Plan!$C:$J,7,FALSE)</f>
        <v>#N/A</v>
      </c>
      <c r="I6" s="73" t="e">
        <f>VLOOKUP($C3,Plan!$C:$J,8,FALSE)</f>
        <v>#N/A</v>
      </c>
      <c r="J6" s="71" t="e">
        <f t="shared" si="1"/>
        <v>#N/A</v>
      </c>
      <c r="K6" s="72"/>
      <c r="L6" s="74"/>
      <c r="M6" s="74"/>
      <c r="N6" s="74"/>
      <c r="O6" s="74"/>
      <c r="P6" s="75"/>
      <c r="Q6" s="74"/>
      <c r="R6" s="74"/>
      <c r="S6" s="74"/>
      <c r="T6" s="74"/>
      <c r="U6" s="74"/>
    </row>
    <row r="7" spans="1:21" x14ac:dyDescent="0.2">
      <c r="A7" s="342" t="s">
        <v>193</v>
      </c>
      <c r="B7" s="68" t="s">
        <v>190</v>
      </c>
      <c r="C7" s="76">
        <f>IF(ISERROR(VLOOKUP(C3,TriHistory!$B:$E,3,FALSE)),0,IF(LEFT(VLOOKUP(C3,TriHistory!$B:$E,3,FALSE),1)="1",VLOOKUP(C3,TriHistory!$B:$E,4,FALSE),0))</f>
        <v>0</v>
      </c>
      <c r="D7" s="76">
        <f>IF(ISERROR(VLOOKUP(D3,TriHistory!$B:$E,3,FALSE)),0,IF(LEFT(VLOOKUP(D3,TriHistory!$B:$E,3,FALSE),1)="1",VLOOKUP(D3,TriHistory!$B:$E,4,FALSE),0))</f>
        <v>0</v>
      </c>
      <c r="E7" s="76">
        <f>IF(ISERROR(VLOOKUP(E3,TriHistory!$B:$E,3,FALSE)),0,IF(LEFT(VLOOKUP(E3,TriHistory!$B:$E,3,FALSE),1)="1",VLOOKUP(E3,TriHistory!$B:$E,4,FALSE),0))</f>
        <v>0</v>
      </c>
      <c r="F7" s="76">
        <f>IF(ISERROR(VLOOKUP(F3,TriHistory!$B:$E,3,FALSE)),0,IF(LEFT(VLOOKUP(F3,TriHistory!$B:$E,3,FALSE),1)="1",VLOOKUP(F3,TriHistory!$B:$E,4,FALSE),0))</f>
        <v>0</v>
      </c>
      <c r="G7" s="76">
        <f>IF(ISERROR(VLOOKUP(G3,TriHistory!$B:$E,3,FALSE)),0,IF(LEFT(VLOOKUP(G3,TriHistory!$B:$E,3,FALSE),1)="1",VLOOKUP(G3,TriHistory!$B:$E,4,FALSE),0))</f>
        <v>0</v>
      </c>
      <c r="H7" s="76">
        <f>IF(ISERROR(VLOOKUP(H3,TriHistory!$B:$E,3,FALSE)),0,IF(LEFT(VLOOKUP(H3,TriHistory!$B:$E,3,FALSE),1)="1",VLOOKUP(H3,TriHistory!$B:$E,4,FALSE),0))</f>
        <v>0</v>
      </c>
      <c r="I7" s="76">
        <f>IF(ISERROR(VLOOKUP(I3,TriHistory!$B:$E,3,FALSE)),0,IF(LEFT(VLOOKUP(I3,TriHistory!$B:$E,3,FALSE),1)="1",VLOOKUP(I3,TriHistory!$B:$E,4,FALSE),0))</f>
        <v>0</v>
      </c>
      <c r="J7" s="76">
        <f t="shared" si="1"/>
        <v>0</v>
      </c>
      <c r="K7" s="77">
        <f ca="1">IF(TODAY()&gt;C3-1,IF(J4=0,0,J7/J4),0)</f>
        <v>0</v>
      </c>
    </row>
    <row r="8" spans="1:21" x14ac:dyDescent="0.2">
      <c r="A8" s="342"/>
      <c r="B8" s="68" t="s">
        <v>191</v>
      </c>
      <c r="C8" s="76">
        <f>IF(ISERROR(VLOOKUP(C3,TriHistory!$B:$E,3,FALSE)),0,IF(LEFT(VLOOKUP(C3,TriHistory!$B:$E,3,FALSE),1)="2",VLOOKUP(C3,TriHistory!$B:$E,4,FALSE),0))</f>
        <v>0</v>
      </c>
      <c r="D8" s="76">
        <f>IF(ISERROR(VLOOKUP(D3,TriHistory!$B:$E,3,FALSE)),0,IF(LEFT(VLOOKUP(D3,TriHistory!$B:$E,3,FALSE),1)="2",VLOOKUP(D3,TriHistory!$B:$E,4,FALSE),0))</f>
        <v>0</v>
      </c>
      <c r="E8" s="76">
        <f>IF(ISERROR(VLOOKUP(E3,TriHistory!$B:$E,3,FALSE)),0,IF(LEFT(VLOOKUP(E3,TriHistory!$B:$E,3,FALSE),1)="2",VLOOKUP(E3,TriHistory!$B:$E,4,FALSE),0))</f>
        <v>0</v>
      </c>
      <c r="F8" s="76">
        <f>IF(ISERROR(VLOOKUP(F3,TriHistory!$B:$E,3,FALSE)),0,IF(LEFT(VLOOKUP(F3,TriHistory!$B:$E,3,FALSE),1)="2",VLOOKUP(F3,TriHistory!$B:$E,4,FALSE),0))</f>
        <v>0</v>
      </c>
      <c r="G8" s="76">
        <f>IF(ISERROR(VLOOKUP(G3,TriHistory!$B:$E,3,FALSE)),0,IF(LEFT(VLOOKUP(G3,TriHistory!$B:$E,3,FALSE),1)="2",VLOOKUP(G3,TriHistory!$B:$E,4,FALSE),0))</f>
        <v>0</v>
      </c>
      <c r="H8" s="76">
        <f>IF(ISERROR(VLOOKUP(H3,TriHistory!$B:$E,3,FALSE)),0,IF(LEFT(VLOOKUP(H3,TriHistory!$B:$E,3,FALSE),1)="2",VLOOKUP(H3,TriHistory!$B:$E,4,FALSE),0))</f>
        <v>0</v>
      </c>
      <c r="I8" s="76">
        <f>IF(ISERROR(VLOOKUP(I3,TriHistory!$B:$E,3,FALSE)),0,IF(LEFT(VLOOKUP(I3,TriHistory!$B:$E,3,FALSE),1)="2",VLOOKUP(I3,TriHistory!$B:$E,4,FALSE),0))</f>
        <v>0</v>
      </c>
      <c r="J8" s="76">
        <f t="shared" si="1"/>
        <v>0</v>
      </c>
      <c r="K8" s="77" t="e">
        <f ca="1">IF(TODAY()&gt;C4-1,IF(J5=0,0,J8/J5),0)</f>
        <v>#N/A</v>
      </c>
    </row>
    <row r="9" spans="1:21" x14ac:dyDescent="0.2">
      <c r="A9" s="342"/>
      <c r="B9" s="68" t="s">
        <v>192</v>
      </c>
      <c r="C9" s="76">
        <f>IF(ISERROR(VLOOKUP(C3,TriHistory!$B:$E,3,FALSE)),0,IF(LEFT(VLOOKUP(C3,TriHistory!$B:$E,3,FALSE),1)="3",VLOOKUP(C3,TriHistory!$B:$E,4,FALSE),0))</f>
        <v>0</v>
      </c>
      <c r="D9" s="76">
        <f>IF(ISERROR(VLOOKUP(D3,TriHistory!$B:$E,3,FALSE)),0,IF(LEFT(VLOOKUP(D3,TriHistory!$B:$E,3,FALSE),1)="3",VLOOKUP(D3,TriHistory!$B:$E,4,FALSE),0))</f>
        <v>0</v>
      </c>
      <c r="E9" s="76">
        <f>IF(ISERROR(VLOOKUP(E3,TriHistory!$B:$E,3,FALSE)),0,IF(LEFT(VLOOKUP(E3,TriHistory!$B:$E,3,FALSE),1)="3",VLOOKUP(E3,TriHistory!$B:$E,4,FALSE),0))</f>
        <v>0</v>
      </c>
      <c r="F9" s="76">
        <f>IF(ISERROR(VLOOKUP(F3,TriHistory!$B:$E,3,FALSE)),0,IF(LEFT(VLOOKUP(F3,TriHistory!$B:$E,3,FALSE),1)="3",VLOOKUP(F3,TriHistory!$B:$E,4,FALSE),0))</f>
        <v>0</v>
      </c>
      <c r="G9" s="76">
        <f>IF(ISERROR(VLOOKUP(G3,TriHistory!$B:$E,3,FALSE)),0,IF(LEFT(VLOOKUP(G3,TriHistory!$B:$E,3,FALSE),1)="3",VLOOKUP(G3,TriHistory!$B:$E,4,FALSE),0))</f>
        <v>0</v>
      </c>
      <c r="H9" s="76">
        <f>IF(ISERROR(VLOOKUP(H3,TriHistory!$B:$E,3,FALSE)),0,IF(LEFT(VLOOKUP(H3,TriHistory!$B:$E,3,FALSE),1)="3",VLOOKUP(H3,TriHistory!$B:$E,4,FALSE),0))</f>
        <v>0</v>
      </c>
      <c r="I9" s="76">
        <f>IF(ISERROR(VLOOKUP(I3,TriHistory!$B:$E,3,FALSE)),0,IF(LEFT(VLOOKUP(I3,TriHistory!$B:$E,3,FALSE),1)="3",VLOOKUP(I3,TriHistory!$B:$E,4,FALSE),0))</f>
        <v>0</v>
      </c>
      <c r="J9" s="76">
        <f t="shared" si="1"/>
        <v>0</v>
      </c>
      <c r="K9" s="77" t="e">
        <f ca="1">IF(TODAY()&gt;C5-1,IF(J6=0,0,J9/J6),0)</f>
        <v>#N/A</v>
      </c>
    </row>
    <row r="10" spans="1:21" x14ac:dyDescent="0.2">
      <c r="A10" s="341" t="s">
        <v>79</v>
      </c>
      <c r="B10" s="341"/>
      <c r="C10" s="70">
        <f>C3+7</f>
        <v>42792</v>
      </c>
      <c r="D10" s="70">
        <f t="shared" ref="D10:I10" si="2">C10+1</f>
        <v>42793</v>
      </c>
      <c r="E10" s="70">
        <f t="shared" si="2"/>
        <v>42794</v>
      </c>
      <c r="F10" s="70">
        <f t="shared" si="2"/>
        <v>42795</v>
      </c>
      <c r="G10" s="70">
        <f t="shared" si="2"/>
        <v>42796</v>
      </c>
      <c r="H10" s="70">
        <f t="shared" si="2"/>
        <v>42797</v>
      </c>
      <c r="I10" s="70">
        <f t="shared" si="2"/>
        <v>42798</v>
      </c>
      <c r="J10" s="68" t="s">
        <v>81</v>
      </c>
      <c r="K10" s="69"/>
    </row>
    <row r="11" spans="1:21" x14ac:dyDescent="0.2">
      <c r="A11" s="342" t="s">
        <v>189</v>
      </c>
      <c r="B11" s="68" t="s">
        <v>190</v>
      </c>
      <c r="G11" s="71">
        <v>1</v>
      </c>
      <c r="J11" s="71">
        <f t="shared" ref="J11:J16" si="3">SUM(C11:I11)</f>
        <v>1</v>
      </c>
      <c r="K11" s="72"/>
    </row>
    <row r="12" spans="1:21" x14ac:dyDescent="0.2">
      <c r="A12" s="343"/>
      <c r="B12" s="68" t="s">
        <v>191</v>
      </c>
      <c r="C12" s="73" t="e">
        <f>VLOOKUP($C10,Plan!$C:$Q,9,FALSE)</f>
        <v>#N/A</v>
      </c>
      <c r="D12" s="73" t="e">
        <f>VLOOKUP($C10,Plan!$C:$Q,10,FALSE)</f>
        <v>#N/A</v>
      </c>
      <c r="E12" s="73" t="e">
        <f>VLOOKUP($C10,Plan!$C:$Q,11,FALSE)</f>
        <v>#N/A</v>
      </c>
      <c r="F12" s="73" t="e">
        <f>VLOOKUP($C10,Plan!$C:$Q,12,FALSE)</f>
        <v>#N/A</v>
      </c>
      <c r="G12" s="73" t="e">
        <f>VLOOKUP($C10,Plan!$C:$Q,13,FALSE)</f>
        <v>#N/A</v>
      </c>
      <c r="H12" s="73" t="e">
        <f>VLOOKUP($C10,Plan!$C:$Q,14,FALSE)</f>
        <v>#N/A</v>
      </c>
      <c r="I12" s="73" t="e">
        <f>VLOOKUP($C10,Plan!$C:$Q,15,FALSE)</f>
        <v>#N/A</v>
      </c>
      <c r="J12" s="71" t="e">
        <f t="shared" si="3"/>
        <v>#N/A</v>
      </c>
      <c r="K12" s="72"/>
    </row>
    <row r="13" spans="1:21" x14ac:dyDescent="0.2">
      <c r="A13" s="343"/>
      <c r="B13" s="68" t="s">
        <v>192</v>
      </c>
      <c r="C13" s="73" t="e">
        <f>VLOOKUP($C10,Plan!$C:$J,2,FALSE)</f>
        <v>#N/A</v>
      </c>
      <c r="D13" s="73" t="e">
        <f>VLOOKUP($C10,Plan!$C:$J,3,FALSE)</f>
        <v>#N/A</v>
      </c>
      <c r="E13" s="73" t="e">
        <f>VLOOKUP($C10,Plan!$C:$J,4,FALSE)</f>
        <v>#N/A</v>
      </c>
      <c r="F13" s="73" t="e">
        <f>VLOOKUP($C10,Plan!$C:$J,5,FALSE)</f>
        <v>#N/A</v>
      </c>
      <c r="G13" s="73" t="e">
        <f>VLOOKUP($C10,Plan!$C:$J,6,FALSE)</f>
        <v>#N/A</v>
      </c>
      <c r="H13" s="73" t="e">
        <f>VLOOKUP($C10,Plan!$C:$J,7,FALSE)</f>
        <v>#N/A</v>
      </c>
      <c r="I13" s="73" t="e">
        <f>VLOOKUP($C10,Plan!$C:$J,8,FALSE)</f>
        <v>#N/A</v>
      </c>
      <c r="J13" s="71" t="e">
        <f t="shared" si="3"/>
        <v>#N/A</v>
      </c>
      <c r="K13" s="72"/>
    </row>
    <row r="14" spans="1:21" x14ac:dyDescent="0.2">
      <c r="A14" s="342" t="s">
        <v>193</v>
      </c>
      <c r="B14" s="68" t="s">
        <v>190</v>
      </c>
      <c r="C14" s="76">
        <f>IF(ISERROR(VLOOKUP(C10,TriHistory!$B:$E,3,FALSE)),0,IF(LEFT(VLOOKUP(C10,TriHistory!$B:$E,3,FALSE),1)="1",VLOOKUP(C10,TriHistory!$B:$E,4,FALSE),0))</f>
        <v>0</v>
      </c>
      <c r="D14" s="76">
        <f>IF(ISERROR(VLOOKUP(D10,TriHistory!$B:$E,3,FALSE)),0,IF(LEFT(VLOOKUP(D10,TriHistory!$B:$E,3,FALSE),1)="1",VLOOKUP(D10,TriHistory!$B:$E,4,FALSE),0))</f>
        <v>0</v>
      </c>
      <c r="E14" s="76">
        <f>IF(ISERROR(VLOOKUP(E10,TriHistory!$B:$E,3,FALSE)),0,IF(LEFT(VLOOKUP(E10,TriHistory!$B:$E,3,FALSE),1)="1",VLOOKUP(E10,TriHistory!$B:$E,4,FALSE),0))</f>
        <v>0</v>
      </c>
      <c r="F14" s="76">
        <f>IF(ISERROR(VLOOKUP(F10,TriHistory!$B:$E,3,FALSE)),0,IF(LEFT(VLOOKUP(F10,TriHistory!$B:$E,3,FALSE),1)="1",VLOOKUP(F10,TriHistory!$B:$E,4,FALSE),0))</f>
        <v>0</v>
      </c>
      <c r="G14" s="76">
        <f>IF(ISERROR(VLOOKUP(G10,TriHistory!$B:$E,3,FALSE)),0,IF(LEFT(VLOOKUP(G10,TriHistory!$B:$E,3,FALSE),1)="1",VLOOKUP(G10,TriHistory!$B:$E,4,FALSE),0))</f>
        <v>0</v>
      </c>
      <c r="H14" s="76">
        <f>IF(ISERROR(VLOOKUP(H10,TriHistory!$B:$E,3,FALSE)),0,IF(LEFT(VLOOKUP(H10,TriHistory!$B:$E,3,FALSE),1)="1",VLOOKUP(H10,TriHistory!$B:$E,4,FALSE),0))</f>
        <v>0</v>
      </c>
      <c r="I14" s="76">
        <f>IF(ISERROR(VLOOKUP(I10,TriHistory!$B:$E,3,FALSE)),0,IF(LEFT(VLOOKUP(I10,TriHistory!$B:$E,3,FALSE),1)="1",VLOOKUP(I10,TriHistory!$B:$E,4,FALSE),0))</f>
        <v>0</v>
      </c>
      <c r="J14" s="76">
        <f t="shared" si="3"/>
        <v>0</v>
      </c>
      <c r="K14" s="77">
        <f ca="1">IF(TODAY()&gt;C10-1,IF(J11=0,0,J14/J11),0)</f>
        <v>0</v>
      </c>
    </row>
    <row r="15" spans="1:21" x14ac:dyDescent="0.2">
      <c r="A15" s="342"/>
      <c r="B15" s="68" t="s">
        <v>191</v>
      </c>
      <c r="C15" s="76">
        <f>IF(ISERROR(VLOOKUP(C10,TriHistory!$B:$E,3,FALSE)),0,IF(LEFT(VLOOKUP(C10,TriHistory!$B:$E,3,FALSE),1)="2",VLOOKUP(C10,TriHistory!$B:$E,4,FALSE),0))</f>
        <v>0</v>
      </c>
      <c r="D15" s="76">
        <f>IF(ISERROR(VLOOKUP(D10,TriHistory!$B:$E,3,FALSE)),0,IF(LEFT(VLOOKUP(D10,TriHistory!$B:$E,3,FALSE),1)="2",VLOOKUP(D10,TriHistory!$B:$E,4,FALSE),0))</f>
        <v>0</v>
      </c>
      <c r="E15" s="76">
        <f>IF(ISERROR(VLOOKUP(E10,TriHistory!$B:$E,3,FALSE)),0,IF(LEFT(VLOOKUP(E10,TriHistory!$B:$E,3,FALSE),1)="2",VLOOKUP(E10,TriHistory!$B:$E,4,FALSE),0))</f>
        <v>0</v>
      </c>
      <c r="F15" s="76">
        <f>IF(ISERROR(VLOOKUP(F10,TriHistory!$B:$E,3,FALSE)),0,IF(LEFT(VLOOKUP(F10,TriHistory!$B:$E,3,FALSE),1)="2",VLOOKUP(F10,TriHistory!$B:$E,4,FALSE),0))</f>
        <v>0</v>
      </c>
      <c r="G15" s="76">
        <f>IF(ISERROR(VLOOKUP(G10,TriHistory!$B:$E,3,FALSE)),0,IF(LEFT(VLOOKUP(G10,TriHistory!$B:$E,3,FALSE),1)="2",VLOOKUP(G10,TriHistory!$B:$E,4,FALSE),0))</f>
        <v>0</v>
      </c>
      <c r="H15" s="76">
        <f>IF(ISERROR(VLOOKUP(H10,TriHistory!$B:$E,3,FALSE)),0,IF(LEFT(VLOOKUP(H10,TriHistory!$B:$E,3,FALSE),1)="2",VLOOKUP(H10,TriHistory!$B:$E,4,FALSE),0))</f>
        <v>0</v>
      </c>
      <c r="I15" s="76">
        <f>IF(ISERROR(VLOOKUP(I10,TriHistory!$B:$E,3,FALSE)),0,IF(LEFT(VLOOKUP(I10,TriHistory!$B:$E,3,FALSE),1)="2",VLOOKUP(I10,TriHistory!$B:$E,4,FALSE),0))</f>
        <v>0</v>
      </c>
      <c r="J15" s="76">
        <f t="shared" si="3"/>
        <v>0</v>
      </c>
      <c r="K15" s="77" t="e">
        <f ca="1">IF(TODAY()&gt;C11-1,IF(J12=0,0,J15/J12),0)</f>
        <v>#N/A</v>
      </c>
    </row>
    <row r="16" spans="1:21" x14ac:dyDescent="0.2">
      <c r="A16" s="342"/>
      <c r="B16" s="68" t="s">
        <v>192</v>
      </c>
      <c r="C16" s="76">
        <f>IF(ISERROR(VLOOKUP(C10,TriHistory!$B:$E,3,FALSE)),0,IF(LEFT(VLOOKUP(C10,TriHistory!$B:$E,3,FALSE),1)="3",VLOOKUP(C10,TriHistory!$B:$E,4,FALSE),0))</f>
        <v>0</v>
      </c>
      <c r="D16" s="76">
        <f>IF(ISERROR(VLOOKUP(D10,TriHistory!$B:$E,3,FALSE)),0,IF(LEFT(VLOOKUP(D10,TriHistory!$B:$E,3,FALSE),1)="3",VLOOKUP(D10,TriHistory!$B:$E,4,FALSE),0))</f>
        <v>0</v>
      </c>
      <c r="E16" s="76">
        <f>IF(ISERROR(VLOOKUP(E10,TriHistory!$B:$E,3,FALSE)),0,IF(LEFT(VLOOKUP(E10,TriHistory!$B:$E,3,FALSE),1)="3",VLOOKUP(E10,TriHistory!$B:$E,4,FALSE),0))</f>
        <v>0</v>
      </c>
      <c r="F16" s="76">
        <f>IF(ISERROR(VLOOKUP(F10,TriHistory!$B:$E,3,FALSE)),0,IF(LEFT(VLOOKUP(F10,TriHistory!$B:$E,3,FALSE),1)="3",VLOOKUP(F10,TriHistory!$B:$E,4,FALSE),0))</f>
        <v>0</v>
      </c>
      <c r="G16" s="76">
        <f>IF(ISERROR(VLOOKUP(G10,TriHistory!$B:$E,3,FALSE)),0,IF(LEFT(VLOOKUP(G10,TriHistory!$B:$E,3,FALSE),1)="3",VLOOKUP(G10,TriHistory!$B:$E,4,FALSE),0))</f>
        <v>0</v>
      </c>
      <c r="H16" s="76">
        <f>IF(ISERROR(VLOOKUP(H10,TriHistory!$B:$E,3,FALSE)),0,IF(LEFT(VLOOKUP(H10,TriHistory!$B:$E,3,FALSE),1)="3",VLOOKUP(H10,TriHistory!$B:$E,4,FALSE),0))</f>
        <v>0</v>
      </c>
      <c r="I16" s="76">
        <f>IF(ISERROR(VLOOKUP(I10,TriHistory!$B:$E,3,FALSE)),0,IF(LEFT(VLOOKUP(I10,TriHistory!$B:$E,3,FALSE),1)="3",VLOOKUP(I10,TriHistory!$B:$E,4,FALSE),0))</f>
        <v>0</v>
      </c>
      <c r="J16" s="76">
        <f t="shared" si="3"/>
        <v>0</v>
      </c>
      <c r="K16" s="77" t="e">
        <f ca="1">IF(TODAY()&gt;C12-1,IF(J13=0,0,J16/J13),0)</f>
        <v>#N/A</v>
      </c>
    </row>
    <row r="17" spans="1:11" x14ac:dyDescent="0.2">
      <c r="A17" s="78"/>
      <c r="B17" s="70" t="s">
        <v>182</v>
      </c>
      <c r="C17" s="70">
        <f>C10+7</f>
        <v>42799</v>
      </c>
      <c r="D17" s="70">
        <f t="shared" ref="D17:I17" si="4">C17+1</f>
        <v>42800</v>
      </c>
      <c r="E17" s="70">
        <f t="shared" si="4"/>
        <v>42801</v>
      </c>
      <c r="F17" s="70">
        <f t="shared" si="4"/>
        <v>42802</v>
      </c>
      <c r="G17" s="70">
        <f t="shared" si="4"/>
        <v>42803</v>
      </c>
      <c r="H17" s="70">
        <f t="shared" si="4"/>
        <v>42804</v>
      </c>
      <c r="I17" s="70">
        <f t="shared" si="4"/>
        <v>42805</v>
      </c>
      <c r="J17" s="68" t="s">
        <v>81</v>
      </c>
      <c r="K17" s="69"/>
    </row>
    <row r="18" spans="1:11" x14ac:dyDescent="0.2">
      <c r="A18" s="342" t="s">
        <v>189</v>
      </c>
      <c r="B18" s="68" t="s">
        <v>190</v>
      </c>
      <c r="G18" s="71">
        <v>1</v>
      </c>
      <c r="J18" s="71">
        <f t="shared" ref="J18:J23" si="5">SUM(C18:I18)</f>
        <v>1</v>
      </c>
      <c r="K18" s="72"/>
    </row>
    <row r="19" spans="1:11" x14ac:dyDescent="0.2">
      <c r="A19" s="343"/>
      <c r="B19" s="68" t="s">
        <v>191</v>
      </c>
      <c r="C19" s="73" t="e">
        <f>VLOOKUP($C17,Plan!$C:$Q,9,FALSE)</f>
        <v>#N/A</v>
      </c>
      <c r="D19" s="73" t="e">
        <f>VLOOKUP($C17,Plan!$C:$Q,10,FALSE)</f>
        <v>#N/A</v>
      </c>
      <c r="E19" s="73" t="e">
        <f>VLOOKUP($C17,Plan!$C:$Q,11,FALSE)</f>
        <v>#N/A</v>
      </c>
      <c r="F19" s="73" t="e">
        <f>VLOOKUP($C17,Plan!$C:$Q,12,FALSE)</f>
        <v>#N/A</v>
      </c>
      <c r="G19" s="73" t="e">
        <f>VLOOKUP($C17,Plan!$C:$Q,13,FALSE)</f>
        <v>#N/A</v>
      </c>
      <c r="H19" s="73" t="e">
        <f>VLOOKUP($C17,Plan!$C:$Q,14,FALSE)</f>
        <v>#N/A</v>
      </c>
      <c r="I19" s="73" t="e">
        <f>VLOOKUP($C17,Plan!$C:$Q,15,FALSE)</f>
        <v>#N/A</v>
      </c>
      <c r="J19" s="71" t="e">
        <f t="shared" si="5"/>
        <v>#N/A</v>
      </c>
      <c r="K19" s="72"/>
    </row>
    <row r="20" spans="1:11" x14ac:dyDescent="0.2">
      <c r="A20" s="343"/>
      <c r="B20" s="68" t="s">
        <v>192</v>
      </c>
      <c r="C20" s="73" t="e">
        <f>VLOOKUP($C17,Plan!$C:$J,2,FALSE)</f>
        <v>#N/A</v>
      </c>
      <c r="D20" s="73" t="e">
        <f>VLOOKUP($C17,Plan!$C:$J,3,FALSE)</f>
        <v>#N/A</v>
      </c>
      <c r="E20" s="73" t="e">
        <f>VLOOKUP($C17,Plan!$C:$J,4,FALSE)</f>
        <v>#N/A</v>
      </c>
      <c r="F20" s="73" t="e">
        <f>VLOOKUP($C17,Plan!$C:$J,5,FALSE)</f>
        <v>#N/A</v>
      </c>
      <c r="G20" s="73" t="e">
        <f>VLOOKUP($C17,Plan!$C:$J,6,FALSE)</f>
        <v>#N/A</v>
      </c>
      <c r="H20" s="73" t="e">
        <f>VLOOKUP($C17,Plan!$C:$J,7,FALSE)</f>
        <v>#N/A</v>
      </c>
      <c r="I20" s="73">
        <v>5</v>
      </c>
      <c r="J20" s="71" t="e">
        <f t="shared" si="5"/>
        <v>#N/A</v>
      </c>
      <c r="K20" s="72"/>
    </row>
    <row r="21" spans="1:11" x14ac:dyDescent="0.2">
      <c r="A21" s="342" t="s">
        <v>193</v>
      </c>
      <c r="B21" s="68" t="s">
        <v>190</v>
      </c>
      <c r="C21" s="76">
        <f>IF(ISERROR(VLOOKUP(C17,TriHistory!$B:$E,3,FALSE)),0,IF(LEFT(VLOOKUP(C17,TriHistory!$B:$E,3,FALSE),1)="1",VLOOKUP(C17,TriHistory!$B:$E,4,FALSE),0))</f>
        <v>0</v>
      </c>
      <c r="D21" s="76">
        <f>IF(ISERROR(VLOOKUP(D17,TriHistory!$B:$E,3,FALSE)),0,IF(LEFT(VLOOKUP(D17,TriHistory!$B:$E,3,FALSE),1)="1",VLOOKUP(D17,TriHistory!$B:$E,4,FALSE),0))</f>
        <v>0</v>
      </c>
      <c r="E21" s="76">
        <f>IF(ISERROR(VLOOKUP(E17,TriHistory!$B:$E,3,FALSE)),0,IF(LEFT(VLOOKUP(E17,TriHistory!$B:$E,3,FALSE),1)="1",VLOOKUP(E17,TriHistory!$B:$E,4,FALSE),0))</f>
        <v>0</v>
      </c>
      <c r="F21" s="76">
        <f>IF(ISERROR(VLOOKUP(F17,TriHistory!$B:$E,3,FALSE)),0,IF(LEFT(VLOOKUP(F17,TriHistory!$B:$E,3,FALSE),1)="1",VLOOKUP(F17,TriHistory!$B:$E,4,FALSE),0))</f>
        <v>0</v>
      </c>
      <c r="G21" s="76">
        <f>IF(ISERROR(VLOOKUP(G17,TriHistory!$B:$E,3,FALSE)),0,IF(LEFT(VLOOKUP(G17,TriHistory!$B:$E,3,FALSE),1)="1",VLOOKUP(G17,TriHistory!$B:$E,4,FALSE),0))</f>
        <v>0</v>
      </c>
      <c r="H21" s="76">
        <f>IF(ISERROR(VLOOKUP(H17,TriHistory!$B:$E,3,FALSE)),0,IF(LEFT(VLOOKUP(H17,TriHistory!$B:$E,3,FALSE),1)="1",VLOOKUP(H17,TriHistory!$B:$E,4,FALSE),0))</f>
        <v>0</v>
      </c>
      <c r="I21" s="76">
        <f>IF(ISERROR(VLOOKUP(I17,TriHistory!$B:$E,3,FALSE)),0,IF(LEFT(VLOOKUP(I17,TriHistory!$B:$E,3,FALSE),1)="1",VLOOKUP(I17,TriHistory!$B:$E,4,FALSE),0))</f>
        <v>0</v>
      </c>
      <c r="J21" s="76">
        <f t="shared" si="5"/>
        <v>0</v>
      </c>
      <c r="K21" s="77">
        <f ca="1">IF(TODAY()&gt;C17-1,IF(J18=0,0,J21/J18),0)</f>
        <v>0</v>
      </c>
    </row>
    <row r="22" spans="1:11" x14ac:dyDescent="0.2">
      <c r="A22" s="342"/>
      <c r="B22" s="68" t="s">
        <v>191</v>
      </c>
      <c r="C22" s="76">
        <f>IF(ISERROR(VLOOKUP(C17,TriHistory!$B:$E,3,FALSE)),0,IF(LEFT(VLOOKUP(C17,TriHistory!$B:$E,3,FALSE),1)="2",VLOOKUP(C17,TriHistory!$B:$E,4,FALSE),0))</f>
        <v>0</v>
      </c>
      <c r="D22" s="76">
        <f>IF(ISERROR(VLOOKUP(D17,TriHistory!$B:$E,3,FALSE)),0,IF(LEFT(VLOOKUP(D17,TriHistory!$B:$E,3,FALSE),1)="2",VLOOKUP(D17,TriHistory!$B:$E,4,FALSE),0))</f>
        <v>0</v>
      </c>
      <c r="E22" s="76">
        <f>IF(ISERROR(VLOOKUP(E17,TriHistory!$B:$E,3,FALSE)),0,IF(LEFT(VLOOKUP(E17,TriHistory!$B:$E,3,FALSE),1)="2",VLOOKUP(E17,TriHistory!$B:$E,4,FALSE),0))</f>
        <v>0</v>
      </c>
      <c r="F22" s="76">
        <f>IF(ISERROR(VLOOKUP(F17,TriHistory!$B:$E,3,FALSE)),0,IF(LEFT(VLOOKUP(F17,TriHistory!$B:$E,3,FALSE),1)="2",VLOOKUP(F17,TriHistory!$B:$E,4,FALSE),0))</f>
        <v>0</v>
      </c>
      <c r="G22" s="76">
        <f>IF(ISERROR(VLOOKUP(G17,TriHistory!$B:$E,3,FALSE)),0,IF(LEFT(VLOOKUP(G17,TriHistory!$B:$E,3,FALSE),1)="2",VLOOKUP(G17,TriHistory!$B:$E,4,FALSE),0))</f>
        <v>0</v>
      </c>
      <c r="H22" s="76">
        <f>IF(ISERROR(VLOOKUP(H17,TriHistory!$B:$E,3,FALSE)),0,IF(LEFT(VLOOKUP(H17,TriHistory!$B:$E,3,FALSE),1)="2",VLOOKUP(H17,TriHistory!$B:$E,4,FALSE),0))</f>
        <v>0</v>
      </c>
      <c r="I22" s="76">
        <f>IF(ISERROR(VLOOKUP(I17,TriHistory!$B:$E,3,FALSE)),0,IF(LEFT(VLOOKUP(I17,TriHistory!$B:$E,3,FALSE),1)="2",VLOOKUP(I17,TriHistory!$B:$E,4,FALSE),0))</f>
        <v>0</v>
      </c>
      <c r="J22" s="76">
        <f t="shared" si="5"/>
        <v>0</v>
      </c>
      <c r="K22" s="77" t="e">
        <f ca="1">IF(TODAY()&gt;C18-1,IF(J19=0,0,J22/J19),0)</f>
        <v>#N/A</v>
      </c>
    </row>
    <row r="23" spans="1:11" x14ac:dyDescent="0.2">
      <c r="A23" s="342"/>
      <c r="B23" s="68" t="s">
        <v>192</v>
      </c>
      <c r="C23" s="76">
        <f>IF(ISERROR(VLOOKUP(C17,TriHistory!$B:$E,3,FALSE)),0,IF(LEFT(VLOOKUP(C17,TriHistory!$B:$E,3,FALSE),1)="3",VLOOKUP(C17,TriHistory!$B:$E,4,FALSE),0))</f>
        <v>0</v>
      </c>
      <c r="D23" s="76">
        <f>IF(ISERROR(VLOOKUP(D17,TriHistory!$B:$E,3,FALSE)),0,IF(LEFT(VLOOKUP(D17,TriHistory!$B:$E,3,FALSE),1)="3",VLOOKUP(D17,TriHistory!$B:$E,4,FALSE),0))</f>
        <v>0</v>
      </c>
      <c r="E23" s="76">
        <f>IF(ISERROR(VLOOKUP(E17,TriHistory!$B:$E,3,FALSE)),0,IF(LEFT(VLOOKUP(E17,TriHistory!$B:$E,3,FALSE),1)="3",VLOOKUP(E17,TriHistory!$B:$E,4,FALSE),0))</f>
        <v>0</v>
      </c>
      <c r="F23" s="76">
        <f>IF(ISERROR(VLOOKUP(F17,TriHistory!$B:$E,3,FALSE)),0,IF(LEFT(VLOOKUP(F17,TriHistory!$B:$E,3,FALSE),1)="3",VLOOKUP(F17,TriHistory!$B:$E,4,FALSE),0))</f>
        <v>0</v>
      </c>
      <c r="G23" s="76">
        <f>IF(ISERROR(VLOOKUP(G17,TriHistory!$B:$E,3,FALSE)),0,IF(LEFT(VLOOKUP(G17,TriHistory!$B:$E,3,FALSE),1)="3",VLOOKUP(G17,TriHistory!$B:$E,4,FALSE),0))</f>
        <v>0</v>
      </c>
      <c r="H23" s="76">
        <f>IF(ISERROR(VLOOKUP(H17,TriHistory!$B:$E,3,FALSE)),0,IF(LEFT(VLOOKUP(H17,TriHistory!$B:$E,3,FALSE),1)="3",VLOOKUP(H17,TriHistory!$B:$E,4,FALSE),0))</f>
        <v>0</v>
      </c>
      <c r="I23" s="76">
        <f>IF(ISERROR(VLOOKUP(I17,TriHistory!$B:$E,3,FALSE)),0,IF(LEFT(VLOOKUP(I17,TriHistory!$B:$E,3,FALSE),1)="3",VLOOKUP(I17,TriHistory!$B:$E,4,FALSE),0))</f>
        <v>0</v>
      </c>
      <c r="J23" s="76">
        <f t="shared" si="5"/>
        <v>0</v>
      </c>
      <c r="K23" s="77" t="e">
        <f ca="1">IF(TODAY()&gt;C19-1,IF(J20=0,0,J23/J20),0)</f>
        <v>#N/A</v>
      </c>
    </row>
    <row r="24" spans="1:11" x14ac:dyDescent="0.2">
      <c r="A24" s="341" t="s">
        <v>79</v>
      </c>
      <c r="B24" s="341"/>
      <c r="C24" s="70">
        <f>C17+7</f>
        <v>42806</v>
      </c>
      <c r="D24" s="70">
        <f t="shared" ref="D24:I24" si="6">C24+1</f>
        <v>42807</v>
      </c>
      <c r="E24" s="70">
        <f t="shared" si="6"/>
        <v>42808</v>
      </c>
      <c r="F24" s="70">
        <f t="shared" si="6"/>
        <v>42809</v>
      </c>
      <c r="G24" s="70">
        <f t="shared" si="6"/>
        <v>42810</v>
      </c>
      <c r="H24" s="70">
        <f t="shared" si="6"/>
        <v>42811</v>
      </c>
      <c r="I24" s="70">
        <f t="shared" si="6"/>
        <v>42812</v>
      </c>
      <c r="J24" s="68" t="s">
        <v>81</v>
      </c>
      <c r="K24" s="69"/>
    </row>
    <row r="25" spans="1:11" x14ac:dyDescent="0.2">
      <c r="A25" s="342" t="s">
        <v>189</v>
      </c>
      <c r="B25" s="68" t="s">
        <v>190</v>
      </c>
      <c r="G25" s="71">
        <v>1</v>
      </c>
      <c r="J25" s="71">
        <f t="shared" ref="J25:J30" si="7">SUM(C25:I25)</f>
        <v>1</v>
      </c>
      <c r="K25" s="72"/>
    </row>
    <row r="26" spans="1:11" x14ac:dyDescent="0.2">
      <c r="A26" s="343"/>
      <c r="B26" s="68" t="s">
        <v>191</v>
      </c>
      <c r="C26" s="73" t="e">
        <f>VLOOKUP($C24,Plan!$C:$Q,9,FALSE)</f>
        <v>#N/A</v>
      </c>
      <c r="D26" s="73" t="e">
        <f>VLOOKUP($C24,Plan!$C:$Q,10,FALSE)</f>
        <v>#N/A</v>
      </c>
      <c r="E26" s="73" t="e">
        <f>VLOOKUP($C24,Plan!$C:$Q,11,FALSE)</f>
        <v>#N/A</v>
      </c>
      <c r="F26" s="73" t="e">
        <f>VLOOKUP($C24,Plan!$C:$Q,12,FALSE)</f>
        <v>#N/A</v>
      </c>
      <c r="G26" s="73" t="e">
        <f>VLOOKUP($C24,Plan!$C:$Q,13,FALSE)</f>
        <v>#N/A</v>
      </c>
      <c r="H26" s="73" t="e">
        <f>VLOOKUP($C24,Plan!$C:$Q,14,FALSE)</f>
        <v>#N/A</v>
      </c>
      <c r="I26" s="73" t="e">
        <f>VLOOKUP($C24,Plan!$C:$Q,15,FALSE)</f>
        <v>#N/A</v>
      </c>
      <c r="J26" s="71" t="e">
        <f t="shared" si="7"/>
        <v>#N/A</v>
      </c>
      <c r="K26" s="72"/>
    </row>
    <row r="27" spans="1:11" x14ac:dyDescent="0.2">
      <c r="A27" s="343"/>
      <c r="B27" s="68" t="s">
        <v>192</v>
      </c>
      <c r="C27" s="73" t="e">
        <f>VLOOKUP($C24,Plan!$C:$J,2,FALSE)</f>
        <v>#N/A</v>
      </c>
      <c r="D27" s="73" t="e">
        <f>VLOOKUP($C24,Plan!$C:$J,3,FALSE)</f>
        <v>#N/A</v>
      </c>
      <c r="E27" s="73" t="e">
        <f>VLOOKUP($C24,Plan!$C:$J,4,FALSE)</f>
        <v>#N/A</v>
      </c>
      <c r="F27" s="73" t="e">
        <f>VLOOKUP($C24,Plan!$C:$J,5,FALSE)</f>
        <v>#N/A</v>
      </c>
      <c r="G27" s="73" t="e">
        <f>VLOOKUP($C24,Plan!$C:$J,6,FALSE)</f>
        <v>#N/A</v>
      </c>
      <c r="H27" s="73" t="e">
        <f>VLOOKUP($C24,Plan!$C:$J,7,FALSE)</f>
        <v>#N/A</v>
      </c>
      <c r="I27" s="73" t="e">
        <f>VLOOKUP($C24,Plan!$C:$J,8,FALSE)</f>
        <v>#N/A</v>
      </c>
      <c r="J27" s="71" t="e">
        <f t="shared" si="7"/>
        <v>#N/A</v>
      </c>
      <c r="K27" s="72"/>
    </row>
    <row r="28" spans="1:11" x14ac:dyDescent="0.2">
      <c r="A28" s="342" t="s">
        <v>193</v>
      </c>
      <c r="B28" s="68" t="s">
        <v>190</v>
      </c>
      <c r="C28" s="76">
        <f>IF(ISERROR(VLOOKUP(C24,TriHistory!$B:$E,3,FALSE)),0,IF(LEFT(VLOOKUP(C24,TriHistory!$B:$E,3,FALSE),1)="1",VLOOKUP(C24,TriHistory!$B:$E,4,FALSE),0))</f>
        <v>0</v>
      </c>
      <c r="D28" s="76">
        <f>IF(ISERROR(VLOOKUP(D24,TriHistory!$B:$E,3,FALSE)),0,IF(LEFT(VLOOKUP(D24,TriHistory!$B:$E,3,FALSE),1)="1",VLOOKUP(D24,TriHistory!$B:$E,4,FALSE),0))</f>
        <v>0</v>
      </c>
      <c r="E28" s="76">
        <f>IF(ISERROR(VLOOKUP(E24,TriHistory!$B:$E,3,FALSE)),0,IF(LEFT(VLOOKUP(E24,TriHistory!$B:$E,3,FALSE),1)="1",VLOOKUP(E24,TriHistory!$B:$E,4,FALSE),0))</f>
        <v>0</v>
      </c>
      <c r="F28" s="76">
        <f>IF(ISERROR(VLOOKUP(F24,TriHistory!$B:$E,3,FALSE)),0,IF(LEFT(VLOOKUP(F24,TriHistory!$B:$E,3,FALSE),1)="1",VLOOKUP(F24,TriHistory!$B:$E,4,FALSE),0))</f>
        <v>0</v>
      </c>
      <c r="G28" s="76">
        <f>IF(ISERROR(VLOOKUP(G24,TriHistory!$B:$E,3,FALSE)),0,IF(LEFT(VLOOKUP(G24,TriHistory!$B:$E,3,FALSE),1)="1",VLOOKUP(G24,TriHistory!$B:$E,4,FALSE),0))</f>
        <v>0</v>
      </c>
      <c r="H28" s="76">
        <f>IF(ISERROR(VLOOKUP(H24,TriHistory!$B:$E,3,FALSE)),0,IF(LEFT(VLOOKUP(H24,TriHistory!$B:$E,3,FALSE),1)="1",VLOOKUP(H24,TriHistory!$B:$E,4,FALSE),0))</f>
        <v>0</v>
      </c>
      <c r="I28" s="76">
        <f>IF(ISERROR(VLOOKUP(I24,TriHistory!$B:$E,3,FALSE)),0,IF(LEFT(VLOOKUP(I24,TriHistory!$B:$E,3,FALSE),1)="1",VLOOKUP(I24,TriHistory!$B:$E,4,FALSE),0))</f>
        <v>0</v>
      </c>
      <c r="J28" s="76">
        <f t="shared" si="7"/>
        <v>0</v>
      </c>
      <c r="K28" s="77">
        <f ca="1">IF(TODAY()&gt;C24-1,IF(J25=0,0,J28/J25),0)</f>
        <v>0</v>
      </c>
    </row>
    <row r="29" spans="1:11" x14ac:dyDescent="0.2">
      <c r="A29" s="342"/>
      <c r="B29" s="68" t="s">
        <v>191</v>
      </c>
      <c r="C29" s="76">
        <f>IF(ISERROR(VLOOKUP(C24,TriHistory!$B:$E,3,FALSE)),0,IF(LEFT(VLOOKUP(C24,TriHistory!$B:$E,3,FALSE),1)="2",VLOOKUP(C24,TriHistory!$B:$E,4,FALSE),0))</f>
        <v>0</v>
      </c>
      <c r="D29" s="76">
        <f>IF(ISERROR(VLOOKUP(D24,TriHistory!$B:$E,3,FALSE)),0,IF(LEFT(VLOOKUP(D24,TriHistory!$B:$E,3,FALSE),1)="2",VLOOKUP(D24,TriHistory!$B:$E,4,FALSE),0))</f>
        <v>0</v>
      </c>
      <c r="E29" s="76">
        <f>IF(ISERROR(VLOOKUP(E24,TriHistory!$B:$E,3,FALSE)),0,IF(LEFT(VLOOKUP(E24,TriHistory!$B:$E,3,FALSE),1)="2",VLOOKUP(E24,TriHistory!$B:$E,4,FALSE),0))</f>
        <v>0</v>
      </c>
      <c r="F29" s="76">
        <f>IF(ISERROR(VLOOKUP(F24,TriHistory!$B:$E,3,FALSE)),0,IF(LEFT(VLOOKUP(F24,TriHistory!$B:$E,3,FALSE),1)="2",VLOOKUP(F24,TriHistory!$B:$E,4,FALSE),0))</f>
        <v>0</v>
      </c>
      <c r="G29" s="76">
        <f>IF(ISERROR(VLOOKUP(G24,TriHistory!$B:$E,3,FALSE)),0,IF(LEFT(VLOOKUP(G24,TriHistory!$B:$E,3,FALSE),1)="2",VLOOKUP(G24,TriHistory!$B:$E,4,FALSE),0))</f>
        <v>0</v>
      </c>
      <c r="H29" s="76">
        <f>IF(ISERROR(VLOOKUP(H24,TriHistory!$B:$E,3,FALSE)),0,IF(LEFT(VLOOKUP(H24,TriHistory!$B:$E,3,FALSE),1)="2",VLOOKUP(H24,TriHistory!$B:$E,4,FALSE),0))</f>
        <v>0</v>
      </c>
      <c r="I29" s="76">
        <f>IF(ISERROR(VLOOKUP(I24,TriHistory!$B:$E,3,FALSE)),0,IF(LEFT(VLOOKUP(I24,TriHistory!$B:$E,3,FALSE),1)="2",VLOOKUP(I24,TriHistory!$B:$E,4,FALSE),0))</f>
        <v>0</v>
      </c>
      <c r="J29" s="76">
        <f t="shared" si="7"/>
        <v>0</v>
      </c>
      <c r="K29" s="77" t="e">
        <f ca="1">IF(TODAY()&gt;C25-1,IF(J26=0,0,J29/J26),0)</f>
        <v>#N/A</v>
      </c>
    </row>
    <row r="30" spans="1:11" x14ac:dyDescent="0.2">
      <c r="A30" s="342"/>
      <c r="B30" s="68" t="s">
        <v>192</v>
      </c>
      <c r="C30" s="76">
        <f>IF(ISERROR(VLOOKUP(C24,TriHistory!$B:$E,3,FALSE)),0,IF(LEFT(VLOOKUP(C24,TriHistory!$B:$E,3,FALSE),1)="3",VLOOKUP(C24,TriHistory!$B:$E,4,FALSE),0))</f>
        <v>0</v>
      </c>
      <c r="D30" s="76">
        <f>IF(ISERROR(VLOOKUP(D24,TriHistory!$B:$E,3,FALSE)),0,IF(LEFT(VLOOKUP(D24,TriHistory!$B:$E,3,FALSE),1)="3",VLOOKUP(D24,TriHistory!$B:$E,4,FALSE),0))</f>
        <v>0</v>
      </c>
      <c r="E30" s="76">
        <f>IF(ISERROR(VLOOKUP(E24,TriHistory!$B:$E,3,FALSE)),0,IF(LEFT(VLOOKUP(E24,TriHistory!$B:$E,3,FALSE),1)="3",VLOOKUP(E24,TriHistory!$B:$E,4,FALSE),0))</f>
        <v>0</v>
      </c>
      <c r="F30" s="76">
        <f>IF(ISERROR(VLOOKUP(F24,TriHistory!$B:$E,3,FALSE)),0,IF(LEFT(VLOOKUP(F24,TriHistory!$B:$E,3,FALSE),1)="3",VLOOKUP(F24,TriHistory!$B:$E,4,FALSE),0))</f>
        <v>0</v>
      </c>
      <c r="G30" s="76">
        <f>IF(ISERROR(VLOOKUP(G24,TriHistory!$B:$E,3,FALSE)),0,IF(LEFT(VLOOKUP(G24,TriHistory!$B:$E,3,FALSE),1)="3",VLOOKUP(G24,TriHistory!$B:$E,4,FALSE),0))</f>
        <v>0</v>
      </c>
      <c r="H30" s="76">
        <f>IF(ISERROR(VLOOKUP(H24,TriHistory!$B:$E,3,FALSE)),0,IF(LEFT(VLOOKUP(H24,TriHistory!$B:$E,3,FALSE),1)="3",VLOOKUP(H24,TriHistory!$B:$E,4,FALSE),0))</f>
        <v>0</v>
      </c>
      <c r="I30" s="76">
        <f>IF(ISERROR(VLOOKUP(I24,TriHistory!$B:$E,3,FALSE)),0,IF(LEFT(VLOOKUP(I24,TriHistory!$B:$E,3,FALSE),1)="3",VLOOKUP(I24,TriHistory!$B:$E,4,FALSE),0))</f>
        <v>0</v>
      </c>
      <c r="J30" s="76">
        <f t="shared" si="7"/>
        <v>0</v>
      </c>
      <c r="K30" s="77" t="e">
        <f ca="1">IF(TODAY()&gt;C26-1,IF(J27=0,0,J30/J27),0)</f>
        <v>#N/A</v>
      </c>
    </row>
    <row r="31" spans="1:11" x14ac:dyDescent="0.2">
      <c r="A31" s="341" t="s">
        <v>79</v>
      </c>
      <c r="B31" s="341"/>
      <c r="C31" s="70">
        <f>C24+7</f>
        <v>42813</v>
      </c>
      <c r="D31" s="70">
        <f t="shared" ref="D31:I31" si="8">C31+1</f>
        <v>42814</v>
      </c>
      <c r="E31" s="70">
        <f t="shared" si="8"/>
        <v>42815</v>
      </c>
      <c r="F31" s="70">
        <f t="shared" si="8"/>
        <v>42816</v>
      </c>
      <c r="G31" s="70">
        <f t="shared" si="8"/>
        <v>42817</v>
      </c>
      <c r="H31" s="70">
        <f t="shared" si="8"/>
        <v>42818</v>
      </c>
      <c r="I31" s="70">
        <f t="shared" si="8"/>
        <v>42819</v>
      </c>
      <c r="J31" s="68" t="s">
        <v>81</v>
      </c>
      <c r="K31" s="69"/>
    </row>
    <row r="32" spans="1:11" x14ac:dyDescent="0.2">
      <c r="A32" s="342" t="s">
        <v>189</v>
      </c>
      <c r="B32" s="68" t="s">
        <v>190</v>
      </c>
      <c r="G32" s="71">
        <v>1</v>
      </c>
      <c r="J32" s="71">
        <f t="shared" ref="J32:J37" si="9">SUM(C32:I32)</f>
        <v>1</v>
      </c>
      <c r="K32" s="72"/>
    </row>
    <row r="33" spans="1:11" x14ac:dyDescent="0.2">
      <c r="A33" s="343"/>
      <c r="B33" s="68" t="s">
        <v>191</v>
      </c>
      <c r="C33" s="73" t="e">
        <f>VLOOKUP($C31,Plan!$C:$Q,9,FALSE)</f>
        <v>#N/A</v>
      </c>
      <c r="D33" s="73" t="e">
        <f>VLOOKUP($C31,Plan!$C:$Q,10,FALSE)</f>
        <v>#N/A</v>
      </c>
      <c r="E33" s="73" t="e">
        <f>VLOOKUP($C31,Plan!$C:$Q,11,FALSE)</f>
        <v>#N/A</v>
      </c>
      <c r="F33" s="73" t="e">
        <f>VLOOKUP($C31,Plan!$C:$Q,12,FALSE)</f>
        <v>#N/A</v>
      </c>
      <c r="G33" s="73" t="e">
        <f>VLOOKUP($C31,Plan!$C:$Q,13,FALSE)</f>
        <v>#N/A</v>
      </c>
      <c r="H33" s="73" t="e">
        <f>VLOOKUP($C31,Plan!$C:$Q,14,FALSE)</f>
        <v>#N/A</v>
      </c>
      <c r="I33" s="73" t="e">
        <f>VLOOKUP($C31,Plan!$C:$Q,15,FALSE)</f>
        <v>#N/A</v>
      </c>
      <c r="J33" s="71" t="e">
        <f t="shared" si="9"/>
        <v>#N/A</v>
      </c>
      <c r="K33" s="72"/>
    </row>
    <row r="34" spans="1:11" x14ac:dyDescent="0.2">
      <c r="A34" s="343"/>
      <c r="B34" s="68" t="s">
        <v>192</v>
      </c>
      <c r="C34" s="73" t="e">
        <f>VLOOKUP($C31,Plan!$C:$J,2,FALSE)</f>
        <v>#N/A</v>
      </c>
      <c r="D34" s="73" t="e">
        <f>VLOOKUP($C31,Plan!$C:$J,3,FALSE)</f>
        <v>#N/A</v>
      </c>
      <c r="E34" s="73" t="e">
        <f>VLOOKUP($C31,Plan!$C:$J,4,FALSE)</f>
        <v>#N/A</v>
      </c>
      <c r="F34" s="73" t="e">
        <f>VLOOKUP($C31,Plan!$C:$J,5,FALSE)</f>
        <v>#N/A</v>
      </c>
      <c r="G34" s="73" t="e">
        <f>VLOOKUP($C31,Plan!$C:$J,6,FALSE)</f>
        <v>#N/A</v>
      </c>
      <c r="H34" s="73" t="e">
        <f>VLOOKUP($C31,Plan!$C:$J,7,FALSE)</f>
        <v>#N/A</v>
      </c>
      <c r="I34" s="73" t="e">
        <f>VLOOKUP($C31,Plan!$C:$J,8,FALSE)</f>
        <v>#N/A</v>
      </c>
      <c r="J34" s="71" t="e">
        <f t="shared" si="9"/>
        <v>#N/A</v>
      </c>
      <c r="K34" s="72"/>
    </row>
    <row r="35" spans="1:11" x14ac:dyDescent="0.2">
      <c r="A35" s="342" t="s">
        <v>193</v>
      </c>
      <c r="B35" s="68" t="s">
        <v>190</v>
      </c>
      <c r="C35" s="76">
        <f>IF(ISERROR(VLOOKUP(C31,TriHistory!$B:$E,3,FALSE)),0,IF(LEFT(VLOOKUP(C31,TriHistory!$B:$E,3,FALSE),1)="1",VLOOKUP(C31,TriHistory!$B:$E,4,FALSE),0))</f>
        <v>0</v>
      </c>
      <c r="D35" s="76">
        <f>IF(ISERROR(VLOOKUP(D31,TriHistory!$B:$E,3,FALSE)),0,IF(LEFT(VLOOKUP(D31,TriHistory!$B:$E,3,FALSE),1)="1",VLOOKUP(D31,TriHistory!$B:$E,4,FALSE),0))</f>
        <v>0</v>
      </c>
      <c r="E35" s="76">
        <f>IF(ISERROR(VLOOKUP(E31,TriHistory!$B:$E,3,FALSE)),0,IF(LEFT(VLOOKUP(E31,TriHistory!$B:$E,3,FALSE),1)="1",VLOOKUP(E31,TriHistory!$B:$E,4,FALSE),0))</f>
        <v>0</v>
      </c>
      <c r="F35" s="76">
        <f>IF(ISERROR(VLOOKUP(F31,TriHistory!$B:$E,3,FALSE)),0,IF(LEFT(VLOOKUP(F31,TriHistory!$B:$E,3,FALSE),1)="1",VLOOKUP(F31,TriHistory!$B:$E,4,FALSE),0))</f>
        <v>0</v>
      </c>
      <c r="G35" s="76">
        <f>IF(ISERROR(VLOOKUP(G31,TriHistory!$B:$E,3,FALSE)),0,IF(LEFT(VLOOKUP(G31,TriHistory!$B:$E,3,FALSE),1)="1",VLOOKUP(G31,TriHistory!$B:$E,4,FALSE),0))</f>
        <v>0</v>
      </c>
      <c r="H35" s="76">
        <f>IF(ISERROR(VLOOKUP(H31,TriHistory!$B:$E,3,FALSE)),0,IF(LEFT(VLOOKUP(H31,TriHistory!$B:$E,3,FALSE),1)="1",VLOOKUP(H31,TriHistory!$B:$E,4,FALSE),0))</f>
        <v>0</v>
      </c>
      <c r="I35" s="76">
        <f>IF(ISERROR(VLOOKUP(I31,TriHistory!$B:$E,3,FALSE)),0,IF(LEFT(VLOOKUP(I31,TriHistory!$B:$E,3,FALSE),1)="1",VLOOKUP(I31,TriHistory!$B:$E,4,FALSE),0))</f>
        <v>0</v>
      </c>
      <c r="J35" s="76">
        <f t="shared" si="9"/>
        <v>0</v>
      </c>
      <c r="K35" s="77">
        <f ca="1">IF(TODAY()&gt;C31-1,IF(J32=0,0,J35/J32),0)</f>
        <v>0</v>
      </c>
    </row>
    <row r="36" spans="1:11" x14ac:dyDescent="0.2">
      <c r="A36" s="342"/>
      <c r="B36" s="68" t="s">
        <v>191</v>
      </c>
      <c r="C36" s="76">
        <f>IF(ISERROR(VLOOKUP(C31,TriHistory!$B:$E,3,FALSE)),0,IF(LEFT(VLOOKUP(C31,TriHistory!$B:$E,3,FALSE),1)="2",VLOOKUP(C31,TriHistory!$B:$E,4,FALSE),0))</f>
        <v>0</v>
      </c>
      <c r="D36" s="76">
        <f>IF(ISERROR(VLOOKUP(D31,TriHistory!$B:$E,3,FALSE)),0,IF(LEFT(VLOOKUP(D31,TriHistory!$B:$E,3,FALSE),1)="2",VLOOKUP(D31,TriHistory!$B:$E,4,FALSE),0))</f>
        <v>0</v>
      </c>
      <c r="E36" s="76">
        <f>IF(ISERROR(VLOOKUP(E31,TriHistory!$B:$E,3,FALSE)),0,IF(LEFT(VLOOKUP(E31,TriHistory!$B:$E,3,FALSE),1)="2",VLOOKUP(E31,TriHistory!$B:$E,4,FALSE),0))</f>
        <v>0</v>
      </c>
      <c r="F36" s="76">
        <f>IF(ISERROR(VLOOKUP(F31,TriHistory!$B:$E,3,FALSE)),0,IF(LEFT(VLOOKUP(F31,TriHistory!$B:$E,3,FALSE),1)="2",VLOOKUP(F31,TriHistory!$B:$E,4,FALSE),0))</f>
        <v>0</v>
      </c>
      <c r="G36" s="76">
        <f>IF(ISERROR(VLOOKUP(G31,TriHistory!$B:$E,3,FALSE)),0,IF(LEFT(VLOOKUP(G31,TriHistory!$B:$E,3,FALSE),1)="2",VLOOKUP(G31,TriHistory!$B:$E,4,FALSE),0))</f>
        <v>0</v>
      </c>
      <c r="H36" s="76">
        <f>IF(ISERROR(VLOOKUP(H31,TriHistory!$B:$E,3,FALSE)),0,IF(LEFT(VLOOKUP(H31,TriHistory!$B:$E,3,FALSE),1)="2",VLOOKUP(H31,TriHistory!$B:$E,4,FALSE),0))</f>
        <v>0</v>
      </c>
      <c r="I36" s="76">
        <f>IF(ISERROR(VLOOKUP(I31,TriHistory!$B:$E,3,FALSE)),0,IF(LEFT(VLOOKUP(I31,TriHistory!$B:$E,3,FALSE),1)="2",VLOOKUP(I31,TriHistory!$B:$E,4,FALSE),0))</f>
        <v>0</v>
      </c>
      <c r="J36" s="76">
        <f t="shared" si="9"/>
        <v>0</v>
      </c>
      <c r="K36" s="77" t="e">
        <f ca="1">IF(TODAY()&gt;C32-1,IF(J33=0,0,J36/J33),0)</f>
        <v>#N/A</v>
      </c>
    </row>
    <row r="37" spans="1:11" x14ac:dyDescent="0.2">
      <c r="A37" s="342"/>
      <c r="B37" s="68" t="s">
        <v>192</v>
      </c>
      <c r="C37" s="76">
        <f>IF(ISERROR(VLOOKUP(C31,TriHistory!$B:$E,3,FALSE)),0,IF(LEFT(VLOOKUP(C31,TriHistory!$B:$E,3,FALSE),1)="3",VLOOKUP(C31,TriHistory!$B:$E,4,FALSE),0))</f>
        <v>0</v>
      </c>
      <c r="D37" s="76">
        <f>IF(ISERROR(VLOOKUP(D31,TriHistory!$B:$E,3,FALSE)),0,IF(LEFT(VLOOKUP(D31,TriHistory!$B:$E,3,FALSE),1)="3",VLOOKUP(D31,TriHistory!$B:$E,4,FALSE),0))</f>
        <v>0</v>
      </c>
      <c r="E37" s="76">
        <f>IF(ISERROR(VLOOKUP(E31,TriHistory!$B:$E,3,FALSE)),0,IF(LEFT(VLOOKUP(E31,TriHistory!$B:$E,3,FALSE),1)="3",VLOOKUP(E31,TriHistory!$B:$E,4,FALSE),0))</f>
        <v>0</v>
      </c>
      <c r="F37" s="76">
        <f>IF(ISERROR(VLOOKUP(F31,TriHistory!$B:$E,3,FALSE)),0,IF(LEFT(VLOOKUP(F31,TriHistory!$B:$E,3,FALSE),1)="3",VLOOKUP(F31,TriHistory!$B:$E,4,FALSE),0))</f>
        <v>0</v>
      </c>
      <c r="G37" s="76">
        <f>IF(ISERROR(VLOOKUP(G31,TriHistory!$B:$E,3,FALSE)),0,IF(LEFT(VLOOKUP(G31,TriHistory!$B:$E,3,FALSE),1)="3",VLOOKUP(G31,TriHistory!$B:$E,4,FALSE),0))</f>
        <v>0</v>
      </c>
      <c r="H37" s="76">
        <f>IF(ISERROR(VLOOKUP(H31,TriHistory!$B:$E,3,FALSE)),0,IF(LEFT(VLOOKUP(H31,TriHistory!$B:$E,3,FALSE),1)="3",VLOOKUP(H31,TriHistory!$B:$E,4,FALSE),0))</f>
        <v>0</v>
      </c>
      <c r="I37" s="76">
        <f>IF(ISERROR(VLOOKUP(I31,TriHistory!$B:$E,3,FALSE)),0,IF(LEFT(VLOOKUP(I31,TriHistory!$B:$E,3,FALSE),1)="3",VLOOKUP(I31,TriHistory!$B:$E,4,FALSE),0))</f>
        <v>0</v>
      </c>
      <c r="J37" s="76">
        <f t="shared" si="9"/>
        <v>0</v>
      </c>
      <c r="K37" s="77" t="e">
        <f ca="1">IF(TODAY()&gt;C33-1,IF(J34=0,0,J37/J34),0)</f>
        <v>#N/A</v>
      </c>
    </row>
    <row r="38" spans="1:11" x14ac:dyDescent="0.2">
      <c r="A38" s="341" t="s">
        <v>79</v>
      </c>
      <c r="B38" s="341"/>
      <c r="C38" s="70">
        <f>C31+7</f>
        <v>42820</v>
      </c>
      <c r="D38" s="70">
        <f t="shared" ref="D38:I38" si="10">C38+1</f>
        <v>42821</v>
      </c>
      <c r="E38" s="70">
        <f t="shared" si="10"/>
        <v>42822</v>
      </c>
      <c r="F38" s="70">
        <f t="shared" si="10"/>
        <v>42823</v>
      </c>
      <c r="G38" s="70">
        <f t="shared" si="10"/>
        <v>42824</v>
      </c>
      <c r="H38" s="70">
        <f t="shared" si="10"/>
        <v>42825</v>
      </c>
      <c r="I38" s="70">
        <f t="shared" si="10"/>
        <v>42826</v>
      </c>
      <c r="J38" s="68" t="s">
        <v>81</v>
      </c>
      <c r="K38" s="69"/>
    </row>
    <row r="39" spans="1:11" x14ac:dyDescent="0.2">
      <c r="A39" s="342" t="s">
        <v>189</v>
      </c>
      <c r="B39" s="68" t="s">
        <v>190</v>
      </c>
      <c r="J39" s="71">
        <f t="shared" ref="J39:J44" si="11">SUM(C39:I39)</f>
        <v>0</v>
      </c>
      <c r="K39" s="72"/>
    </row>
    <row r="40" spans="1:11" x14ac:dyDescent="0.2">
      <c r="A40" s="343"/>
      <c r="B40" s="68" t="s">
        <v>191</v>
      </c>
      <c r="C40" s="73" t="e">
        <f>VLOOKUP($C38,Plan!$C:$Q,9,FALSE)</f>
        <v>#N/A</v>
      </c>
      <c r="D40" s="73" t="e">
        <f>VLOOKUP($C38,Plan!$C:$Q,10,FALSE)</f>
        <v>#N/A</v>
      </c>
      <c r="E40" s="73" t="e">
        <f>VLOOKUP($C38,Plan!$C:$Q,11,FALSE)</f>
        <v>#N/A</v>
      </c>
      <c r="F40" s="73" t="e">
        <f>VLOOKUP($C38,Plan!$C:$Q,12,FALSE)</f>
        <v>#N/A</v>
      </c>
      <c r="G40" s="73" t="e">
        <f>VLOOKUP($C38,Plan!$C:$Q,13,FALSE)</f>
        <v>#N/A</v>
      </c>
      <c r="H40" s="73" t="e">
        <f>VLOOKUP($C38,Plan!$C:$Q,14,FALSE)</f>
        <v>#N/A</v>
      </c>
      <c r="I40" s="73" t="e">
        <f>VLOOKUP($C38,Plan!$C:$Q,15,FALSE)</f>
        <v>#N/A</v>
      </c>
      <c r="J40" s="71" t="e">
        <f t="shared" si="11"/>
        <v>#N/A</v>
      </c>
      <c r="K40" s="72"/>
    </row>
    <row r="41" spans="1:11" x14ac:dyDescent="0.2">
      <c r="A41" s="343"/>
      <c r="B41" s="68" t="s">
        <v>192</v>
      </c>
      <c r="C41" s="73" t="e">
        <f>VLOOKUP($C38,Plan!$C:$J,2,FALSE)</f>
        <v>#N/A</v>
      </c>
      <c r="D41" s="73" t="e">
        <f>VLOOKUP($C38,Plan!$C:$J,3,FALSE)</f>
        <v>#N/A</v>
      </c>
      <c r="E41" s="73" t="e">
        <f>VLOOKUP($C38,Plan!$C:$J,4,FALSE)</f>
        <v>#N/A</v>
      </c>
      <c r="F41" s="73" t="e">
        <f>VLOOKUP($C38,Plan!$C:$J,5,FALSE)</f>
        <v>#N/A</v>
      </c>
      <c r="G41" s="73" t="e">
        <f>VLOOKUP($C38,Plan!$C:$J,6,FALSE)</f>
        <v>#N/A</v>
      </c>
      <c r="H41" s="73" t="e">
        <f>VLOOKUP($C38,Plan!$C:$J,7,FALSE)</f>
        <v>#N/A</v>
      </c>
      <c r="I41" s="73" t="e">
        <f>VLOOKUP($C38,Plan!$C:$J,8,FALSE)</f>
        <v>#N/A</v>
      </c>
      <c r="J41" s="71" t="e">
        <f t="shared" si="11"/>
        <v>#N/A</v>
      </c>
      <c r="K41" s="72"/>
    </row>
    <row r="42" spans="1:11" x14ac:dyDescent="0.2">
      <c r="A42" s="342" t="s">
        <v>193</v>
      </c>
      <c r="B42" s="68" t="s">
        <v>190</v>
      </c>
      <c r="C42" s="76">
        <f>IF(ISERROR(VLOOKUP(C38,TriHistory!$B:$E,3,FALSE)),0,IF(LEFT(VLOOKUP(C38,TriHistory!$B:$E,3,FALSE),1)="1",VLOOKUP(C38,TriHistory!$B:$E,4,FALSE),0))</f>
        <v>0</v>
      </c>
      <c r="D42" s="76">
        <f>IF(ISERROR(VLOOKUP(D38,TriHistory!$B:$E,3,FALSE)),0,IF(LEFT(VLOOKUP(D38,TriHistory!$B:$E,3,FALSE),1)="1",VLOOKUP(D38,TriHistory!$B:$E,4,FALSE),0))</f>
        <v>0</v>
      </c>
      <c r="E42" s="76">
        <f>IF(ISERROR(VLOOKUP(E38,TriHistory!$B:$E,3,FALSE)),0,IF(LEFT(VLOOKUP(E38,TriHistory!$B:$E,3,FALSE),1)="1",VLOOKUP(E38,TriHistory!$B:$E,4,FALSE),0))</f>
        <v>0</v>
      </c>
      <c r="F42" s="76">
        <f>IF(ISERROR(VLOOKUP(F38,TriHistory!$B:$E,3,FALSE)),0,IF(LEFT(VLOOKUP(F38,TriHistory!$B:$E,3,FALSE),1)="1",VLOOKUP(F38,TriHistory!$B:$E,4,FALSE),0))</f>
        <v>0</v>
      </c>
      <c r="G42" s="76">
        <f>IF(ISERROR(VLOOKUP(G38,TriHistory!$B:$E,3,FALSE)),0,IF(LEFT(VLOOKUP(G38,TriHistory!$B:$E,3,FALSE),1)="1",VLOOKUP(G38,TriHistory!$B:$E,4,FALSE),0))</f>
        <v>0</v>
      </c>
      <c r="H42" s="76">
        <f>IF(ISERROR(VLOOKUP(H38,TriHistory!$B:$E,3,FALSE)),0,IF(LEFT(VLOOKUP(H38,TriHistory!$B:$E,3,FALSE),1)="1",VLOOKUP(H38,TriHistory!$B:$E,4,FALSE),0))</f>
        <v>0</v>
      </c>
      <c r="I42" s="76">
        <f>IF(ISERROR(VLOOKUP(I38,TriHistory!$B:$E,3,FALSE)),0,IF(LEFT(VLOOKUP(I38,TriHistory!$B:$E,3,FALSE),1)="1",VLOOKUP(I38,TriHistory!$B:$E,4,FALSE),0))</f>
        <v>0</v>
      </c>
      <c r="J42" s="76">
        <f t="shared" si="11"/>
        <v>0</v>
      </c>
      <c r="K42" s="77">
        <f ca="1">IF(TODAY()&gt;C38-1,IF(J39=0,0,J42/J39),0)</f>
        <v>0</v>
      </c>
    </row>
    <row r="43" spans="1:11" x14ac:dyDescent="0.2">
      <c r="A43" s="342"/>
      <c r="B43" s="68" t="s">
        <v>191</v>
      </c>
      <c r="C43" s="76">
        <f>IF(ISERROR(VLOOKUP(C38,TriHistory!$B:$E,3,FALSE)),0,IF(LEFT(VLOOKUP(C38,TriHistory!$B:$E,3,FALSE),1)="2",VLOOKUP(C38,TriHistory!$B:$E,4,FALSE),0))</f>
        <v>0</v>
      </c>
      <c r="D43" s="76">
        <f>IF(ISERROR(VLOOKUP(D38,TriHistory!$B:$E,3,FALSE)),0,IF(LEFT(VLOOKUP(D38,TriHistory!$B:$E,3,FALSE),1)="2",VLOOKUP(D38,TriHistory!$B:$E,4,FALSE),0))</f>
        <v>0</v>
      </c>
      <c r="E43" s="76">
        <f>IF(ISERROR(VLOOKUP(E38,TriHistory!$B:$E,3,FALSE)),0,IF(LEFT(VLOOKUP(E38,TriHistory!$B:$E,3,FALSE),1)="2",VLOOKUP(E38,TriHistory!$B:$E,4,FALSE),0))</f>
        <v>0</v>
      </c>
      <c r="F43" s="76">
        <f>IF(ISERROR(VLOOKUP(F38,TriHistory!$B:$E,3,FALSE)),0,IF(LEFT(VLOOKUP(F38,TriHistory!$B:$E,3,FALSE),1)="2",VLOOKUP(F38,TriHistory!$B:$E,4,FALSE),0))</f>
        <v>0</v>
      </c>
      <c r="G43" s="76">
        <f>IF(ISERROR(VLOOKUP(G38,TriHistory!$B:$E,3,FALSE)),0,IF(LEFT(VLOOKUP(G38,TriHistory!$B:$E,3,FALSE),1)="2",VLOOKUP(G38,TriHistory!$B:$E,4,FALSE),0))</f>
        <v>0</v>
      </c>
      <c r="H43" s="76">
        <f>IF(ISERROR(VLOOKUP(H38,TriHistory!$B:$E,3,FALSE)),0,IF(LEFT(VLOOKUP(H38,TriHistory!$B:$E,3,FALSE),1)="2",VLOOKUP(H38,TriHistory!$B:$E,4,FALSE),0))</f>
        <v>0</v>
      </c>
      <c r="I43" s="76">
        <f>IF(ISERROR(VLOOKUP(I38,TriHistory!$B:$E,3,FALSE)),0,IF(LEFT(VLOOKUP(I38,TriHistory!$B:$E,3,FALSE),1)="2",VLOOKUP(I38,TriHistory!$B:$E,4,FALSE),0))</f>
        <v>0</v>
      </c>
      <c r="J43" s="76">
        <f t="shared" si="11"/>
        <v>0</v>
      </c>
      <c r="K43" s="77" t="e">
        <f ca="1">IF(TODAY()&gt;C39-1,IF(J40=0,0,J43/J40),0)</f>
        <v>#N/A</v>
      </c>
    </row>
    <row r="44" spans="1:11" x14ac:dyDescent="0.2">
      <c r="A44" s="342"/>
      <c r="B44" s="68" t="s">
        <v>192</v>
      </c>
      <c r="C44" s="76">
        <f>IF(ISERROR(VLOOKUP(C38,TriHistory!$B:$E,3,FALSE)),0,IF(LEFT(VLOOKUP(C38,TriHistory!$B:$E,3,FALSE),1)="3",VLOOKUP(C38,TriHistory!$B:$E,4,FALSE),0))</f>
        <v>0</v>
      </c>
      <c r="D44" s="76">
        <f>IF(ISERROR(VLOOKUP(D38,TriHistory!$B:$E,3,FALSE)),0,IF(LEFT(VLOOKUP(D38,TriHistory!$B:$E,3,FALSE),1)="3",VLOOKUP(D38,TriHistory!$B:$E,4,FALSE),0))</f>
        <v>0</v>
      </c>
      <c r="E44" s="76">
        <f>IF(ISERROR(VLOOKUP(E38,TriHistory!$B:$E,3,FALSE)),0,IF(LEFT(VLOOKUP(E38,TriHistory!$B:$E,3,FALSE),1)="3",VLOOKUP(E38,TriHistory!$B:$E,4,FALSE),0))</f>
        <v>0</v>
      </c>
      <c r="F44" s="76">
        <f>IF(ISERROR(VLOOKUP(F38,TriHistory!$B:$E,3,FALSE)),0,IF(LEFT(VLOOKUP(F38,TriHistory!$B:$E,3,FALSE),1)="3",VLOOKUP(F38,TriHistory!$B:$E,4,FALSE),0))</f>
        <v>0</v>
      </c>
      <c r="G44" s="76">
        <f>IF(ISERROR(VLOOKUP(G38,TriHistory!$B:$E,3,FALSE)),0,IF(LEFT(VLOOKUP(G38,TriHistory!$B:$E,3,FALSE),1)="3",VLOOKUP(G38,TriHistory!$B:$E,4,FALSE),0))</f>
        <v>0</v>
      </c>
      <c r="H44" s="76">
        <f>IF(ISERROR(VLOOKUP(H38,TriHistory!$B:$E,3,FALSE)),0,IF(LEFT(VLOOKUP(H38,TriHistory!$B:$E,3,FALSE),1)="3",VLOOKUP(H38,TriHistory!$B:$E,4,FALSE),0))</f>
        <v>0</v>
      </c>
      <c r="I44" s="76">
        <f>IF(ISERROR(VLOOKUP(I38,TriHistory!$B:$E,3,FALSE)),0,IF(LEFT(VLOOKUP(I38,TriHistory!$B:$E,3,FALSE),1)="3",VLOOKUP(I38,TriHistory!$B:$E,4,FALSE),0))</f>
        <v>0</v>
      </c>
      <c r="J44" s="76">
        <f t="shared" si="11"/>
        <v>0</v>
      </c>
      <c r="K44" s="77" t="e">
        <f ca="1">IF(TODAY()&gt;C40-1,IF(J41=0,0,J44/J41),0)</f>
        <v>#N/A</v>
      </c>
    </row>
    <row r="45" spans="1:11" x14ac:dyDescent="0.2">
      <c r="A45" s="78"/>
      <c r="B45" s="70" t="s">
        <v>182</v>
      </c>
      <c r="C45" s="70">
        <f>C38+7</f>
        <v>42827</v>
      </c>
      <c r="D45" s="70">
        <f t="shared" ref="D45:I45" si="12">C45+1</f>
        <v>42828</v>
      </c>
      <c r="E45" s="70">
        <f t="shared" si="12"/>
        <v>42829</v>
      </c>
      <c r="F45" s="70">
        <f t="shared" si="12"/>
        <v>42830</v>
      </c>
      <c r="G45" s="70">
        <f t="shared" si="12"/>
        <v>42831</v>
      </c>
      <c r="H45" s="70">
        <f t="shared" si="12"/>
        <v>42832</v>
      </c>
      <c r="I45" s="70">
        <f t="shared" si="12"/>
        <v>42833</v>
      </c>
      <c r="J45" s="68" t="s">
        <v>81</v>
      </c>
      <c r="K45" s="69"/>
    </row>
    <row r="46" spans="1:11" x14ac:dyDescent="0.2">
      <c r="A46" s="342" t="s">
        <v>189</v>
      </c>
      <c r="B46" s="68" t="s">
        <v>190</v>
      </c>
      <c r="J46" s="71">
        <f t="shared" ref="J46:J51" si="13">SUM(C46:I46)</f>
        <v>0</v>
      </c>
      <c r="K46" s="72"/>
    </row>
    <row r="47" spans="1:11" x14ac:dyDescent="0.2">
      <c r="A47" s="343"/>
      <c r="B47" s="68" t="s">
        <v>191</v>
      </c>
      <c r="C47" s="73" t="e">
        <f>VLOOKUP($C45,Plan!$C:$Q,9,FALSE)</f>
        <v>#N/A</v>
      </c>
      <c r="D47" s="73" t="e">
        <f>VLOOKUP($C45,Plan!$C:$Q,10,FALSE)</f>
        <v>#N/A</v>
      </c>
      <c r="E47" s="73" t="e">
        <f>VLOOKUP($C45,Plan!$C:$Q,11,FALSE)</f>
        <v>#N/A</v>
      </c>
      <c r="F47" s="73" t="e">
        <f>VLOOKUP($C45,Plan!$C:$Q,12,FALSE)</f>
        <v>#N/A</v>
      </c>
      <c r="G47" s="73" t="e">
        <f>VLOOKUP($C45,Plan!$C:$Q,13,FALSE)</f>
        <v>#N/A</v>
      </c>
      <c r="H47" s="73" t="e">
        <f>VLOOKUP($C45,Plan!$C:$Q,14,FALSE)</f>
        <v>#N/A</v>
      </c>
      <c r="I47" s="73" t="e">
        <f>VLOOKUP($C45,Plan!$C:$Q,15,FALSE)</f>
        <v>#N/A</v>
      </c>
      <c r="J47" s="71" t="e">
        <f t="shared" si="13"/>
        <v>#N/A</v>
      </c>
      <c r="K47" s="72"/>
    </row>
    <row r="48" spans="1:11" x14ac:dyDescent="0.2">
      <c r="A48" s="343"/>
      <c r="B48" s="68" t="s">
        <v>192</v>
      </c>
      <c r="C48" s="73" t="e">
        <f>VLOOKUP($C45,Plan!$C:$J,2,FALSE)</f>
        <v>#N/A</v>
      </c>
      <c r="D48" s="73" t="e">
        <f>VLOOKUP($C45,Plan!$C:$J,3,FALSE)</f>
        <v>#N/A</v>
      </c>
      <c r="E48" s="73" t="e">
        <f>VLOOKUP($C45,Plan!$C:$J,4,FALSE)</f>
        <v>#N/A</v>
      </c>
      <c r="F48" s="73" t="e">
        <f>VLOOKUP($C45,Plan!$C:$J,5,FALSE)</f>
        <v>#N/A</v>
      </c>
      <c r="G48" s="73" t="e">
        <f>VLOOKUP($C45,Plan!$C:$J,6,FALSE)</f>
        <v>#N/A</v>
      </c>
      <c r="H48" s="73" t="e">
        <f>VLOOKUP($C45,Plan!$C:$J,7,FALSE)</f>
        <v>#N/A</v>
      </c>
      <c r="I48" s="73" t="e">
        <f>VLOOKUP($C45,Plan!$C:$J,8,FALSE)</f>
        <v>#N/A</v>
      </c>
      <c r="J48" s="71" t="e">
        <f t="shared" si="13"/>
        <v>#N/A</v>
      </c>
      <c r="K48" s="72"/>
    </row>
    <row r="49" spans="1:11" x14ac:dyDescent="0.2">
      <c r="A49" s="342" t="s">
        <v>193</v>
      </c>
      <c r="B49" s="68" t="s">
        <v>190</v>
      </c>
      <c r="C49" s="76">
        <f>IF(ISERROR(VLOOKUP(C45,TriHistory!$B:$E,3,FALSE)),0,IF(LEFT(VLOOKUP(C45,TriHistory!$B:$E,3,FALSE),1)="1",VLOOKUP(C45,TriHistory!$B:$E,4,FALSE),0))</f>
        <v>0</v>
      </c>
      <c r="D49" s="76">
        <f>IF(ISERROR(VLOOKUP(D45,TriHistory!$B:$E,3,FALSE)),0,IF(LEFT(VLOOKUP(D45,TriHistory!$B:$E,3,FALSE),1)="1",VLOOKUP(D45,TriHistory!$B:$E,4,FALSE),0))</f>
        <v>0</v>
      </c>
      <c r="E49" s="76">
        <f>IF(ISERROR(VLOOKUP(E45,TriHistory!$B:$E,3,FALSE)),0,IF(LEFT(VLOOKUP(E45,TriHistory!$B:$E,3,FALSE),1)="1",VLOOKUP(E45,TriHistory!$B:$E,4,FALSE),0))</f>
        <v>0</v>
      </c>
      <c r="F49" s="76">
        <f>IF(ISERROR(VLOOKUP(F45,TriHistory!$B:$E,3,FALSE)),0,IF(LEFT(VLOOKUP(F45,TriHistory!$B:$E,3,FALSE),1)="1",VLOOKUP(F45,TriHistory!$B:$E,4,FALSE),0))</f>
        <v>0</v>
      </c>
      <c r="G49" s="76">
        <f>IF(ISERROR(VLOOKUP(G45,TriHistory!$B:$E,3,FALSE)),0,IF(LEFT(VLOOKUP(G45,TriHistory!$B:$E,3,FALSE),1)="1",VLOOKUP(G45,TriHistory!$B:$E,4,FALSE),0))</f>
        <v>0</v>
      </c>
      <c r="H49" s="76">
        <f>IF(ISERROR(VLOOKUP(H45,TriHistory!$B:$E,3,FALSE)),0,IF(LEFT(VLOOKUP(H45,TriHistory!$B:$E,3,FALSE),1)="1",VLOOKUP(H45,TriHistory!$B:$E,4,FALSE),0))</f>
        <v>0</v>
      </c>
      <c r="I49" s="76">
        <f>IF(ISERROR(VLOOKUP(I45,TriHistory!$B:$E,3,FALSE)),0,IF(LEFT(VLOOKUP(I45,TriHistory!$B:$E,3,FALSE),1)="1",VLOOKUP(I45,TriHistory!$B:$E,4,FALSE),0))</f>
        <v>0</v>
      </c>
      <c r="J49" s="76">
        <f t="shared" si="13"/>
        <v>0</v>
      </c>
      <c r="K49" s="77">
        <f ca="1">IF(TODAY()&gt;C45-1,IF(J46=0,0,J49/J46),0)</f>
        <v>0</v>
      </c>
    </row>
    <row r="50" spans="1:11" x14ac:dyDescent="0.2">
      <c r="A50" s="342"/>
      <c r="B50" s="68" t="s">
        <v>191</v>
      </c>
      <c r="C50" s="76">
        <f>IF(ISERROR(VLOOKUP(C45,TriHistory!$B:$E,3,FALSE)),0,IF(LEFT(VLOOKUP(C45,TriHistory!$B:$E,3,FALSE),1)="2",VLOOKUP(C45,TriHistory!$B:$E,4,FALSE),0))</f>
        <v>0</v>
      </c>
      <c r="D50" s="76">
        <f>IF(ISERROR(VLOOKUP(D45,TriHistory!$B:$E,3,FALSE)),0,IF(LEFT(VLOOKUP(D45,TriHistory!$B:$E,3,FALSE),1)="2",VLOOKUP(D45,TriHistory!$B:$E,4,FALSE),0))</f>
        <v>0</v>
      </c>
      <c r="E50" s="76">
        <f>IF(ISERROR(VLOOKUP(E45,TriHistory!$B:$E,3,FALSE)),0,IF(LEFT(VLOOKUP(E45,TriHistory!$B:$E,3,FALSE),1)="2",VLOOKUP(E45,TriHistory!$B:$E,4,FALSE),0))</f>
        <v>0</v>
      </c>
      <c r="F50" s="76">
        <f>IF(ISERROR(VLOOKUP(F45,TriHistory!$B:$E,3,FALSE)),0,IF(LEFT(VLOOKUP(F45,TriHistory!$B:$E,3,FALSE),1)="2",VLOOKUP(F45,TriHistory!$B:$E,4,FALSE),0))</f>
        <v>0</v>
      </c>
      <c r="G50" s="76">
        <f>IF(ISERROR(VLOOKUP(G45,TriHistory!$B:$E,3,FALSE)),0,IF(LEFT(VLOOKUP(G45,TriHistory!$B:$E,3,FALSE),1)="2",VLOOKUP(G45,TriHistory!$B:$E,4,FALSE),0))</f>
        <v>0</v>
      </c>
      <c r="H50" s="76">
        <f>IF(ISERROR(VLOOKUP(H45,TriHistory!$B:$E,3,FALSE)),0,IF(LEFT(VLOOKUP(H45,TriHistory!$B:$E,3,FALSE),1)="2",VLOOKUP(H45,TriHistory!$B:$E,4,FALSE),0))</f>
        <v>0</v>
      </c>
      <c r="I50" s="76">
        <f>IF(ISERROR(VLOOKUP(I45,TriHistory!$B:$E,3,FALSE)),0,IF(LEFT(VLOOKUP(I45,TriHistory!$B:$E,3,FALSE),1)="2",VLOOKUP(I45,TriHistory!$B:$E,4,FALSE),0))</f>
        <v>0</v>
      </c>
      <c r="J50" s="76">
        <f t="shared" si="13"/>
        <v>0</v>
      </c>
      <c r="K50" s="77" t="e">
        <f ca="1">IF(TODAY()&gt;C46-1,IF(J47=0,0,J50/J47),0)</f>
        <v>#N/A</v>
      </c>
    </row>
    <row r="51" spans="1:11" x14ac:dyDescent="0.2">
      <c r="A51" s="342"/>
      <c r="B51" s="68" t="s">
        <v>192</v>
      </c>
      <c r="C51" s="76">
        <f>IF(ISERROR(VLOOKUP(C45,TriHistory!$B:$E,3,FALSE)),0,IF(LEFT(VLOOKUP(C45,TriHistory!$B:$E,3,FALSE),1)="3",VLOOKUP(C45,TriHistory!$B:$E,4,FALSE),0))</f>
        <v>0</v>
      </c>
      <c r="D51" s="76">
        <f>IF(ISERROR(VLOOKUP(D45,TriHistory!$B:$E,3,FALSE)),0,IF(LEFT(VLOOKUP(D45,TriHistory!$B:$E,3,FALSE),1)="3",VLOOKUP(D45,TriHistory!$B:$E,4,FALSE),0))</f>
        <v>0</v>
      </c>
      <c r="E51" s="76">
        <f>IF(ISERROR(VLOOKUP(E45,TriHistory!$B:$E,3,FALSE)),0,IF(LEFT(VLOOKUP(E45,TriHistory!$B:$E,3,FALSE),1)="3",VLOOKUP(E45,TriHistory!$B:$E,4,FALSE),0))</f>
        <v>0</v>
      </c>
      <c r="F51" s="76">
        <f>IF(ISERROR(VLOOKUP(F45,TriHistory!$B:$E,3,FALSE)),0,IF(LEFT(VLOOKUP(F45,TriHistory!$B:$E,3,FALSE),1)="3",VLOOKUP(F45,TriHistory!$B:$E,4,FALSE),0))</f>
        <v>0</v>
      </c>
      <c r="G51" s="76">
        <f>IF(ISERROR(VLOOKUP(G45,TriHistory!$B:$E,3,FALSE)),0,IF(LEFT(VLOOKUP(G45,TriHistory!$B:$E,3,FALSE),1)="3",VLOOKUP(G45,TriHistory!$B:$E,4,FALSE),0))</f>
        <v>0</v>
      </c>
      <c r="H51" s="76">
        <f>IF(ISERROR(VLOOKUP(H45,TriHistory!$B:$E,3,FALSE)),0,IF(LEFT(VLOOKUP(H45,TriHistory!$B:$E,3,FALSE),1)="3",VLOOKUP(H45,TriHistory!$B:$E,4,FALSE),0))</f>
        <v>0</v>
      </c>
      <c r="I51" s="76">
        <f>IF(ISERROR(VLOOKUP(I45,TriHistory!$B:$E,3,FALSE)),0,IF(LEFT(VLOOKUP(I45,TriHistory!$B:$E,3,FALSE),1)="3",VLOOKUP(I45,TriHistory!$B:$E,4,FALSE),0))</f>
        <v>0</v>
      </c>
      <c r="J51" s="76">
        <f t="shared" si="13"/>
        <v>0</v>
      </c>
      <c r="K51" s="77" t="e">
        <f ca="1">IF(TODAY()&gt;C47-1,IF(J48=0,0,J51/J48),0)</f>
        <v>#N/A</v>
      </c>
    </row>
    <row r="52" spans="1:11" x14ac:dyDescent="0.2">
      <c r="A52" s="341" t="s">
        <v>79</v>
      </c>
      <c r="B52" s="341"/>
      <c r="C52" s="70">
        <f>C45+7</f>
        <v>42834</v>
      </c>
      <c r="D52" s="70">
        <f t="shared" ref="D52:I52" si="14">C52+1</f>
        <v>42835</v>
      </c>
      <c r="E52" s="70">
        <f t="shared" si="14"/>
        <v>42836</v>
      </c>
      <c r="F52" s="70">
        <f t="shared" si="14"/>
        <v>42837</v>
      </c>
      <c r="G52" s="70">
        <f t="shared" si="14"/>
        <v>42838</v>
      </c>
      <c r="H52" s="70">
        <f t="shared" si="14"/>
        <v>42839</v>
      </c>
      <c r="I52" s="70">
        <f t="shared" si="14"/>
        <v>42840</v>
      </c>
      <c r="J52" s="68" t="s">
        <v>81</v>
      </c>
      <c r="K52" s="69"/>
    </row>
    <row r="53" spans="1:11" x14ac:dyDescent="0.2">
      <c r="A53" s="342" t="s">
        <v>189</v>
      </c>
      <c r="B53" s="68" t="s">
        <v>190</v>
      </c>
      <c r="J53" s="71">
        <f t="shared" ref="J53:J58" si="15">SUM(C53:I53)</f>
        <v>0</v>
      </c>
      <c r="K53" s="72"/>
    </row>
    <row r="54" spans="1:11" x14ac:dyDescent="0.2">
      <c r="A54" s="343"/>
      <c r="B54" s="68" t="s">
        <v>191</v>
      </c>
      <c r="C54" s="73" t="e">
        <f>VLOOKUP($C52,Plan!$C:$Q,9,FALSE)</f>
        <v>#N/A</v>
      </c>
      <c r="D54" s="73" t="e">
        <f>VLOOKUP($C52,Plan!$C:$Q,10,FALSE)</f>
        <v>#N/A</v>
      </c>
      <c r="E54" s="73" t="e">
        <f>VLOOKUP($C52,Plan!$C:$Q,11,FALSE)</f>
        <v>#N/A</v>
      </c>
      <c r="F54" s="73" t="e">
        <f>VLOOKUP($C52,Plan!$C:$Q,12,FALSE)</f>
        <v>#N/A</v>
      </c>
      <c r="G54" s="73" t="e">
        <f>VLOOKUP($C52,Plan!$C:$Q,13,FALSE)</f>
        <v>#N/A</v>
      </c>
      <c r="H54" s="73" t="e">
        <f>VLOOKUP($C52,Plan!$C:$Q,14,FALSE)</f>
        <v>#N/A</v>
      </c>
      <c r="I54" s="73" t="e">
        <f>VLOOKUP($C52,Plan!$C:$Q,15,FALSE)</f>
        <v>#N/A</v>
      </c>
      <c r="J54" s="71" t="e">
        <f t="shared" si="15"/>
        <v>#N/A</v>
      </c>
      <c r="K54" s="72"/>
    </row>
    <row r="55" spans="1:11" x14ac:dyDescent="0.2">
      <c r="A55" s="343"/>
      <c r="B55" s="68" t="s">
        <v>192</v>
      </c>
      <c r="C55" s="73" t="e">
        <f>VLOOKUP($C52,Plan!$C:$J,2,FALSE)</f>
        <v>#N/A</v>
      </c>
      <c r="D55" s="73" t="e">
        <f>VLOOKUP($C52,Plan!$C:$J,3,FALSE)</f>
        <v>#N/A</v>
      </c>
      <c r="E55" s="73" t="e">
        <f>VLOOKUP($C52,Plan!$C:$J,4,FALSE)</f>
        <v>#N/A</v>
      </c>
      <c r="F55" s="73" t="e">
        <f>VLOOKUP($C52,Plan!$C:$J,5,FALSE)</f>
        <v>#N/A</v>
      </c>
      <c r="G55" s="73" t="e">
        <f>VLOOKUP($C52,Plan!$C:$J,6,FALSE)</f>
        <v>#N/A</v>
      </c>
      <c r="H55" s="73" t="e">
        <f>VLOOKUP($C52,Plan!$C:$J,7,FALSE)</f>
        <v>#N/A</v>
      </c>
      <c r="I55" s="73" t="e">
        <f>VLOOKUP($C52,Plan!$C:$J,8,FALSE)</f>
        <v>#N/A</v>
      </c>
      <c r="J55" s="71" t="e">
        <f t="shared" si="15"/>
        <v>#N/A</v>
      </c>
      <c r="K55" s="72"/>
    </row>
    <row r="56" spans="1:11" x14ac:dyDescent="0.2">
      <c r="A56" s="342" t="s">
        <v>193</v>
      </c>
      <c r="B56" s="68" t="s">
        <v>190</v>
      </c>
      <c r="C56" s="76">
        <f>IF(ISERROR(VLOOKUP(C52,TriHistory!$B:$E,3,FALSE)),0,IF(LEFT(VLOOKUP(C52,TriHistory!$B:$E,3,FALSE),1)="1",VLOOKUP(C52,TriHistory!$B:$E,4,FALSE),0))</f>
        <v>0</v>
      </c>
      <c r="D56" s="76">
        <f>IF(ISERROR(VLOOKUP(D52,TriHistory!$B:$E,3,FALSE)),0,IF(LEFT(VLOOKUP(D52,TriHistory!$B:$E,3,FALSE),1)="1",VLOOKUP(D52,TriHistory!$B:$E,4,FALSE),0))</f>
        <v>0</v>
      </c>
      <c r="E56" s="76">
        <f>IF(ISERROR(VLOOKUP(E52,TriHistory!$B:$E,3,FALSE)),0,IF(LEFT(VLOOKUP(E52,TriHistory!$B:$E,3,FALSE),1)="1",VLOOKUP(E52,TriHistory!$B:$E,4,FALSE),0))</f>
        <v>0</v>
      </c>
      <c r="F56" s="76">
        <f>IF(ISERROR(VLOOKUP(F52,TriHistory!$B:$E,3,FALSE)),0,IF(LEFT(VLOOKUP(F52,TriHistory!$B:$E,3,FALSE),1)="1",VLOOKUP(F52,TriHistory!$B:$E,4,FALSE),0))</f>
        <v>0</v>
      </c>
      <c r="G56" s="76">
        <f>IF(ISERROR(VLOOKUP(G52,TriHistory!$B:$E,3,FALSE)),0,IF(LEFT(VLOOKUP(G52,TriHistory!$B:$E,3,FALSE),1)="1",VLOOKUP(G52,TriHistory!$B:$E,4,FALSE),0))</f>
        <v>0</v>
      </c>
      <c r="H56" s="76">
        <f>IF(ISERROR(VLOOKUP(H52,TriHistory!$B:$E,3,FALSE)),0,IF(LEFT(VLOOKUP(H52,TriHistory!$B:$E,3,FALSE),1)="1",VLOOKUP(H52,TriHistory!$B:$E,4,FALSE),0))</f>
        <v>0</v>
      </c>
      <c r="I56" s="76">
        <f>IF(ISERROR(VLOOKUP(I52,TriHistory!$B:$E,3,FALSE)),0,IF(LEFT(VLOOKUP(I52,TriHistory!$B:$E,3,FALSE),1)="1",VLOOKUP(I52,TriHistory!$B:$E,4,FALSE),0))</f>
        <v>0</v>
      </c>
      <c r="J56" s="76">
        <f t="shared" si="15"/>
        <v>0</v>
      </c>
      <c r="K56" s="77">
        <f ca="1">IF(TODAY()&gt;C52-1,IF(J53=0,0,J56/J53),0)</f>
        <v>0</v>
      </c>
    </row>
    <row r="57" spans="1:11" x14ac:dyDescent="0.2">
      <c r="A57" s="342"/>
      <c r="B57" s="68" t="s">
        <v>191</v>
      </c>
      <c r="C57" s="76">
        <f>IF(ISERROR(VLOOKUP(C52,TriHistory!$B:$E,3,FALSE)),0,IF(LEFT(VLOOKUP(C52,TriHistory!$B:$E,3,FALSE),1)="2",VLOOKUP(C52,TriHistory!$B:$E,4,FALSE),0))</f>
        <v>0</v>
      </c>
      <c r="D57" s="76">
        <f>IF(ISERROR(VLOOKUP(D52,TriHistory!$B:$E,3,FALSE)),0,IF(LEFT(VLOOKUP(D52,TriHistory!$B:$E,3,FALSE),1)="2",VLOOKUP(D52,TriHistory!$B:$E,4,FALSE),0))</f>
        <v>0</v>
      </c>
      <c r="E57" s="76">
        <f>IF(ISERROR(VLOOKUP(E52,TriHistory!$B:$E,3,FALSE)),0,IF(LEFT(VLOOKUP(E52,TriHistory!$B:$E,3,FALSE),1)="2",VLOOKUP(E52,TriHistory!$B:$E,4,FALSE),0))</f>
        <v>0</v>
      </c>
      <c r="F57" s="76">
        <f>IF(ISERROR(VLOOKUP(F52,TriHistory!$B:$E,3,FALSE)),0,IF(LEFT(VLOOKUP(F52,TriHistory!$B:$E,3,FALSE),1)="2",VLOOKUP(F52,TriHistory!$B:$E,4,FALSE),0))</f>
        <v>0</v>
      </c>
      <c r="G57" s="76">
        <f>IF(ISERROR(VLOOKUP(G52,TriHistory!$B:$E,3,FALSE)),0,IF(LEFT(VLOOKUP(G52,TriHistory!$B:$E,3,FALSE),1)="2",VLOOKUP(G52,TriHistory!$B:$E,4,FALSE),0))</f>
        <v>0</v>
      </c>
      <c r="H57" s="76">
        <f>IF(ISERROR(VLOOKUP(H52,TriHistory!$B:$E,3,FALSE)),0,IF(LEFT(VLOOKUP(H52,TriHistory!$B:$E,3,FALSE),1)="2",VLOOKUP(H52,TriHistory!$B:$E,4,FALSE),0))</f>
        <v>0</v>
      </c>
      <c r="I57" s="76">
        <f>IF(ISERROR(VLOOKUP(I52,TriHistory!$B:$E,3,FALSE)),0,IF(LEFT(VLOOKUP(I52,TriHistory!$B:$E,3,FALSE),1)="2",VLOOKUP(I52,TriHistory!$B:$E,4,FALSE),0))</f>
        <v>0</v>
      </c>
      <c r="J57" s="76">
        <f t="shared" si="15"/>
        <v>0</v>
      </c>
      <c r="K57" s="77" t="e">
        <f ca="1">IF(TODAY()&gt;C53-1,IF(J54=0,0,J57/J54),0)</f>
        <v>#N/A</v>
      </c>
    </row>
    <row r="58" spans="1:11" x14ac:dyDescent="0.2">
      <c r="A58" s="342"/>
      <c r="B58" s="68" t="s">
        <v>192</v>
      </c>
      <c r="C58" s="76">
        <v>10.5</v>
      </c>
      <c r="D58" s="76">
        <f>IF(ISERROR(VLOOKUP(D52,TriHistory!$B:$E,3,FALSE)),0,IF(LEFT(VLOOKUP(D52,TriHistory!$B:$E,3,FALSE),1)="3",VLOOKUP(D52,TriHistory!$B:$E,4,FALSE),0))</f>
        <v>0</v>
      </c>
      <c r="E58" s="76">
        <f>IF(ISERROR(VLOOKUP(E52,TriHistory!$B:$E,3,FALSE)),0,IF(LEFT(VLOOKUP(E52,TriHistory!$B:$E,3,FALSE),1)="3",VLOOKUP(E52,TriHistory!$B:$E,4,FALSE),0))</f>
        <v>0</v>
      </c>
      <c r="F58" s="76">
        <f>IF(ISERROR(VLOOKUP(F52,TriHistory!$B:$E,3,FALSE)),0,IF(LEFT(VLOOKUP(F52,TriHistory!$B:$E,3,FALSE),1)="3",VLOOKUP(F52,TriHistory!$B:$E,4,FALSE),0))</f>
        <v>0</v>
      </c>
      <c r="G58" s="76">
        <f>IF(ISERROR(VLOOKUP(G52,TriHistory!$B:$E,3,FALSE)),0,IF(LEFT(VLOOKUP(G52,TriHistory!$B:$E,3,FALSE),1)="3",VLOOKUP(G52,TriHistory!$B:$E,4,FALSE),0))</f>
        <v>0</v>
      </c>
      <c r="H58" s="76">
        <f>IF(ISERROR(VLOOKUP(H52,TriHistory!$B:$E,3,FALSE)),0,IF(LEFT(VLOOKUP(H52,TriHistory!$B:$E,3,FALSE),1)="3",VLOOKUP(H52,TriHistory!$B:$E,4,FALSE),0))</f>
        <v>0</v>
      </c>
      <c r="I58" s="76">
        <f>IF(ISERROR(VLOOKUP(I52,TriHistory!$B:$E,3,FALSE)),0,IF(LEFT(VLOOKUP(I52,TriHistory!$B:$E,3,FALSE),1)="3",VLOOKUP(I52,TriHistory!$B:$E,4,FALSE),0))</f>
        <v>0</v>
      </c>
      <c r="J58" s="76">
        <f t="shared" si="15"/>
        <v>10.5</v>
      </c>
      <c r="K58" s="77" t="e">
        <f ca="1">IF(TODAY()&gt;C54-1,IF(J55=0,0,J58/J55),0)</f>
        <v>#N/A</v>
      </c>
    </row>
    <row r="59" spans="1:11" x14ac:dyDescent="0.2">
      <c r="A59" s="341" t="s">
        <v>79</v>
      </c>
      <c r="B59" s="341"/>
      <c r="C59" s="70">
        <f>C52+7</f>
        <v>42841</v>
      </c>
      <c r="D59" s="70">
        <f t="shared" ref="D59:I59" si="16">C59+1</f>
        <v>42842</v>
      </c>
      <c r="E59" s="70">
        <f t="shared" si="16"/>
        <v>42843</v>
      </c>
      <c r="F59" s="70">
        <f t="shared" si="16"/>
        <v>42844</v>
      </c>
      <c r="G59" s="70">
        <f t="shared" si="16"/>
        <v>42845</v>
      </c>
      <c r="H59" s="70">
        <f t="shared" si="16"/>
        <v>42846</v>
      </c>
      <c r="I59" s="70">
        <f t="shared" si="16"/>
        <v>42847</v>
      </c>
      <c r="J59" s="68" t="s">
        <v>81</v>
      </c>
      <c r="K59" s="69"/>
    </row>
    <row r="60" spans="1:11" x14ac:dyDescent="0.2">
      <c r="A60" s="342" t="s">
        <v>189</v>
      </c>
      <c r="B60" s="68" t="s">
        <v>190</v>
      </c>
      <c r="J60" s="71">
        <f t="shared" ref="J60:J65" si="17">SUM(C60:I60)</f>
        <v>0</v>
      </c>
      <c r="K60" s="72"/>
    </row>
    <row r="61" spans="1:11" x14ac:dyDescent="0.2">
      <c r="A61" s="343"/>
      <c r="B61" s="68" t="s">
        <v>191</v>
      </c>
      <c r="C61" s="73">
        <v>20</v>
      </c>
      <c r="D61" s="73" t="e">
        <f>VLOOKUP($C59,Plan!$C:$Q,10,FALSE)</f>
        <v>#N/A</v>
      </c>
      <c r="E61" s="73">
        <v>10</v>
      </c>
      <c r="F61" s="73" t="e">
        <f>VLOOKUP($C59,Plan!$C:$Q,12,FALSE)</f>
        <v>#N/A</v>
      </c>
      <c r="G61" s="73"/>
      <c r="H61" s="73">
        <v>10</v>
      </c>
      <c r="I61" s="73">
        <v>40</v>
      </c>
      <c r="J61" s="71" t="e">
        <f t="shared" si="17"/>
        <v>#N/A</v>
      </c>
      <c r="K61" s="72"/>
    </row>
    <row r="62" spans="1:11" x14ac:dyDescent="0.2">
      <c r="A62" s="343"/>
      <c r="B62" s="68" t="s">
        <v>192</v>
      </c>
      <c r="C62" s="73" t="e">
        <f>VLOOKUP($C59,Plan!$C:$J,2,FALSE)</f>
        <v>#N/A</v>
      </c>
      <c r="D62" s="73" t="e">
        <f>VLOOKUP($C59,Plan!$C:$J,3,FALSE)</f>
        <v>#N/A</v>
      </c>
      <c r="E62" s="73" t="e">
        <f>VLOOKUP($C59,Plan!$C:$J,4,FALSE)</f>
        <v>#N/A</v>
      </c>
      <c r="F62" s="73" t="e">
        <f>VLOOKUP($C59,Plan!$C:$J,5,FALSE)</f>
        <v>#N/A</v>
      </c>
      <c r="G62" s="73" t="e">
        <f>VLOOKUP($C59,Plan!$C:$J,6,FALSE)</f>
        <v>#N/A</v>
      </c>
      <c r="H62" s="73" t="e">
        <f>VLOOKUP($C59,Plan!$C:$J,7,FALSE)</f>
        <v>#N/A</v>
      </c>
      <c r="I62" s="73" t="e">
        <f>VLOOKUP($C59,Plan!$C:$J,8,FALSE)</f>
        <v>#N/A</v>
      </c>
      <c r="J62" s="71" t="e">
        <f t="shared" si="17"/>
        <v>#N/A</v>
      </c>
      <c r="K62" s="72"/>
    </row>
    <row r="63" spans="1:11" x14ac:dyDescent="0.2">
      <c r="A63" s="342" t="s">
        <v>193</v>
      </c>
      <c r="B63" s="68" t="s">
        <v>190</v>
      </c>
      <c r="C63" s="76">
        <f>IF(ISERROR(VLOOKUP(C59,TriHistory!$B:$E,3,FALSE)),0,IF(LEFT(VLOOKUP(C59,TriHistory!$B:$E,3,FALSE),1)="1",VLOOKUP(C59,TriHistory!$B:$E,4,FALSE),0))</f>
        <v>0</v>
      </c>
      <c r="D63" s="76">
        <f>IF(ISERROR(VLOOKUP(D59,TriHistory!$B:$E,3,FALSE)),0,IF(LEFT(VLOOKUP(D59,TriHistory!$B:$E,3,FALSE),1)="1",VLOOKUP(D59,TriHistory!$B:$E,4,FALSE),0))</f>
        <v>0</v>
      </c>
      <c r="E63" s="76">
        <f>IF(ISERROR(VLOOKUP(E59,TriHistory!$B:$E,3,FALSE)),0,IF(LEFT(VLOOKUP(E59,TriHistory!$B:$E,3,FALSE),1)="1",VLOOKUP(E59,TriHistory!$B:$E,4,FALSE),0))</f>
        <v>0</v>
      </c>
      <c r="F63" s="76">
        <f>IF(ISERROR(VLOOKUP(F59,TriHistory!$B:$E,3,FALSE)),0,IF(LEFT(VLOOKUP(F59,TriHistory!$B:$E,3,FALSE),1)="1",VLOOKUP(F59,TriHistory!$B:$E,4,FALSE),0))</f>
        <v>0</v>
      </c>
      <c r="G63" s="76">
        <f>IF(ISERROR(VLOOKUP(G59,TriHistory!$B:$E,3,FALSE)),0,IF(LEFT(VLOOKUP(G59,TriHistory!$B:$E,3,FALSE),1)="1",VLOOKUP(G59,TriHistory!$B:$E,4,FALSE),0))</f>
        <v>0</v>
      </c>
      <c r="H63" s="76">
        <f>IF(ISERROR(VLOOKUP(H59,TriHistory!$B:$E,3,FALSE)),0,IF(LEFT(VLOOKUP(H59,TriHistory!$B:$E,3,FALSE),1)="1",VLOOKUP(H59,TriHistory!$B:$E,4,FALSE),0))</f>
        <v>0</v>
      </c>
      <c r="I63" s="76">
        <f>IF(ISERROR(VLOOKUP(I59,TriHistory!$B:$E,3,FALSE)),0,IF(LEFT(VLOOKUP(I59,TriHistory!$B:$E,3,FALSE),1)="1",VLOOKUP(I59,TriHistory!$B:$E,4,FALSE),0))</f>
        <v>0</v>
      </c>
      <c r="J63" s="76">
        <f t="shared" si="17"/>
        <v>0</v>
      </c>
      <c r="K63" s="77">
        <f ca="1">IF(TODAY()&gt;C59-1,IF(J60=0,0,J63/J60),0)</f>
        <v>0</v>
      </c>
    </row>
    <row r="64" spans="1:11" x14ac:dyDescent="0.2">
      <c r="A64" s="342"/>
      <c r="B64" s="68" t="s">
        <v>191</v>
      </c>
      <c r="C64" s="76">
        <f>IF(ISERROR(VLOOKUP(C59,TriHistory!$B:$E,3,FALSE)),0,IF(LEFT(VLOOKUP(C59,TriHistory!$B:$E,3,FALSE),1)="2",VLOOKUP(C59,TriHistory!$B:$E,4,FALSE),0))</f>
        <v>0</v>
      </c>
      <c r="D64" s="76">
        <f>IF(ISERROR(VLOOKUP(D59,TriHistory!$B:$E,3,FALSE)),0,IF(LEFT(VLOOKUP(D59,TriHistory!$B:$E,3,FALSE),1)="2",VLOOKUP(D59,TriHistory!$B:$E,4,FALSE),0))</f>
        <v>0</v>
      </c>
      <c r="E64" s="76">
        <f>IF(ISERROR(VLOOKUP(E59,TriHistory!$B:$E,3,FALSE)),0,IF(LEFT(VLOOKUP(E59,TriHistory!$B:$E,3,FALSE),1)="2",VLOOKUP(E59,TriHistory!$B:$E,4,FALSE),0))</f>
        <v>0</v>
      </c>
      <c r="F64" s="76">
        <f>IF(ISERROR(VLOOKUP(F59,TriHistory!$B:$E,3,FALSE)),0,IF(LEFT(VLOOKUP(F59,TriHistory!$B:$E,3,FALSE),1)="2",VLOOKUP(F59,TriHistory!$B:$E,4,FALSE),0))</f>
        <v>0</v>
      </c>
      <c r="G64" s="76">
        <f>IF(ISERROR(VLOOKUP(G59,TriHistory!$B:$E,3,FALSE)),0,IF(LEFT(VLOOKUP(G59,TriHistory!$B:$E,3,FALSE),1)="2",VLOOKUP(G59,TriHistory!$B:$E,4,FALSE),0))</f>
        <v>0</v>
      </c>
      <c r="H64" s="76">
        <f>IF(ISERROR(VLOOKUP(H59,TriHistory!$B:$E,3,FALSE)),0,IF(LEFT(VLOOKUP(H59,TriHistory!$B:$E,3,FALSE),1)="2",VLOOKUP(H59,TriHistory!$B:$E,4,FALSE),0))</f>
        <v>0</v>
      </c>
      <c r="I64" s="76">
        <f>IF(ISERROR(VLOOKUP(I59,TriHistory!$B:$E,3,FALSE)),0,IF(LEFT(VLOOKUP(I59,TriHistory!$B:$E,3,FALSE),1)="2",VLOOKUP(I59,TriHistory!$B:$E,4,FALSE),0))</f>
        <v>0</v>
      </c>
      <c r="J64" s="76">
        <f t="shared" si="17"/>
        <v>0</v>
      </c>
      <c r="K64" s="77" t="e">
        <f ca="1">IF(TODAY()&gt;C60-1,IF(J61=0,0,J64/J61),0)</f>
        <v>#N/A</v>
      </c>
    </row>
    <row r="65" spans="1:11" x14ac:dyDescent="0.2">
      <c r="A65" s="342"/>
      <c r="B65" s="68" t="s">
        <v>192</v>
      </c>
      <c r="C65" s="76">
        <f>IF(ISERROR(VLOOKUP(C59,TriHistory!$B:$E,3,FALSE)),0,IF(LEFT(VLOOKUP(C59,TriHistory!$B:$E,3,FALSE),1)="3",VLOOKUP(C59,TriHistory!$B:$E,4,FALSE),0))</f>
        <v>0</v>
      </c>
      <c r="D65" s="76">
        <f>IF(ISERROR(VLOOKUP(D59,TriHistory!$B:$E,3,FALSE)),0,IF(LEFT(VLOOKUP(D59,TriHistory!$B:$E,3,FALSE),1)="3",VLOOKUP(D59,TriHistory!$B:$E,4,FALSE),0))</f>
        <v>0</v>
      </c>
      <c r="E65" s="76">
        <f>IF(ISERROR(VLOOKUP(E59,TriHistory!$B:$E,3,FALSE)),0,IF(LEFT(VLOOKUP(E59,TriHistory!$B:$E,3,FALSE),1)="3",VLOOKUP(E59,TriHistory!$B:$E,4,FALSE),0))</f>
        <v>0</v>
      </c>
      <c r="F65" s="76">
        <f>IF(ISERROR(VLOOKUP(F59,TriHistory!$B:$E,3,FALSE)),0,IF(LEFT(VLOOKUP(F59,TriHistory!$B:$E,3,FALSE),1)="3",VLOOKUP(F59,TriHistory!$B:$E,4,FALSE),0))</f>
        <v>0</v>
      </c>
      <c r="G65" s="76">
        <f>IF(ISERROR(VLOOKUP(G59,TriHistory!$B:$E,3,FALSE)),0,IF(LEFT(VLOOKUP(G59,TriHistory!$B:$E,3,FALSE),1)="3",VLOOKUP(G59,TriHistory!$B:$E,4,FALSE),0))</f>
        <v>0</v>
      </c>
      <c r="H65" s="76">
        <f>IF(ISERROR(VLOOKUP(H59,TriHistory!$B:$E,3,FALSE)),0,IF(LEFT(VLOOKUP(H59,TriHistory!$B:$E,3,FALSE),1)="3",VLOOKUP(H59,TriHistory!$B:$E,4,FALSE),0))</f>
        <v>0</v>
      </c>
      <c r="I65" s="76">
        <f>IF(ISERROR(VLOOKUP(I59,TriHistory!$B:$E,3,FALSE)),0,IF(LEFT(VLOOKUP(I59,TriHistory!$B:$E,3,FALSE),1)="3",VLOOKUP(I59,TriHistory!$B:$E,4,FALSE),0))</f>
        <v>0</v>
      </c>
      <c r="J65" s="76">
        <f t="shared" si="17"/>
        <v>0</v>
      </c>
      <c r="K65" s="77" t="e">
        <f ca="1">IF(TODAY()&gt;C61-1,IF(J62=0,0,J65/J62),0)</f>
        <v>#N/A</v>
      </c>
    </row>
    <row r="66" spans="1:11" x14ac:dyDescent="0.2">
      <c r="A66" s="78"/>
      <c r="B66" s="70" t="s">
        <v>182</v>
      </c>
      <c r="C66" s="70">
        <f>C59+7</f>
        <v>42848</v>
      </c>
      <c r="D66" s="70">
        <f t="shared" ref="D66:I66" si="18">C66+1</f>
        <v>42849</v>
      </c>
      <c r="E66" s="70">
        <f t="shared" si="18"/>
        <v>42850</v>
      </c>
      <c r="F66" s="70">
        <f t="shared" si="18"/>
        <v>42851</v>
      </c>
      <c r="G66" s="70">
        <f t="shared" si="18"/>
        <v>42852</v>
      </c>
      <c r="H66" s="70">
        <f t="shared" si="18"/>
        <v>42853</v>
      </c>
      <c r="I66" s="70">
        <f t="shared" si="18"/>
        <v>42854</v>
      </c>
      <c r="J66" s="68" t="s">
        <v>81</v>
      </c>
      <c r="K66" s="69"/>
    </row>
    <row r="67" spans="1:11" x14ac:dyDescent="0.2">
      <c r="A67" s="342" t="s">
        <v>189</v>
      </c>
      <c r="B67" s="68" t="s">
        <v>190</v>
      </c>
      <c r="J67" s="71">
        <f t="shared" ref="J67:J72" si="19">SUM(C67:I67)</f>
        <v>0</v>
      </c>
      <c r="K67" s="72"/>
    </row>
    <row r="68" spans="1:11" x14ac:dyDescent="0.2">
      <c r="A68" s="343"/>
      <c r="B68" s="68" t="s">
        <v>191</v>
      </c>
      <c r="C68" s="73" t="e">
        <f>VLOOKUP($C66,Plan!$C:$Q,9,FALSE)</f>
        <v>#N/A</v>
      </c>
      <c r="D68" s="73" t="e">
        <f>VLOOKUP($C66,Plan!$C:$Q,10,FALSE)</f>
        <v>#N/A</v>
      </c>
      <c r="E68" s="73" t="e">
        <f>VLOOKUP($C66,Plan!$C:$Q,11,FALSE)</f>
        <v>#N/A</v>
      </c>
      <c r="F68" s="73" t="e">
        <f>VLOOKUP($C66,Plan!$C:$Q,12,FALSE)</f>
        <v>#N/A</v>
      </c>
      <c r="G68" s="73" t="e">
        <f>VLOOKUP($C66,Plan!$C:$Q,13,FALSE)</f>
        <v>#N/A</v>
      </c>
      <c r="H68" s="73">
        <v>15</v>
      </c>
      <c r="I68" s="73" t="e">
        <f>VLOOKUP($C66,Plan!$C:$Q,15,FALSE)</f>
        <v>#N/A</v>
      </c>
      <c r="J68" s="71" t="e">
        <f t="shared" si="19"/>
        <v>#N/A</v>
      </c>
      <c r="K68" s="72"/>
    </row>
    <row r="69" spans="1:11" x14ac:dyDescent="0.2">
      <c r="A69" s="343"/>
      <c r="B69" s="68" t="s">
        <v>192</v>
      </c>
      <c r="C69" s="73">
        <v>10</v>
      </c>
      <c r="D69" s="73" t="e">
        <f>VLOOKUP($C66,Plan!$C:$J,3,FALSE)</f>
        <v>#N/A</v>
      </c>
      <c r="E69" s="73" t="e">
        <f>VLOOKUP($C66,Plan!$C:$J,4,FALSE)</f>
        <v>#N/A</v>
      </c>
      <c r="F69" s="73" t="e">
        <f>VLOOKUP($C66,Plan!$C:$J,5,FALSE)</f>
        <v>#N/A</v>
      </c>
      <c r="G69" s="73" t="e">
        <f>VLOOKUP($C66,Plan!$C:$J,6,FALSE)</f>
        <v>#N/A</v>
      </c>
      <c r="H69" s="73" t="e">
        <f>VLOOKUP($C66,Plan!$C:$J,7,FALSE)</f>
        <v>#N/A</v>
      </c>
      <c r="I69" s="73" t="e">
        <f>VLOOKUP($C66,Plan!$C:$J,8,FALSE)</f>
        <v>#N/A</v>
      </c>
      <c r="J69" s="71" t="e">
        <f t="shared" si="19"/>
        <v>#N/A</v>
      </c>
      <c r="K69" s="72"/>
    </row>
    <row r="70" spans="1:11" x14ac:dyDescent="0.2">
      <c r="A70" s="342" t="s">
        <v>193</v>
      </c>
      <c r="B70" s="68" t="s">
        <v>190</v>
      </c>
      <c r="C70" s="76">
        <f>IF(ISERROR(VLOOKUP(C66,TriHistory!$B:$E,3,FALSE)),0,IF(LEFT(VLOOKUP(C66,TriHistory!$B:$E,3,FALSE),1)="1",VLOOKUP(C66,TriHistory!$B:$E,4,FALSE),0))</f>
        <v>0</v>
      </c>
      <c r="D70" s="76">
        <f>IF(ISERROR(VLOOKUP(D66,TriHistory!$B:$E,3,FALSE)),0,IF(LEFT(VLOOKUP(D66,TriHistory!$B:$E,3,FALSE),1)="1",VLOOKUP(D66,TriHistory!$B:$E,4,FALSE),0))</f>
        <v>0</v>
      </c>
      <c r="E70" s="76">
        <f>IF(ISERROR(VLOOKUP(E66,TriHistory!$B:$E,3,FALSE)),0,IF(LEFT(VLOOKUP(E66,TriHistory!$B:$E,3,FALSE),1)="1",VLOOKUP(E66,TriHistory!$B:$E,4,FALSE),0))</f>
        <v>0</v>
      </c>
      <c r="F70" s="76">
        <f>IF(ISERROR(VLOOKUP(F66,TriHistory!$B:$E,3,FALSE)),0,IF(LEFT(VLOOKUP(F66,TriHistory!$B:$E,3,FALSE),1)="1",VLOOKUP(F66,TriHistory!$B:$E,4,FALSE),0))</f>
        <v>0</v>
      </c>
      <c r="G70" s="76">
        <f>IF(ISERROR(VLOOKUP(G66,TriHistory!$B:$E,3,FALSE)),0,IF(LEFT(VLOOKUP(G66,TriHistory!$B:$E,3,FALSE),1)="1",VLOOKUP(G66,TriHistory!$B:$E,4,FALSE),0))</f>
        <v>0</v>
      </c>
      <c r="H70" s="76">
        <f>IF(ISERROR(VLOOKUP(H66,TriHistory!$B:$E,3,FALSE)),0,IF(LEFT(VLOOKUP(H66,TriHistory!$B:$E,3,FALSE),1)="1",VLOOKUP(H66,TriHistory!$B:$E,4,FALSE),0))</f>
        <v>0</v>
      </c>
      <c r="I70" s="76">
        <f>IF(ISERROR(VLOOKUP(I66,TriHistory!$B:$E,3,FALSE)),0,IF(LEFT(VLOOKUP(I66,TriHistory!$B:$E,3,FALSE),1)="1",VLOOKUP(I66,TriHistory!$B:$E,4,FALSE),0))</f>
        <v>0</v>
      </c>
      <c r="J70" s="76">
        <f t="shared" si="19"/>
        <v>0</v>
      </c>
      <c r="K70" s="77">
        <f ca="1">IF(TODAY()&gt;C66-1,IF(J67=0,0,J70/J67),0)</f>
        <v>0</v>
      </c>
    </row>
    <row r="71" spans="1:11" x14ac:dyDescent="0.2">
      <c r="A71" s="342"/>
      <c r="B71" s="68" t="s">
        <v>191</v>
      </c>
      <c r="C71" s="76">
        <f>IF(ISERROR(VLOOKUP(C66,TriHistory!$B:$E,3,FALSE)),0,IF(LEFT(VLOOKUP(C66,TriHistory!$B:$E,3,FALSE),1)="2",VLOOKUP(C66,TriHistory!$B:$E,4,FALSE),0))</f>
        <v>0</v>
      </c>
      <c r="D71" s="76">
        <f>IF(ISERROR(VLOOKUP(D66,TriHistory!$B:$E,3,FALSE)),0,IF(LEFT(VLOOKUP(D66,TriHistory!$B:$E,3,FALSE),1)="2",VLOOKUP(D66,TriHistory!$B:$E,4,FALSE),0))</f>
        <v>0</v>
      </c>
      <c r="E71" s="76">
        <f>IF(ISERROR(VLOOKUP(E66,TriHistory!$B:$E,3,FALSE)),0,IF(LEFT(VLOOKUP(E66,TriHistory!$B:$E,3,FALSE),1)="2",VLOOKUP(E66,TriHistory!$B:$E,4,FALSE),0))</f>
        <v>0</v>
      </c>
      <c r="F71" s="76">
        <f>IF(ISERROR(VLOOKUP(F66,TriHistory!$B:$E,3,FALSE)),0,IF(LEFT(VLOOKUP(F66,TriHistory!$B:$E,3,FALSE),1)="2",VLOOKUP(F66,TriHistory!$B:$E,4,FALSE),0))</f>
        <v>0</v>
      </c>
      <c r="G71" s="76">
        <f>IF(ISERROR(VLOOKUP(G66,TriHistory!$B:$E,3,FALSE)),0,IF(LEFT(VLOOKUP(G66,TriHistory!$B:$E,3,FALSE),1)="2",VLOOKUP(G66,TriHistory!$B:$E,4,FALSE),0))</f>
        <v>0</v>
      </c>
      <c r="H71" s="76">
        <f>IF(ISERROR(VLOOKUP(H66,TriHistory!$B:$E,3,FALSE)),0,IF(LEFT(VLOOKUP(H66,TriHistory!$B:$E,3,FALSE),1)="2",VLOOKUP(H66,TriHistory!$B:$E,4,FALSE),0))</f>
        <v>0</v>
      </c>
      <c r="I71" s="76">
        <v>25</v>
      </c>
      <c r="J71" s="76">
        <f t="shared" si="19"/>
        <v>25</v>
      </c>
      <c r="K71" s="77" t="e">
        <f ca="1">IF(TODAY()&gt;C67-1,IF(J68=0,0,J71/J68),0)</f>
        <v>#N/A</v>
      </c>
    </row>
    <row r="72" spans="1:11" x14ac:dyDescent="0.2">
      <c r="A72" s="342"/>
      <c r="B72" s="68" t="s">
        <v>192</v>
      </c>
      <c r="C72" s="76">
        <f>IF(ISERROR(VLOOKUP(C66,TriHistory!$B:$E,3,FALSE)),0,IF(LEFT(VLOOKUP(C66,TriHistory!$B:$E,3,FALSE),1)="3",VLOOKUP(C66,TriHistory!$B:$E,4,FALSE),0))</f>
        <v>0</v>
      </c>
      <c r="D72" s="76">
        <f>IF(ISERROR(VLOOKUP(D66,TriHistory!$B:$E,3,FALSE)),0,IF(LEFT(VLOOKUP(D66,TriHistory!$B:$E,3,FALSE),1)="3",VLOOKUP(D66,TriHistory!$B:$E,4,FALSE),0))</f>
        <v>0</v>
      </c>
      <c r="E72" s="76">
        <f>IF(ISERROR(VLOOKUP(E66,TriHistory!$B:$E,3,FALSE)),0,IF(LEFT(VLOOKUP(E66,TriHistory!$B:$E,3,FALSE),1)="3",VLOOKUP(E66,TriHistory!$B:$E,4,FALSE),0))</f>
        <v>0</v>
      </c>
      <c r="F72" s="76">
        <f>IF(ISERROR(VLOOKUP(F66,TriHistory!$B:$E,3,FALSE)),0,IF(LEFT(VLOOKUP(F66,TriHistory!$B:$E,3,FALSE),1)="3",VLOOKUP(F66,TriHistory!$B:$E,4,FALSE),0))</f>
        <v>0</v>
      </c>
      <c r="G72" s="76">
        <f>IF(ISERROR(VLOOKUP(G66,TriHistory!$B:$E,3,FALSE)),0,IF(LEFT(VLOOKUP(G66,TriHistory!$B:$E,3,FALSE),1)="3",VLOOKUP(G66,TriHistory!$B:$E,4,FALSE),0))</f>
        <v>0</v>
      </c>
      <c r="H72" s="76">
        <f>IF(ISERROR(VLOOKUP(H66,TriHistory!$B:$E,3,FALSE)),0,IF(LEFT(VLOOKUP(H66,TriHistory!$B:$E,3,FALSE),1)="3",VLOOKUP(H66,TriHistory!$B:$E,4,FALSE),0))</f>
        <v>0</v>
      </c>
      <c r="I72" s="76">
        <v>6.2</v>
      </c>
      <c r="J72" s="76">
        <f t="shared" si="19"/>
        <v>6.2</v>
      </c>
      <c r="K72" s="77" t="e">
        <f ca="1">IF(TODAY()&gt;C68-1,IF(J69=0,0,J72/J69),0)</f>
        <v>#N/A</v>
      </c>
    </row>
    <row r="73" spans="1:11" x14ac:dyDescent="0.2">
      <c r="A73" s="341" t="s">
        <v>79</v>
      </c>
      <c r="B73" s="341"/>
      <c r="C73" s="70">
        <f>C66+7</f>
        <v>42855</v>
      </c>
      <c r="D73" s="70">
        <f t="shared" ref="D73:I73" si="20">C73+1</f>
        <v>42856</v>
      </c>
      <c r="E73" s="70">
        <f t="shared" si="20"/>
        <v>42857</v>
      </c>
      <c r="F73" s="70">
        <f t="shared" si="20"/>
        <v>42858</v>
      </c>
      <c r="G73" s="70">
        <f t="shared" si="20"/>
        <v>42859</v>
      </c>
      <c r="H73" s="70">
        <f t="shared" si="20"/>
        <v>42860</v>
      </c>
      <c r="I73" s="70">
        <f t="shared" si="20"/>
        <v>42861</v>
      </c>
      <c r="J73" s="68" t="s">
        <v>81</v>
      </c>
      <c r="K73" s="69"/>
    </row>
    <row r="74" spans="1:11" x14ac:dyDescent="0.2">
      <c r="A74" s="342" t="s">
        <v>189</v>
      </c>
      <c r="B74" s="68" t="s">
        <v>190</v>
      </c>
      <c r="H74" s="71">
        <v>0.5</v>
      </c>
      <c r="J74" s="71">
        <f t="shared" ref="J74:J79" si="21">SUM(C74:I74)</f>
        <v>0.5</v>
      </c>
      <c r="K74" s="72"/>
    </row>
    <row r="75" spans="1:11" x14ac:dyDescent="0.2">
      <c r="A75" s="343"/>
      <c r="B75" s="68" t="s">
        <v>191</v>
      </c>
      <c r="C75" s="73" t="e">
        <f>VLOOKUP($C73,Plan!$C:$Q,9,FALSE)</f>
        <v>#N/A</v>
      </c>
      <c r="D75" s="73" t="e">
        <f>VLOOKUP($C73,Plan!$C:$Q,10,FALSE)</f>
        <v>#N/A</v>
      </c>
      <c r="E75" s="73" t="e">
        <f>VLOOKUP($C73,Plan!$C:$Q,11,FALSE)</f>
        <v>#N/A</v>
      </c>
      <c r="F75" s="73" t="e">
        <f>VLOOKUP($C73,Plan!$C:$Q,12,FALSE)</f>
        <v>#N/A</v>
      </c>
      <c r="G75" s="73" t="e">
        <f>VLOOKUP($C73,Plan!$C:$Q,13,FALSE)</f>
        <v>#N/A</v>
      </c>
      <c r="H75" s="73" t="e">
        <f>VLOOKUP($C73,Plan!$C:$Q,14,FALSE)</f>
        <v>#N/A</v>
      </c>
      <c r="I75" s="73" t="e">
        <f>VLOOKUP($C73,Plan!$C:$Q,15,FALSE)</f>
        <v>#N/A</v>
      </c>
      <c r="J75" s="71" t="e">
        <f t="shared" si="21"/>
        <v>#N/A</v>
      </c>
      <c r="K75" s="72"/>
    </row>
    <row r="76" spans="1:11" x14ac:dyDescent="0.2">
      <c r="A76" s="343"/>
      <c r="B76" s="68" t="s">
        <v>192</v>
      </c>
      <c r="C76" s="73" t="e">
        <f>VLOOKUP($C73,Plan!$C:$J,2,FALSE)</f>
        <v>#N/A</v>
      </c>
      <c r="D76" s="73" t="e">
        <f>VLOOKUP($C73,Plan!$C:$J,3,FALSE)</f>
        <v>#N/A</v>
      </c>
      <c r="E76" s="73" t="e">
        <f>VLOOKUP($C73,Plan!$C:$J,4,FALSE)</f>
        <v>#N/A</v>
      </c>
      <c r="F76" s="73" t="e">
        <f>VLOOKUP($C73,Plan!$C:$J,5,FALSE)</f>
        <v>#N/A</v>
      </c>
      <c r="G76" s="73" t="e">
        <f>VLOOKUP($C73,Plan!$C:$J,6,FALSE)</f>
        <v>#N/A</v>
      </c>
      <c r="H76" s="73" t="e">
        <f>VLOOKUP($C73,Plan!$C:$J,7,FALSE)</f>
        <v>#N/A</v>
      </c>
      <c r="I76" s="73" t="e">
        <f>VLOOKUP($C73,Plan!$C:$J,8,FALSE)</f>
        <v>#N/A</v>
      </c>
      <c r="J76" s="71" t="e">
        <f t="shared" si="21"/>
        <v>#N/A</v>
      </c>
      <c r="K76" s="72"/>
    </row>
    <row r="77" spans="1:11" x14ac:dyDescent="0.2">
      <c r="A77" s="342" t="s">
        <v>193</v>
      </c>
      <c r="B77" s="68" t="s">
        <v>190</v>
      </c>
      <c r="C77" s="76">
        <f>IF(ISERROR(VLOOKUP(C73,TriHistory!$B:$E,3,FALSE)),0,IF(LEFT(VLOOKUP(C73,TriHistory!$B:$E,3,FALSE),1)="1",VLOOKUP(C73,TriHistory!$B:$E,4,FALSE),0))</f>
        <v>0</v>
      </c>
      <c r="D77" s="76">
        <f>IF(ISERROR(VLOOKUP(D73,TriHistory!$B:$E,3,FALSE)),0,IF(LEFT(VLOOKUP(D73,TriHistory!$B:$E,3,FALSE),1)="1",VLOOKUP(D73,TriHistory!$B:$E,4,FALSE),0))</f>
        <v>0</v>
      </c>
      <c r="E77" s="76">
        <f>IF(ISERROR(VLOOKUP(E73,TriHistory!$B:$E,3,FALSE)),0,IF(LEFT(VLOOKUP(E73,TriHistory!$B:$E,3,FALSE),1)="1",VLOOKUP(E73,TriHistory!$B:$E,4,FALSE),0))</f>
        <v>0</v>
      </c>
      <c r="F77" s="76">
        <f>IF(ISERROR(VLOOKUP(F73,TriHistory!$B:$E,3,FALSE)),0,IF(LEFT(VLOOKUP(F73,TriHistory!$B:$E,3,FALSE),1)="1",VLOOKUP(F73,TriHistory!$B:$E,4,FALSE),0))</f>
        <v>0</v>
      </c>
      <c r="G77" s="76">
        <f>IF(ISERROR(VLOOKUP(G73,TriHistory!$B:$E,3,FALSE)),0,IF(LEFT(VLOOKUP(G73,TriHistory!$B:$E,3,FALSE),1)="1",VLOOKUP(G73,TriHistory!$B:$E,4,FALSE),0))</f>
        <v>0</v>
      </c>
      <c r="H77" s="76">
        <f>IF(ISERROR(VLOOKUP(H73,TriHistory!$B:$E,3,FALSE)),0,IF(LEFT(VLOOKUP(H73,TriHistory!$B:$E,3,FALSE),1)="1",VLOOKUP(H73,TriHistory!$B:$E,4,FALSE),0))</f>
        <v>0</v>
      </c>
      <c r="I77" s="76">
        <f>IF(ISERROR(VLOOKUP(I73,TriHistory!$B:$E,3,FALSE)),0,IF(LEFT(VLOOKUP(I73,TriHistory!$B:$E,3,FALSE),1)="1",VLOOKUP(I73,TriHistory!$B:$E,4,FALSE),0))</f>
        <v>0</v>
      </c>
      <c r="J77" s="76">
        <f t="shared" si="21"/>
        <v>0</v>
      </c>
      <c r="K77" s="77">
        <f ca="1">IF(TODAY()&gt;C73-1,IF(J74=0,0,J77/J74),0)</f>
        <v>0</v>
      </c>
    </row>
    <row r="78" spans="1:11" x14ac:dyDescent="0.2">
      <c r="A78" s="342"/>
      <c r="B78" s="68" t="s">
        <v>191</v>
      </c>
      <c r="C78" s="76">
        <f>IF(ISERROR(VLOOKUP(C73,TriHistory!$B:$E,3,FALSE)),0,IF(LEFT(VLOOKUP(C73,TriHistory!$B:$E,3,FALSE),1)="2",VLOOKUP(C73,TriHistory!$B:$E,4,FALSE),0))</f>
        <v>0</v>
      </c>
      <c r="D78" s="76">
        <f>IF(ISERROR(VLOOKUP(D73,TriHistory!$B:$E,3,FALSE)),0,IF(LEFT(VLOOKUP(D73,TriHistory!$B:$E,3,FALSE),1)="2",VLOOKUP(D73,TriHistory!$B:$E,4,FALSE),0))</f>
        <v>0</v>
      </c>
      <c r="E78" s="76">
        <f>IF(ISERROR(VLOOKUP(E73,TriHistory!$B:$E,3,FALSE)),0,IF(LEFT(VLOOKUP(E73,TriHistory!$B:$E,3,FALSE),1)="2",VLOOKUP(E73,TriHistory!$B:$E,4,FALSE),0))</f>
        <v>0</v>
      </c>
      <c r="F78" s="76">
        <f>IF(ISERROR(VLOOKUP(F73,TriHistory!$B:$E,3,FALSE)),0,IF(LEFT(VLOOKUP(F73,TriHistory!$B:$E,3,FALSE),1)="2",VLOOKUP(F73,TriHistory!$B:$E,4,FALSE),0))</f>
        <v>0</v>
      </c>
      <c r="G78" s="76">
        <f>IF(ISERROR(VLOOKUP(G73,TriHistory!$B:$E,3,FALSE)),0,IF(LEFT(VLOOKUP(G73,TriHistory!$B:$E,3,FALSE),1)="2",VLOOKUP(G73,TriHistory!$B:$E,4,FALSE),0))</f>
        <v>0</v>
      </c>
      <c r="H78" s="76">
        <v>13</v>
      </c>
      <c r="I78" s="76">
        <f>IF(ISERROR(VLOOKUP(I73,TriHistory!$B:$E,3,FALSE)),0,IF(LEFT(VLOOKUP(I73,TriHistory!$B:$E,3,FALSE),1)="2",VLOOKUP(I73,TriHistory!$B:$E,4,FALSE),0))</f>
        <v>0</v>
      </c>
      <c r="J78" s="76">
        <f t="shared" si="21"/>
        <v>13</v>
      </c>
      <c r="K78" s="77" t="e">
        <f ca="1">IF(TODAY()&gt;C74-1,IF(J75=0,0,J78/J75),0)</f>
        <v>#N/A</v>
      </c>
    </row>
    <row r="79" spans="1:11" x14ac:dyDescent="0.2">
      <c r="A79" s="342"/>
      <c r="B79" s="68" t="s">
        <v>192</v>
      </c>
      <c r="C79" s="76">
        <f>IF(ISERROR(VLOOKUP(C73,TriHistory!$B:$E,3,FALSE)),0,IF(LEFT(VLOOKUP(C73,TriHistory!$B:$E,3,FALSE),1)="3",VLOOKUP(C73,TriHistory!$B:$E,4,FALSE),0))</f>
        <v>0</v>
      </c>
      <c r="D79" s="76">
        <f>IF(ISERROR(VLOOKUP(D73,TriHistory!$B:$E,3,FALSE)),0,IF(LEFT(VLOOKUP(D73,TriHistory!$B:$E,3,FALSE),1)="3",VLOOKUP(D73,TriHistory!$B:$E,4,FALSE),0))</f>
        <v>0</v>
      </c>
      <c r="E79" s="76">
        <f>IF(ISERROR(VLOOKUP(E73,TriHistory!$B:$E,3,FALSE)),0,IF(LEFT(VLOOKUP(E73,TriHistory!$B:$E,3,FALSE),1)="3",VLOOKUP(E73,TriHistory!$B:$E,4,FALSE),0))</f>
        <v>0</v>
      </c>
      <c r="F79" s="76">
        <f>IF(ISERROR(VLOOKUP(F73,TriHistory!$B:$E,3,FALSE)),0,IF(LEFT(VLOOKUP(F73,TriHistory!$B:$E,3,FALSE),1)="3",VLOOKUP(F73,TriHistory!$B:$E,4,FALSE),0))</f>
        <v>0</v>
      </c>
      <c r="G79" s="76">
        <f>IF(ISERROR(VLOOKUP(G73,TriHistory!$B:$E,3,FALSE)),0,IF(LEFT(VLOOKUP(G73,TriHistory!$B:$E,3,FALSE),1)="3",VLOOKUP(G73,TriHistory!$B:$E,4,FALSE),0))</f>
        <v>0</v>
      </c>
      <c r="H79" s="76">
        <v>3.1</v>
      </c>
      <c r="I79" s="76">
        <f>IF(ISERROR(VLOOKUP(I73,TriHistory!$B:$E,3,FALSE)),0,IF(LEFT(VLOOKUP(I73,TriHistory!$B:$E,3,FALSE),1)="3",VLOOKUP(I73,TriHistory!$B:$E,4,FALSE),0))</f>
        <v>0</v>
      </c>
      <c r="J79" s="76">
        <f t="shared" si="21"/>
        <v>3.1</v>
      </c>
      <c r="K79" s="77" t="e">
        <f ca="1">IF(TODAY()&gt;C75-1,IF(J76=0,0,J79/J76),0)</f>
        <v>#N/A</v>
      </c>
    </row>
    <row r="80" spans="1:11" x14ac:dyDescent="0.2">
      <c r="A80" s="341" t="s">
        <v>79</v>
      </c>
      <c r="B80" s="341"/>
      <c r="C80" s="70">
        <f>C73+7</f>
        <v>42862</v>
      </c>
      <c r="D80" s="70">
        <f t="shared" ref="D80:I80" si="22">C80+1</f>
        <v>42863</v>
      </c>
      <c r="E80" s="70">
        <f t="shared" si="22"/>
        <v>42864</v>
      </c>
      <c r="F80" s="70">
        <f t="shared" si="22"/>
        <v>42865</v>
      </c>
      <c r="G80" s="70">
        <f t="shared" si="22"/>
        <v>42866</v>
      </c>
      <c r="H80" s="70">
        <f t="shared" si="22"/>
        <v>42867</v>
      </c>
      <c r="I80" s="70">
        <f t="shared" si="22"/>
        <v>42868</v>
      </c>
      <c r="J80" s="68" t="s">
        <v>81</v>
      </c>
      <c r="K80" s="69"/>
    </row>
    <row r="81" spans="1:11" x14ac:dyDescent="0.2">
      <c r="A81" s="342" t="s">
        <v>189</v>
      </c>
      <c r="B81" s="68" t="s">
        <v>190</v>
      </c>
      <c r="J81" s="71">
        <f t="shared" ref="J81:J86" si="23">SUM(C81:I81)</f>
        <v>0</v>
      </c>
      <c r="K81" s="72"/>
    </row>
    <row r="82" spans="1:11" x14ac:dyDescent="0.2">
      <c r="A82" s="343"/>
      <c r="B82" s="68" t="s">
        <v>191</v>
      </c>
      <c r="C82" s="73" t="e">
        <f>VLOOKUP($C80,Plan!$C:$Q,9,FALSE)</f>
        <v>#N/A</v>
      </c>
      <c r="D82" s="73" t="e">
        <f>VLOOKUP($C80,Plan!$C:$Q,10,FALSE)</f>
        <v>#N/A</v>
      </c>
      <c r="E82" s="73" t="e">
        <f>VLOOKUP($C80,Plan!$C:$Q,11,FALSE)</f>
        <v>#N/A</v>
      </c>
      <c r="F82" s="73" t="e">
        <f>VLOOKUP($C80,Plan!$C:$Q,12,FALSE)</f>
        <v>#N/A</v>
      </c>
      <c r="G82" s="73" t="e">
        <f>VLOOKUP($C80,Plan!$C:$Q,13,FALSE)</f>
        <v>#N/A</v>
      </c>
      <c r="H82" s="73" t="e">
        <f>VLOOKUP($C80,Plan!$C:$Q,14,FALSE)</f>
        <v>#N/A</v>
      </c>
      <c r="I82" s="73" t="e">
        <f>VLOOKUP($C80,Plan!$C:$Q,15,FALSE)</f>
        <v>#N/A</v>
      </c>
      <c r="J82" s="71" t="e">
        <f t="shared" si="23"/>
        <v>#N/A</v>
      </c>
      <c r="K82" s="72"/>
    </row>
    <row r="83" spans="1:11" x14ac:dyDescent="0.2">
      <c r="A83" s="343"/>
      <c r="B83" s="68" t="s">
        <v>192</v>
      </c>
      <c r="C83" s="73" t="e">
        <f>VLOOKUP($C80,Plan!$C:$J,2,FALSE)</f>
        <v>#N/A</v>
      </c>
      <c r="D83" s="73" t="e">
        <f>VLOOKUP($C80,Plan!$C:$J,3,FALSE)</f>
        <v>#N/A</v>
      </c>
      <c r="E83" s="73" t="e">
        <f>VLOOKUP($C80,Plan!$C:$J,4,FALSE)</f>
        <v>#N/A</v>
      </c>
      <c r="F83" s="73" t="e">
        <f>VLOOKUP($C80,Plan!$C:$J,5,FALSE)</f>
        <v>#N/A</v>
      </c>
      <c r="G83" s="73" t="e">
        <f>VLOOKUP($C80,Plan!$C:$J,6,FALSE)</f>
        <v>#N/A</v>
      </c>
      <c r="H83" s="73" t="e">
        <f>VLOOKUP($C80,Plan!$C:$J,7,FALSE)</f>
        <v>#N/A</v>
      </c>
      <c r="I83" s="73" t="e">
        <f>VLOOKUP($C80,Plan!$C:$J,8,FALSE)</f>
        <v>#N/A</v>
      </c>
      <c r="J83" s="71" t="e">
        <f t="shared" si="23"/>
        <v>#N/A</v>
      </c>
      <c r="K83" s="72"/>
    </row>
    <row r="84" spans="1:11" x14ac:dyDescent="0.2">
      <c r="A84" s="342" t="s">
        <v>193</v>
      </c>
      <c r="B84" s="68" t="s">
        <v>190</v>
      </c>
      <c r="C84" s="76">
        <f>IF(ISERROR(VLOOKUP(C80,TriHistory!$B:$E,3,FALSE)),0,IF(LEFT(VLOOKUP(C80,TriHistory!$B:$E,3,FALSE),1)="1",VLOOKUP(C80,TriHistory!$B:$E,4,FALSE),0))</f>
        <v>0</v>
      </c>
      <c r="D84" s="76">
        <f>IF(ISERROR(VLOOKUP(D80,TriHistory!$B:$E,3,FALSE)),0,IF(LEFT(VLOOKUP(D80,TriHistory!$B:$E,3,FALSE),1)="1",VLOOKUP(D80,TriHistory!$B:$E,4,FALSE),0))</f>
        <v>0</v>
      </c>
      <c r="E84" s="76">
        <f>IF(ISERROR(VLOOKUP(E80,TriHistory!$B:$E,3,FALSE)),0,IF(LEFT(VLOOKUP(E80,TriHistory!$B:$E,3,FALSE),1)="1",VLOOKUP(E80,TriHistory!$B:$E,4,FALSE),0))</f>
        <v>0</v>
      </c>
      <c r="F84" s="76">
        <f>IF(ISERROR(VLOOKUP(F80,TriHistory!$B:$E,3,FALSE)),0,IF(LEFT(VLOOKUP(F80,TriHistory!$B:$E,3,FALSE),1)="1",VLOOKUP(F80,TriHistory!$B:$E,4,FALSE),0))</f>
        <v>0</v>
      </c>
      <c r="G84" s="76">
        <f>IF(ISERROR(VLOOKUP(G80,TriHistory!$B:$E,3,FALSE)),0,IF(LEFT(VLOOKUP(G80,TriHistory!$B:$E,3,FALSE),1)="1",VLOOKUP(G80,TriHistory!$B:$E,4,FALSE),0))</f>
        <v>0</v>
      </c>
      <c r="H84" s="76">
        <f>IF(ISERROR(VLOOKUP(H80,TriHistory!$B:$E,3,FALSE)),0,IF(LEFT(VLOOKUP(H80,TriHistory!$B:$E,3,FALSE),1)="1",VLOOKUP(H80,TriHistory!$B:$E,4,FALSE),0))</f>
        <v>0</v>
      </c>
      <c r="I84" s="76">
        <f>IF(ISERROR(VLOOKUP(I80,TriHistory!$B:$E,3,FALSE)),0,IF(LEFT(VLOOKUP(I80,TriHistory!$B:$E,3,FALSE),1)="1",VLOOKUP(I80,TriHistory!$B:$E,4,FALSE),0))</f>
        <v>0</v>
      </c>
      <c r="J84" s="76">
        <f t="shared" si="23"/>
        <v>0</v>
      </c>
      <c r="K84" s="77">
        <f ca="1">IF(TODAY()&gt;C80-1,IF(J81=0,0,J84/J81),0)</f>
        <v>0</v>
      </c>
    </row>
    <row r="85" spans="1:11" x14ac:dyDescent="0.2">
      <c r="A85" s="342"/>
      <c r="B85" s="68" t="s">
        <v>191</v>
      </c>
      <c r="C85" s="76">
        <f>IF(ISERROR(VLOOKUP(C80,TriHistory!$B:$E,3,FALSE)),0,IF(LEFT(VLOOKUP(C80,TriHistory!$B:$E,3,FALSE),1)="2",VLOOKUP(C80,TriHistory!$B:$E,4,FALSE),0))</f>
        <v>0</v>
      </c>
      <c r="D85" s="76">
        <f>IF(ISERROR(VLOOKUP(D80,TriHistory!$B:$E,3,FALSE)),0,IF(LEFT(VLOOKUP(D80,TriHistory!$B:$E,3,FALSE),1)="2",VLOOKUP(D80,TriHistory!$B:$E,4,FALSE),0))</f>
        <v>0</v>
      </c>
      <c r="E85" s="76">
        <f>IF(ISERROR(VLOOKUP(E80,TriHistory!$B:$E,3,FALSE)),0,IF(LEFT(VLOOKUP(E80,TriHistory!$B:$E,3,FALSE),1)="2",VLOOKUP(E80,TriHistory!$B:$E,4,FALSE),0))</f>
        <v>0</v>
      </c>
      <c r="F85" s="76">
        <f>IF(ISERROR(VLOOKUP(F80,TriHistory!$B:$E,3,FALSE)),0,IF(LEFT(VLOOKUP(F80,TriHistory!$B:$E,3,FALSE),1)="2",VLOOKUP(F80,TriHistory!$B:$E,4,FALSE),0))</f>
        <v>0</v>
      </c>
      <c r="G85" s="76">
        <f>IF(ISERROR(VLOOKUP(G80,TriHistory!$B:$E,3,FALSE)),0,IF(LEFT(VLOOKUP(G80,TriHistory!$B:$E,3,FALSE),1)="2",VLOOKUP(G80,TriHistory!$B:$E,4,FALSE),0))</f>
        <v>0</v>
      </c>
      <c r="H85" s="76">
        <f>IF(ISERROR(VLOOKUP(H80,TriHistory!$B:$E,3,FALSE)),0,IF(LEFT(VLOOKUP(H80,TriHistory!$B:$E,3,FALSE),1)="2",VLOOKUP(H80,TriHistory!$B:$E,4,FALSE),0))</f>
        <v>0</v>
      </c>
      <c r="I85" s="76">
        <f>IF(ISERROR(VLOOKUP(I80,TriHistory!$B:$E,3,FALSE)),0,IF(LEFT(VLOOKUP(I80,TriHistory!$B:$E,3,FALSE),1)="2",VLOOKUP(I80,TriHistory!$B:$E,4,FALSE),0))</f>
        <v>0</v>
      </c>
      <c r="J85" s="76">
        <f t="shared" si="23"/>
        <v>0</v>
      </c>
      <c r="K85" s="77" t="e">
        <f ca="1">IF(TODAY()&gt;C81-1,IF(J82=0,0,J85/J82),0)</f>
        <v>#N/A</v>
      </c>
    </row>
    <row r="86" spans="1:11" x14ac:dyDescent="0.2">
      <c r="A86" s="342"/>
      <c r="B86" s="68" t="s">
        <v>192</v>
      </c>
      <c r="C86" s="76">
        <f>IF(ISERROR(VLOOKUP(C80,TriHistory!$B:$E,3,FALSE)),0,IF(LEFT(VLOOKUP(C80,TriHistory!$B:$E,3,FALSE),1)="3",VLOOKUP(C80,TriHistory!$B:$E,4,FALSE),0))</f>
        <v>0</v>
      </c>
      <c r="D86" s="76">
        <f>IF(ISERROR(VLOOKUP(D80,TriHistory!$B:$E,3,FALSE)),0,IF(LEFT(VLOOKUP(D80,TriHistory!$B:$E,3,FALSE),1)="3",VLOOKUP(D80,TriHistory!$B:$E,4,FALSE),0))</f>
        <v>0</v>
      </c>
      <c r="E86" s="76">
        <f>IF(ISERROR(VLOOKUP(E80,TriHistory!$B:$E,3,FALSE)),0,IF(LEFT(VLOOKUP(E80,TriHistory!$B:$E,3,FALSE),1)="3",VLOOKUP(E80,TriHistory!$B:$E,4,FALSE),0))</f>
        <v>0</v>
      </c>
      <c r="F86" s="76">
        <f>IF(ISERROR(VLOOKUP(F80,TriHistory!$B:$E,3,FALSE)),0,IF(LEFT(VLOOKUP(F80,TriHistory!$B:$E,3,FALSE),1)="3",VLOOKUP(F80,TriHistory!$B:$E,4,FALSE),0))</f>
        <v>0</v>
      </c>
      <c r="G86" s="76">
        <f>IF(ISERROR(VLOOKUP(G80,TriHistory!$B:$E,3,FALSE)),0,IF(LEFT(VLOOKUP(G80,TriHistory!$B:$E,3,FALSE),1)="3",VLOOKUP(G80,TriHistory!$B:$E,4,FALSE),0))</f>
        <v>0</v>
      </c>
      <c r="H86" s="76">
        <f>IF(ISERROR(VLOOKUP(H80,TriHistory!$B:$E,3,FALSE)),0,IF(LEFT(VLOOKUP(H80,TriHistory!$B:$E,3,FALSE),1)="3",VLOOKUP(H80,TriHistory!$B:$E,4,FALSE),0))</f>
        <v>0</v>
      </c>
      <c r="I86" s="76">
        <f>IF(ISERROR(VLOOKUP(I80,TriHistory!$B:$E,3,FALSE)),0,IF(LEFT(VLOOKUP(I80,TriHistory!$B:$E,3,FALSE),1)="3",VLOOKUP(I80,TriHistory!$B:$E,4,FALSE),0))</f>
        <v>0</v>
      </c>
      <c r="J86" s="76">
        <f t="shared" si="23"/>
        <v>0</v>
      </c>
      <c r="K86" s="77" t="e">
        <f ca="1">IF(TODAY()&gt;C82-1,IF(J83=0,0,J86/J83),0)</f>
        <v>#N/A</v>
      </c>
    </row>
    <row r="87" spans="1:11" x14ac:dyDescent="0.2">
      <c r="A87" s="341" t="s">
        <v>79</v>
      </c>
      <c r="B87" s="341"/>
      <c r="C87" s="70">
        <f>C80+7</f>
        <v>42869</v>
      </c>
      <c r="D87" s="70">
        <f t="shared" ref="D87:I87" si="24">C87+1</f>
        <v>42870</v>
      </c>
      <c r="E87" s="70">
        <f t="shared" si="24"/>
        <v>42871</v>
      </c>
      <c r="F87" s="70">
        <f t="shared" si="24"/>
        <v>42872</v>
      </c>
      <c r="G87" s="70">
        <f t="shared" si="24"/>
        <v>42873</v>
      </c>
      <c r="H87" s="70">
        <f t="shared" si="24"/>
        <v>42874</v>
      </c>
      <c r="I87" s="70">
        <f t="shared" si="24"/>
        <v>42875</v>
      </c>
      <c r="J87" s="68" t="s">
        <v>81</v>
      </c>
      <c r="K87" s="69"/>
    </row>
    <row r="88" spans="1:11" x14ac:dyDescent="0.2">
      <c r="A88" s="342" t="s">
        <v>189</v>
      </c>
      <c r="B88" s="68" t="s">
        <v>190</v>
      </c>
      <c r="F88" s="71">
        <v>0.25</v>
      </c>
      <c r="J88" s="71">
        <f t="shared" ref="J88:J93" si="25">SUM(C88:I88)</f>
        <v>0.25</v>
      </c>
      <c r="K88" s="72"/>
    </row>
    <row r="89" spans="1:11" x14ac:dyDescent="0.2">
      <c r="A89" s="343"/>
      <c r="B89" s="68" t="s">
        <v>191</v>
      </c>
      <c r="C89" s="73" t="e">
        <f>VLOOKUP($C87,Plan!$C:$Q,9,FALSE)</f>
        <v>#N/A</v>
      </c>
      <c r="D89" s="73" t="e">
        <f>VLOOKUP($C87,Plan!$C:$Q,10,FALSE)</f>
        <v>#N/A</v>
      </c>
      <c r="E89" s="73" t="e">
        <f>VLOOKUP($C87,Plan!$C:$Q,11,FALSE)</f>
        <v>#N/A</v>
      </c>
      <c r="F89" s="73" t="e">
        <f>VLOOKUP($C87,Plan!$C:$Q,12,FALSE)</f>
        <v>#N/A</v>
      </c>
      <c r="G89" s="73" t="e">
        <f>VLOOKUP($C87,Plan!$C:$Q,13,FALSE)</f>
        <v>#N/A</v>
      </c>
      <c r="H89" s="73" t="e">
        <f>VLOOKUP($C87,Plan!$C:$Q,14,FALSE)</f>
        <v>#N/A</v>
      </c>
      <c r="I89" s="73" t="e">
        <f>VLOOKUP($C87,Plan!$C:$Q,15,FALSE)</f>
        <v>#N/A</v>
      </c>
      <c r="J89" s="71" t="e">
        <f t="shared" si="25"/>
        <v>#N/A</v>
      </c>
      <c r="K89" s="72"/>
    </row>
    <row r="90" spans="1:11" x14ac:dyDescent="0.2">
      <c r="A90" s="343"/>
      <c r="B90" s="68" t="s">
        <v>192</v>
      </c>
      <c r="C90" s="73" t="e">
        <f>VLOOKUP($C87,Plan!$C:$J,2,FALSE)</f>
        <v>#N/A</v>
      </c>
      <c r="D90" s="73" t="e">
        <f>VLOOKUP($C87,Plan!$C:$J,3,FALSE)</f>
        <v>#N/A</v>
      </c>
      <c r="E90" s="73" t="e">
        <f>VLOOKUP($C87,Plan!$C:$J,4,FALSE)</f>
        <v>#N/A</v>
      </c>
      <c r="F90" s="73" t="e">
        <f>VLOOKUP($C87,Plan!$C:$J,5,FALSE)</f>
        <v>#N/A</v>
      </c>
      <c r="G90" s="73" t="e">
        <f>VLOOKUP($C87,Plan!$C:$J,6,FALSE)</f>
        <v>#N/A</v>
      </c>
      <c r="H90" s="73" t="e">
        <f>VLOOKUP($C87,Plan!$C:$J,7,FALSE)</f>
        <v>#N/A</v>
      </c>
      <c r="I90" s="73" t="e">
        <f>VLOOKUP($C87,Plan!$C:$J,8,FALSE)</f>
        <v>#N/A</v>
      </c>
      <c r="J90" s="71" t="e">
        <f t="shared" si="25"/>
        <v>#N/A</v>
      </c>
      <c r="K90" s="72"/>
    </row>
    <row r="91" spans="1:11" x14ac:dyDescent="0.2">
      <c r="A91" s="342" t="s">
        <v>193</v>
      </c>
      <c r="B91" s="68" t="s">
        <v>190</v>
      </c>
      <c r="C91" s="76">
        <f>IF(ISERROR(VLOOKUP(C87,TriHistory!$B:$E,3,FALSE)),0,IF(LEFT(VLOOKUP(C87,TriHistory!$B:$E,3,FALSE),1)="1",VLOOKUP(C87,TriHistory!$B:$E,4,FALSE),0))</f>
        <v>0</v>
      </c>
      <c r="D91" s="76">
        <f>IF(ISERROR(VLOOKUP(D87,TriHistory!$B:$E,3,FALSE)),0,IF(LEFT(VLOOKUP(D87,TriHistory!$B:$E,3,FALSE),1)="1",VLOOKUP(D87,TriHistory!$B:$E,4,FALSE),0))</f>
        <v>0</v>
      </c>
      <c r="E91" s="76">
        <f>IF(ISERROR(VLOOKUP(E87,TriHistory!$B:$E,3,FALSE)),0,IF(LEFT(VLOOKUP(E87,TriHistory!$B:$E,3,FALSE),1)="1",VLOOKUP(E87,TriHistory!$B:$E,4,FALSE),0))</f>
        <v>0</v>
      </c>
      <c r="F91" s="76">
        <f>IF(ISERROR(VLOOKUP(F87,TriHistory!$B:$E,3,FALSE)),0,IF(LEFT(VLOOKUP(F87,TriHistory!$B:$E,3,FALSE),1)="1",VLOOKUP(F87,TriHistory!$B:$E,4,FALSE),0))</f>
        <v>0</v>
      </c>
      <c r="G91" s="76">
        <f>IF(ISERROR(VLOOKUP(G87,TriHistory!$B:$E,3,FALSE)),0,IF(LEFT(VLOOKUP(G87,TriHistory!$B:$E,3,FALSE),1)="1",VLOOKUP(G87,TriHistory!$B:$E,4,FALSE),0))</f>
        <v>0</v>
      </c>
      <c r="H91" s="76">
        <f>IF(ISERROR(VLOOKUP(H87,TriHistory!$B:$E,3,FALSE)),0,IF(LEFT(VLOOKUP(H87,TriHistory!$B:$E,3,FALSE),1)="1",VLOOKUP(H87,TriHistory!$B:$E,4,FALSE),0))</f>
        <v>0</v>
      </c>
      <c r="I91" s="76">
        <f>IF(ISERROR(VLOOKUP(I87,TriHistory!$B:$E,3,FALSE)),0,IF(LEFT(VLOOKUP(I87,TriHistory!$B:$E,3,FALSE),1)="1",VLOOKUP(I87,TriHistory!$B:$E,4,FALSE),0))</f>
        <v>0</v>
      </c>
      <c r="J91" s="76">
        <f t="shared" si="25"/>
        <v>0</v>
      </c>
      <c r="K91" s="77">
        <f ca="1">IF(TODAY()&gt;C87-1,IF(J88=0,0,J91/J88),0)</f>
        <v>0</v>
      </c>
    </row>
    <row r="92" spans="1:11" x14ac:dyDescent="0.2">
      <c r="A92" s="342"/>
      <c r="B92" s="68" t="s">
        <v>191</v>
      </c>
      <c r="C92" s="76">
        <f>IF(ISERROR(VLOOKUP(C87,TriHistory!$B:$E,3,FALSE)),0,IF(LEFT(VLOOKUP(C87,TriHistory!$B:$E,3,FALSE),1)="2",VLOOKUP(C87,TriHistory!$B:$E,4,FALSE),0))</f>
        <v>0</v>
      </c>
      <c r="D92" s="76">
        <f>IF(ISERROR(VLOOKUP(D87,TriHistory!$B:$E,3,FALSE)),0,IF(LEFT(VLOOKUP(D87,TriHistory!$B:$E,3,FALSE),1)="2",VLOOKUP(D87,TriHistory!$B:$E,4,FALSE),0))</f>
        <v>0</v>
      </c>
      <c r="E92" s="76">
        <f>IF(ISERROR(VLOOKUP(E87,TriHistory!$B:$E,3,FALSE)),0,IF(LEFT(VLOOKUP(E87,TriHistory!$B:$E,3,FALSE),1)="2",VLOOKUP(E87,TriHistory!$B:$E,4,FALSE),0))</f>
        <v>0</v>
      </c>
      <c r="F92" s="76">
        <f>IF(ISERROR(VLOOKUP(F87,TriHistory!$B:$E,3,FALSE)),0,IF(LEFT(VLOOKUP(F87,TriHistory!$B:$E,3,FALSE),1)="2",VLOOKUP(F87,TriHistory!$B:$E,4,FALSE),0))</f>
        <v>0</v>
      </c>
      <c r="G92" s="76">
        <f>IF(ISERROR(VLOOKUP(G87,TriHistory!$B:$E,3,FALSE)),0,IF(LEFT(VLOOKUP(G87,TriHistory!$B:$E,3,FALSE),1)="2",VLOOKUP(G87,TriHistory!$B:$E,4,FALSE),0))</f>
        <v>0</v>
      </c>
      <c r="H92" s="76">
        <f>IF(ISERROR(VLOOKUP(H87,TriHistory!$B:$E,3,FALSE)),0,IF(LEFT(VLOOKUP(H87,TriHistory!$B:$E,3,FALSE),1)="2",VLOOKUP(H87,TriHistory!$B:$E,4,FALSE),0))</f>
        <v>0</v>
      </c>
      <c r="I92" s="76">
        <f>IF(ISERROR(VLOOKUP(I87,TriHistory!$B:$E,3,FALSE)),0,IF(LEFT(VLOOKUP(I87,TriHistory!$B:$E,3,FALSE),1)="2",VLOOKUP(I87,TriHistory!$B:$E,4,FALSE),0))</f>
        <v>0</v>
      </c>
      <c r="J92" s="76">
        <f t="shared" si="25"/>
        <v>0</v>
      </c>
      <c r="K92" s="77" t="e">
        <f ca="1">IF(TODAY()&gt;C88-1,IF(J89=0,0,J92/J89),0)</f>
        <v>#N/A</v>
      </c>
    </row>
    <row r="93" spans="1:11" x14ac:dyDescent="0.2">
      <c r="A93" s="342"/>
      <c r="B93" s="68" t="s">
        <v>192</v>
      </c>
      <c r="C93" s="76">
        <f>IF(ISERROR(VLOOKUP(C87,TriHistory!$B:$E,3,FALSE)),0,IF(LEFT(VLOOKUP(C87,TriHistory!$B:$E,3,FALSE),1)="3",VLOOKUP(C87,TriHistory!$B:$E,4,FALSE),0))</f>
        <v>0</v>
      </c>
      <c r="D93" s="76">
        <f>IF(ISERROR(VLOOKUP(D87,TriHistory!$B:$E,3,FALSE)),0,IF(LEFT(VLOOKUP(D87,TriHistory!$B:$E,3,FALSE),1)="3",VLOOKUP(D87,TriHistory!$B:$E,4,FALSE),0))</f>
        <v>0</v>
      </c>
      <c r="E93" s="76">
        <f>IF(ISERROR(VLOOKUP(E87,TriHistory!$B:$E,3,FALSE)),0,IF(LEFT(VLOOKUP(E87,TriHistory!$B:$E,3,FALSE),1)="3",VLOOKUP(E87,TriHistory!$B:$E,4,FALSE),0))</f>
        <v>0</v>
      </c>
      <c r="F93" s="76">
        <f>IF(ISERROR(VLOOKUP(F87,TriHistory!$B:$E,3,FALSE)),0,IF(LEFT(VLOOKUP(F87,TriHistory!$B:$E,3,FALSE),1)="3",VLOOKUP(F87,TriHistory!$B:$E,4,FALSE),0))</f>
        <v>0</v>
      </c>
      <c r="G93" s="76">
        <f>IF(ISERROR(VLOOKUP(G87,TriHistory!$B:$E,3,FALSE)),0,IF(LEFT(VLOOKUP(G87,TriHistory!$B:$E,3,FALSE),1)="3",VLOOKUP(G87,TriHistory!$B:$E,4,FALSE),0))</f>
        <v>0</v>
      </c>
      <c r="H93" s="76">
        <f>IF(ISERROR(VLOOKUP(H87,TriHistory!$B:$E,3,FALSE)),0,IF(LEFT(VLOOKUP(H87,TriHistory!$B:$E,3,FALSE),1)="3",VLOOKUP(H87,TriHistory!$B:$E,4,FALSE),0))</f>
        <v>0</v>
      </c>
      <c r="I93" s="76">
        <f>IF(ISERROR(VLOOKUP(I87,TriHistory!$B:$E,3,FALSE)),0,IF(LEFT(VLOOKUP(I87,TriHistory!$B:$E,3,FALSE),1)="3",VLOOKUP(I87,TriHistory!$B:$E,4,FALSE),0))</f>
        <v>0</v>
      </c>
      <c r="J93" s="76">
        <f t="shared" si="25"/>
        <v>0</v>
      </c>
      <c r="K93" s="77" t="e">
        <f ca="1">IF(TODAY()&gt;C89-1,IF(J90=0,0,J93/J90),0)</f>
        <v>#N/A</v>
      </c>
    </row>
    <row r="94" spans="1:11" x14ac:dyDescent="0.2">
      <c r="A94" s="78"/>
      <c r="B94" s="70" t="s">
        <v>182</v>
      </c>
      <c r="C94" s="70">
        <f>C87+7</f>
        <v>42876</v>
      </c>
      <c r="D94" s="70">
        <f t="shared" ref="D94:I94" si="26">C94+1</f>
        <v>42877</v>
      </c>
      <c r="E94" s="70">
        <f t="shared" si="26"/>
        <v>42878</v>
      </c>
      <c r="F94" s="70">
        <f t="shared" si="26"/>
        <v>42879</v>
      </c>
      <c r="G94" s="70">
        <f t="shared" si="26"/>
        <v>42880</v>
      </c>
      <c r="H94" s="70">
        <f t="shared" si="26"/>
        <v>42881</v>
      </c>
      <c r="I94" s="70">
        <f t="shared" si="26"/>
        <v>42882</v>
      </c>
      <c r="J94" s="68" t="s">
        <v>81</v>
      </c>
      <c r="K94" s="69"/>
    </row>
    <row r="95" spans="1:11" x14ac:dyDescent="0.2">
      <c r="A95" s="342" t="s">
        <v>189</v>
      </c>
      <c r="B95" s="68" t="s">
        <v>190</v>
      </c>
      <c r="J95" s="71">
        <f t="shared" ref="J95:J100" si="27">SUM(C95:I95)</f>
        <v>0</v>
      </c>
      <c r="K95" s="72"/>
    </row>
    <row r="96" spans="1:11" x14ac:dyDescent="0.2">
      <c r="A96" s="343"/>
      <c r="B96" s="68" t="s">
        <v>191</v>
      </c>
      <c r="C96" s="73" t="e">
        <f>VLOOKUP($C94,Plan!$C:$Q,9,FALSE)</f>
        <v>#N/A</v>
      </c>
      <c r="D96" s="73" t="e">
        <f>VLOOKUP($C94,Plan!$C:$Q,10,FALSE)</f>
        <v>#N/A</v>
      </c>
      <c r="E96" s="73" t="e">
        <f>VLOOKUP($C94,Plan!$C:$Q,11,FALSE)</f>
        <v>#N/A</v>
      </c>
      <c r="F96" s="73" t="e">
        <f>VLOOKUP($C94,Plan!$C:$Q,12,FALSE)</f>
        <v>#N/A</v>
      </c>
      <c r="G96" s="73" t="e">
        <f>VLOOKUP($C94,Plan!$C:$Q,13,FALSE)</f>
        <v>#N/A</v>
      </c>
      <c r="H96" s="73" t="e">
        <f>VLOOKUP($C94,Plan!$C:$Q,14,FALSE)</f>
        <v>#N/A</v>
      </c>
      <c r="I96" s="73" t="e">
        <f>VLOOKUP($C94,Plan!$C:$Q,15,FALSE)</f>
        <v>#N/A</v>
      </c>
      <c r="J96" s="71" t="e">
        <f t="shared" si="27"/>
        <v>#N/A</v>
      </c>
      <c r="K96" s="72"/>
    </row>
    <row r="97" spans="1:11" x14ac:dyDescent="0.2">
      <c r="A97" s="343"/>
      <c r="B97" s="68" t="s">
        <v>192</v>
      </c>
      <c r="C97" s="73" t="e">
        <f>VLOOKUP($C94,Plan!$C:$J,2,FALSE)</f>
        <v>#N/A</v>
      </c>
      <c r="D97" s="73" t="e">
        <f>VLOOKUP($C94,Plan!$C:$J,3,FALSE)</f>
        <v>#N/A</v>
      </c>
      <c r="E97" s="73" t="e">
        <f>VLOOKUP($C94,Plan!$C:$J,4,FALSE)</f>
        <v>#N/A</v>
      </c>
      <c r="F97" s="73" t="e">
        <f>VLOOKUP($C94,Plan!$C:$J,5,FALSE)</f>
        <v>#N/A</v>
      </c>
      <c r="G97" s="73" t="e">
        <f>VLOOKUP($C94,Plan!$C:$J,6,FALSE)</f>
        <v>#N/A</v>
      </c>
      <c r="H97" s="73" t="e">
        <f>VLOOKUP($C94,Plan!$C:$J,7,FALSE)</f>
        <v>#N/A</v>
      </c>
      <c r="I97" s="73" t="e">
        <f>VLOOKUP($C94,Plan!$C:$J,8,FALSE)</f>
        <v>#N/A</v>
      </c>
      <c r="J97" s="71" t="e">
        <f t="shared" si="27"/>
        <v>#N/A</v>
      </c>
      <c r="K97" s="72"/>
    </row>
    <row r="98" spans="1:11" x14ac:dyDescent="0.2">
      <c r="A98" s="342" t="s">
        <v>193</v>
      </c>
      <c r="B98" s="68" t="s">
        <v>190</v>
      </c>
      <c r="C98" s="76">
        <f>IF(ISERROR(VLOOKUP(C94,TriHistory!$B:$E,3,FALSE)),0,IF(LEFT(VLOOKUP(C94,TriHistory!$B:$E,3,FALSE),1)="1",VLOOKUP(C94,TriHistory!$B:$E,4,FALSE),0))</f>
        <v>0</v>
      </c>
      <c r="D98" s="76">
        <f>IF(ISERROR(VLOOKUP(D94,TriHistory!$B:$E,3,FALSE)),0,IF(LEFT(VLOOKUP(D94,TriHistory!$B:$E,3,FALSE),1)="1",VLOOKUP(D94,TriHistory!$B:$E,4,FALSE),0))</f>
        <v>0</v>
      </c>
      <c r="E98" s="76">
        <f>IF(ISERROR(VLOOKUP(E94,TriHistory!$B:$E,3,FALSE)),0,IF(LEFT(VLOOKUP(E94,TriHistory!$B:$E,3,FALSE),1)="1",VLOOKUP(E94,TriHistory!$B:$E,4,FALSE),0))</f>
        <v>0</v>
      </c>
      <c r="F98" s="76">
        <f>IF(ISERROR(VLOOKUP(F94,TriHistory!$B:$E,3,FALSE)),0,IF(LEFT(VLOOKUP(F94,TriHistory!$B:$E,3,FALSE),1)="1",VLOOKUP(F94,TriHistory!$B:$E,4,FALSE),0))</f>
        <v>0</v>
      </c>
      <c r="G98" s="76">
        <f>IF(ISERROR(VLOOKUP(G94,TriHistory!$B:$E,3,FALSE)),0,IF(LEFT(VLOOKUP(G94,TriHistory!$B:$E,3,FALSE),1)="1",VLOOKUP(G94,TriHistory!$B:$E,4,FALSE),0))</f>
        <v>0</v>
      </c>
      <c r="H98" s="76">
        <f>IF(ISERROR(VLOOKUP(H94,TriHistory!$B:$E,3,FALSE)),0,IF(LEFT(VLOOKUP(H94,TriHistory!$B:$E,3,FALSE),1)="1",VLOOKUP(H94,TriHistory!$B:$E,4,FALSE),0))</f>
        <v>0</v>
      </c>
      <c r="I98" s="76">
        <f>IF(ISERROR(VLOOKUP(I94,TriHistory!$B:$E,3,FALSE)),0,IF(LEFT(VLOOKUP(I94,TriHistory!$B:$E,3,FALSE),1)="1",VLOOKUP(I94,TriHistory!$B:$E,4,FALSE),0))</f>
        <v>0</v>
      </c>
      <c r="J98" s="76">
        <f t="shared" si="27"/>
        <v>0</v>
      </c>
      <c r="K98" s="77">
        <f ca="1">IF(TODAY()&gt;C94-1,IF(J95=0,0,J98/J95),0)</f>
        <v>0</v>
      </c>
    </row>
    <row r="99" spans="1:11" x14ac:dyDescent="0.2">
      <c r="A99" s="342"/>
      <c r="B99" s="68" t="s">
        <v>191</v>
      </c>
      <c r="C99" s="76">
        <f>IF(ISERROR(VLOOKUP(C94,TriHistory!$B:$E,3,FALSE)),0,IF(LEFT(VLOOKUP(C94,TriHistory!$B:$E,3,FALSE),1)="2",VLOOKUP(C94,TriHistory!$B:$E,4,FALSE),0))</f>
        <v>0</v>
      </c>
      <c r="D99" s="76">
        <f>IF(ISERROR(VLOOKUP(D94,TriHistory!$B:$E,3,FALSE)),0,IF(LEFT(VLOOKUP(D94,TriHistory!$B:$E,3,FALSE),1)="2",VLOOKUP(D94,TriHistory!$B:$E,4,FALSE),0))</f>
        <v>0</v>
      </c>
      <c r="E99" s="76">
        <f>IF(ISERROR(VLOOKUP(E94,TriHistory!$B:$E,3,FALSE)),0,IF(LEFT(VLOOKUP(E94,TriHistory!$B:$E,3,FALSE),1)="2",VLOOKUP(E94,TriHistory!$B:$E,4,FALSE),0))</f>
        <v>0</v>
      </c>
      <c r="F99" s="76">
        <f>IF(ISERROR(VLOOKUP(F94,TriHistory!$B:$E,3,FALSE)),0,IF(LEFT(VLOOKUP(F94,TriHistory!$B:$E,3,FALSE),1)="2",VLOOKUP(F94,TriHistory!$B:$E,4,FALSE),0))</f>
        <v>0</v>
      </c>
      <c r="G99" s="76">
        <f>IF(ISERROR(VLOOKUP(G94,TriHistory!$B:$E,3,FALSE)),0,IF(LEFT(VLOOKUP(G94,TriHistory!$B:$E,3,FALSE),1)="2",VLOOKUP(G94,TriHistory!$B:$E,4,FALSE),0))</f>
        <v>0</v>
      </c>
      <c r="H99" s="76">
        <f>IF(ISERROR(VLOOKUP(H94,TriHistory!$B:$E,3,FALSE)),0,IF(LEFT(VLOOKUP(H94,TriHistory!$B:$E,3,FALSE),1)="2",VLOOKUP(H94,TriHistory!$B:$E,4,FALSE),0))</f>
        <v>0</v>
      </c>
      <c r="I99" s="76">
        <f>IF(ISERROR(VLOOKUP(I94,TriHistory!$B:$E,3,FALSE)),0,IF(LEFT(VLOOKUP(I94,TriHistory!$B:$E,3,FALSE),1)="2",VLOOKUP(I94,TriHistory!$B:$E,4,FALSE),0))</f>
        <v>0</v>
      </c>
      <c r="J99" s="76">
        <f t="shared" si="27"/>
        <v>0</v>
      </c>
      <c r="K99" s="77" t="e">
        <f ca="1">IF(TODAY()&gt;C95-1,IF(J96=0,0,J99/J96),0)</f>
        <v>#N/A</v>
      </c>
    </row>
    <row r="100" spans="1:11" x14ac:dyDescent="0.2">
      <c r="A100" s="342"/>
      <c r="B100" s="68" t="s">
        <v>192</v>
      </c>
      <c r="C100" s="76">
        <f>IF(ISERROR(VLOOKUP(C94,TriHistory!$B:$E,3,FALSE)),0,IF(LEFT(VLOOKUP(C94,TriHistory!$B:$E,3,FALSE),1)="3",VLOOKUP(C94,TriHistory!$B:$E,4,FALSE),0))</f>
        <v>0</v>
      </c>
      <c r="D100" s="76">
        <f>IF(ISERROR(VLOOKUP(D94,TriHistory!$B:$E,3,FALSE)),0,IF(LEFT(VLOOKUP(D94,TriHistory!$B:$E,3,FALSE),1)="3",VLOOKUP(D94,TriHistory!$B:$E,4,FALSE),0))</f>
        <v>0</v>
      </c>
      <c r="E100" s="76">
        <f>IF(ISERROR(VLOOKUP(E94,TriHistory!$B:$E,3,FALSE)),0,IF(LEFT(VLOOKUP(E94,TriHistory!$B:$E,3,FALSE),1)="3",VLOOKUP(E94,TriHistory!$B:$E,4,FALSE),0))</f>
        <v>0</v>
      </c>
      <c r="F100" s="76">
        <f>IF(ISERROR(VLOOKUP(F94,TriHistory!$B:$E,3,FALSE)),0,IF(LEFT(VLOOKUP(F94,TriHistory!$B:$E,3,FALSE),1)="3",VLOOKUP(F94,TriHistory!$B:$E,4,FALSE),0))</f>
        <v>0</v>
      </c>
      <c r="G100" s="76">
        <f>IF(ISERROR(VLOOKUP(G94,TriHistory!$B:$E,3,FALSE)),0,IF(LEFT(VLOOKUP(G94,TriHistory!$B:$E,3,FALSE),1)="3",VLOOKUP(G94,TriHistory!$B:$E,4,FALSE),0))</f>
        <v>0</v>
      </c>
      <c r="H100" s="76">
        <f>IF(ISERROR(VLOOKUP(H94,TriHistory!$B:$E,3,FALSE)),0,IF(LEFT(VLOOKUP(H94,TriHistory!$B:$E,3,FALSE),1)="3",VLOOKUP(H94,TriHistory!$B:$E,4,FALSE),0))</f>
        <v>0</v>
      </c>
      <c r="I100" s="76">
        <f>IF(ISERROR(VLOOKUP(I94,TriHistory!$B:$E,3,FALSE)),0,IF(LEFT(VLOOKUP(I94,TriHistory!$B:$E,3,FALSE),1)="3",VLOOKUP(I94,TriHistory!$B:$E,4,FALSE),0))</f>
        <v>0</v>
      </c>
      <c r="J100" s="76">
        <f t="shared" si="27"/>
        <v>0</v>
      </c>
      <c r="K100" s="77" t="e">
        <f ca="1">IF(TODAY()&gt;C96-1,IF(J97=0,0,J100/J97),0)</f>
        <v>#N/A</v>
      </c>
    </row>
    <row r="101" spans="1:11" x14ac:dyDescent="0.2">
      <c r="A101" s="341" t="s">
        <v>79</v>
      </c>
      <c r="B101" s="341"/>
      <c r="C101" s="70">
        <f>C94+7</f>
        <v>42883</v>
      </c>
      <c r="D101" s="70">
        <f t="shared" ref="D101:I101" si="28">C101+1</f>
        <v>42884</v>
      </c>
      <c r="E101" s="70">
        <f t="shared" si="28"/>
        <v>42885</v>
      </c>
      <c r="F101" s="70">
        <f t="shared" si="28"/>
        <v>42886</v>
      </c>
      <c r="G101" s="70">
        <f t="shared" si="28"/>
        <v>42887</v>
      </c>
      <c r="H101" s="70">
        <f t="shared" si="28"/>
        <v>42888</v>
      </c>
      <c r="I101" s="70">
        <f t="shared" si="28"/>
        <v>42889</v>
      </c>
      <c r="J101" s="68" t="s">
        <v>81</v>
      </c>
      <c r="K101" s="69"/>
    </row>
    <row r="102" spans="1:11" x14ac:dyDescent="0.2">
      <c r="A102" s="342" t="s">
        <v>189</v>
      </c>
      <c r="B102" s="68" t="s">
        <v>190</v>
      </c>
      <c r="H102" s="71">
        <v>0.5</v>
      </c>
      <c r="J102" s="71">
        <f t="shared" ref="J102:J107" si="29">SUM(C102:I102)</f>
        <v>0.5</v>
      </c>
      <c r="K102" s="72"/>
    </row>
    <row r="103" spans="1:11" x14ac:dyDescent="0.2">
      <c r="A103" s="343"/>
      <c r="B103" s="68" t="s">
        <v>191</v>
      </c>
      <c r="C103" s="73" t="e">
        <f>VLOOKUP($C101,Plan!$C:$Q,9,FALSE)</f>
        <v>#N/A</v>
      </c>
      <c r="D103" s="73" t="e">
        <f>VLOOKUP($C101,Plan!$C:$Q,10,FALSE)</f>
        <v>#N/A</v>
      </c>
      <c r="E103" s="73" t="e">
        <f>VLOOKUP($C101,Plan!$C:$Q,11,FALSE)</f>
        <v>#N/A</v>
      </c>
      <c r="F103" s="73" t="e">
        <f>VLOOKUP($C101,Plan!$C:$Q,12,FALSE)</f>
        <v>#N/A</v>
      </c>
      <c r="G103" s="73" t="e">
        <f>VLOOKUP($C101,Plan!$C:$Q,13,FALSE)</f>
        <v>#N/A</v>
      </c>
      <c r="H103" s="73" t="e">
        <f>VLOOKUP($C101,Plan!$C:$Q,14,FALSE)</f>
        <v>#N/A</v>
      </c>
      <c r="I103" s="73" t="e">
        <f>VLOOKUP($C101,Plan!$C:$Q,15,FALSE)</f>
        <v>#N/A</v>
      </c>
      <c r="J103" s="71" t="e">
        <f t="shared" si="29"/>
        <v>#N/A</v>
      </c>
      <c r="K103" s="72"/>
    </row>
    <row r="104" spans="1:11" x14ac:dyDescent="0.2">
      <c r="A104" s="343"/>
      <c r="B104" s="68" t="s">
        <v>192</v>
      </c>
      <c r="C104" s="73" t="e">
        <f>VLOOKUP($C101,Plan!$C:$J,2,FALSE)</f>
        <v>#N/A</v>
      </c>
      <c r="D104" s="73" t="e">
        <f>VLOOKUP($C101,Plan!$C:$J,3,FALSE)</f>
        <v>#N/A</v>
      </c>
      <c r="E104" s="73" t="e">
        <f>VLOOKUP($C101,Plan!$C:$J,4,FALSE)</f>
        <v>#N/A</v>
      </c>
      <c r="F104" s="73" t="e">
        <f>VLOOKUP($C101,Plan!$C:$J,5,FALSE)</f>
        <v>#N/A</v>
      </c>
      <c r="G104" s="73" t="e">
        <f>VLOOKUP($C101,Plan!$C:$J,6,FALSE)</f>
        <v>#N/A</v>
      </c>
      <c r="H104" s="73" t="e">
        <f>VLOOKUP($C101,Plan!$C:$J,7,FALSE)</f>
        <v>#N/A</v>
      </c>
      <c r="I104" s="73">
        <v>0</v>
      </c>
      <c r="J104" s="71" t="e">
        <f t="shared" si="29"/>
        <v>#N/A</v>
      </c>
      <c r="K104" s="72"/>
    </row>
    <row r="105" spans="1:11" x14ac:dyDescent="0.2">
      <c r="A105" s="342" t="s">
        <v>193</v>
      </c>
      <c r="B105" s="68" t="s">
        <v>190</v>
      </c>
      <c r="C105" s="76">
        <f>IF(ISERROR(VLOOKUP(C101,TriHistory!$B:$E,3,FALSE)),0,IF(LEFT(VLOOKUP(C101,TriHistory!$B:$E,3,FALSE),1)="1",VLOOKUP(C101,TriHistory!$B:$E,4,FALSE),0))</f>
        <v>0</v>
      </c>
      <c r="D105" s="76">
        <f>IF(ISERROR(VLOOKUP(D101,TriHistory!$B:$E,3,FALSE)),0,IF(LEFT(VLOOKUP(D101,TriHistory!$B:$E,3,FALSE),1)="1",VLOOKUP(D101,TriHistory!$B:$E,4,FALSE),0))</f>
        <v>0</v>
      </c>
      <c r="E105" s="76">
        <f>IF(ISERROR(VLOOKUP(E101,TriHistory!$B:$E,3,FALSE)),0,IF(LEFT(VLOOKUP(E101,TriHistory!$B:$E,3,FALSE),1)="1",VLOOKUP(E101,TriHistory!$B:$E,4,FALSE),0))</f>
        <v>0</v>
      </c>
      <c r="F105" s="76">
        <f>IF(ISERROR(VLOOKUP(F101,TriHistory!$B:$E,3,FALSE)),0,IF(LEFT(VLOOKUP(F101,TriHistory!$B:$E,3,FALSE),1)="1",VLOOKUP(F101,TriHistory!$B:$E,4,FALSE),0))</f>
        <v>0</v>
      </c>
      <c r="G105" s="76">
        <f>IF(ISERROR(VLOOKUP(G101,TriHistory!$B:$E,3,FALSE)),0,IF(LEFT(VLOOKUP(G101,TriHistory!$B:$E,3,FALSE),1)="1",VLOOKUP(G101,TriHistory!$B:$E,4,FALSE),0))</f>
        <v>0</v>
      </c>
      <c r="H105" s="76">
        <f>IF(ISERROR(VLOOKUP(H101,TriHistory!$B:$E,3,FALSE)),0,IF(LEFT(VLOOKUP(H101,TriHistory!$B:$E,3,FALSE),1)="1",VLOOKUP(H101,TriHistory!$B:$E,4,FALSE),0))</f>
        <v>0</v>
      </c>
      <c r="I105" s="76">
        <f>IF(ISERROR(VLOOKUP(I101,TriHistory!$B:$E,3,FALSE)),0,IF(LEFT(VLOOKUP(I101,TriHistory!$B:$E,3,FALSE),1)="1",VLOOKUP(I101,TriHistory!$B:$E,4,FALSE),0))</f>
        <v>0</v>
      </c>
      <c r="J105" s="76">
        <f t="shared" si="29"/>
        <v>0</v>
      </c>
      <c r="K105" s="77">
        <f ca="1">IF(TODAY()&gt;C101-1,IF(J102=0,0,J105/J102),0)</f>
        <v>0</v>
      </c>
    </row>
    <row r="106" spans="1:11" x14ac:dyDescent="0.2">
      <c r="A106" s="342"/>
      <c r="B106" s="68" t="s">
        <v>191</v>
      </c>
      <c r="C106" s="76">
        <f>IF(ISERROR(VLOOKUP(C101,TriHistory!$B:$E,3,FALSE)),0,IF(LEFT(VLOOKUP(C101,TriHistory!$B:$E,3,FALSE),1)="2",VLOOKUP(C101,TriHistory!$B:$E,4,FALSE),0))</f>
        <v>0</v>
      </c>
      <c r="D106" s="76">
        <f>IF(ISERROR(VLOOKUP(D101,TriHistory!$B:$E,3,FALSE)),0,IF(LEFT(VLOOKUP(D101,TriHistory!$B:$E,3,FALSE),1)="2",VLOOKUP(D101,TriHistory!$B:$E,4,FALSE),0))</f>
        <v>0</v>
      </c>
      <c r="E106" s="76">
        <f>IF(ISERROR(VLOOKUP(E101,TriHistory!$B:$E,3,FALSE)),0,IF(LEFT(VLOOKUP(E101,TriHistory!$B:$E,3,FALSE),1)="2",VLOOKUP(E101,TriHistory!$B:$E,4,FALSE),0))</f>
        <v>0</v>
      </c>
      <c r="F106" s="76">
        <f>IF(ISERROR(VLOOKUP(F101,TriHistory!$B:$E,3,FALSE)),0,IF(LEFT(VLOOKUP(F101,TriHistory!$B:$E,3,FALSE),1)="2",VLOOKUP(F101,TriHistory!$B:$E,4,FALSE),0))</f>
        <v>0</v>
      </c>
      <c r="G106" s="76">
        <f>IF(ISERROR(VLOOKUP(G101,TriHistory!$B:$E,3,FALSE)),0,IF(LEFT(VLOOKUP(G101,TriHistory!$B:$E,3,FALSE),1)="2",VLOOKUP(G101,TriHistory!$B:$E,4,FALSE),0))</f>
        <v>0</v>
      </c>
      <c r="H106" s="76">
        <f>IF(ISERROR(VLOOKUP(H101,TriHistory!$B:$E,3,FALSE)),0,IF(LEFT(VLOOKUP(H101,TriHistory!$B:$E,3,FALSE),1)="2",VLOOKUP(H101,TriHistory!$B:$E,4,FALSE),0))</f>
        <v>0</v>
      </c>
      <c r="I106" s="76">
        <f>IF(ISERROR(VLOOKUP(I101,TriHistory!$B:$E,3,FALSE)),0,IF(LEFT(VLOOKUP(I101,TriHistory!$B:$E,3,FALSE),1)="2",VLOOKUP(I101,TriHistory!$B:$E,4,FALSE),0))</f>
        <v>0</v>
      </c>
      <c r="J106" s="76">
        <f t="shared" si="29"/>
        <v>0</v>
      </c>
      <c r="K106" s="77" t="e">
        <f ca="1">IF(TODAY()&gt;C102-1,IF(J103=0,0,J106/J103),0)</f>
        <v>#N/A</v>
      </c>
    </row>
    <row r="107" spans="1:11" x14ac:dyDescent="0.2">
      <c r="A107" s="342"/>
      <c r="B107" s="68" t="s">
        <v>192</v>
      </c>
      <c r="C107" s="76">
        <f>IF(ISERROR(VLOOKUP(C101,TriHistory!$B:$E,3,FALSE)),0,IF(LEFT(VLOOKUP(C101,TriHistory!$B:$E,3,FALSE),1)="3",VLOOKUP(C101,TriHistory!$B:$E,4,FALSE),0))</f>
        <v>0</v>
      </c>
      <c r="D107" s="76">
        <v>1</v>
      </c>
      <c r="E107" s="76">
        <f>IF(ISERROR(VLOOKUP(E101,TriHistory!$B:$E,3,FALSE)),0,IF(LEFT(VLOOKUP(E101,TriHistory!$B:$E,3,FALSE),1)="3",VLOOKUP(E101,TriHistory!$B:$E,4,FALSE),0))</f>
        <v>0</v>
      </c>
      <c r="F107" s="76">
        <f>IF(ISERROR(VLOOKUP(F101,TriHistory!$B:$E,3,FALSE)),0,IF(LEFT(VLOOKUP(F101,TriHistory!$B:$E,3,FALSE),1)="3",VLOOKUP(F101,TriHistory!$B:$E,4,FALSE),0))</f>
        <v>0</v>
      </c>
      <c r="G107" s="76">
        <f>IF(ISERROR(VLOOKUP(G101,TriHistory!$B:$E,3,FALSE)),0,IF(LEFT(VLOOKUP(G101,TriHistory!$B:$E,3,FALSE),1)="3",VLOOKUP(G101,TriHistory!$B:$E,4,FALSE),0))</f>
        <v>0</v>
      </c>
      <c r="H107" s="76">
        <f>IF(ISERROR(VLOOKUP(H101,TriHistory!$B:$E,3,FALSE)),0,IF(LEFT(VLOOKUP(H101,TriHistory!$B:$E,3,FALSE),1)="3",VLOOKUP(H101,TriHistory!$B:$E,4,FALSE),0))</f>
        <v>0</v>
      </c>
      <c r="I107" s="76">
        <f>IF(ISERROR(VLOOKUP(I101,TriHistory!$B:$E,3,FALSE)),0,IF(LEFT(VLOOKUP(I101,TriHistory!$B:$E,3,FALSE),1)="3",VLOOKUP(I101,TriHistory!$B:$E,4,FALSE),0))</f>
        <v>0</v>
      </c>
      <c r="J107" s="76">
        <f t="shared" si="29"/>
        <v>1</v>
      </c>
      <c r="K107" s="77" t="e">
        <f ca="1">IF(TODAY()&gt;C103-1,IF(J104=0,0,J107/J104),0)</f>
        <v>#N/A</v>
      </c>
    </row>
    <row r="108" spans="1:11" x14ac:dyDescent="0.2">
      <c r="A108" s="341" t="s">
        <v>79</v>
      </c>
      <c r="B108" s="341"/>
      <c r="C108" s="70">
        <f>C101+7</f>
        <v>42890</v>
      </c>
      <c r="D108" s="70">
        <f t="shared" ref="D108:I108" si="30">C108+1</f>
        <v>42891</v>
      </c>
      <c r="E108" s="70">
        <f t="shared" si="30"/>
        <v>42892</v>
      </c>
      <c r="F108" s="70">
        <f t="shared" si="30"/>
        <v>42893</v>
      </c>
      <c r="G108" s="70">
        <f t="shared" si="30"/>
        <v>42894</v>
      </c>
      <c r="H108" s="70">
        <f t="shared" si="30"/>
        <v>42895</v>
      </c>
      <c r="I108" s="70">
        <f t="shared" si="30"/>
        <v>42896</v>
      </c>
      <c r="J108" s="68" t="s">
        <v>81</v>
      </c>
      <c r="K108" s="161">
        <f>_xlfn.DAYS($C$185,C108)/7</f>
        <v>11</v>
      </c>
    </row>
    <row r="109" spans="1:11" x14ac:dyDescent="0.2">
      <c r="A109" s="342" t="s">
        <v>189</v>
      </c>
      <c r="B109" s="68" t="s">
        <v>190</v>
      </c>
      <c r="F109" s="71">
        <v>0.25</v>
      </c>
      <c r="J109" s="71">
        <f t="shared" ref="J109:J114" si="31">SUM(C109:I109)</f>
        <v>0.25</v>
      </c>
      <c r="K109" s="72"/>
    </row>
    <row r="110" spans="1:11" x14ac:dyDescent="0.2">
      <c r="A110" s="343"/>
      <c r="B110" s="68" t="s">
        <v>191</v>
      </c>
      <c r="C110" s="73" t="e">
        <f>VLOOKUP($C108,Plan!$C:$Q,9,FALSE)</f>
        <v>#N/A</v>
      </c>
      <c r="D110" s="73" t="e">
        <f>VLOOKUP($C108,Plan!$C:$Q,10,FALSE)</f>
        <v>#N/A</v>
      </c>
      <c r="E110" s="73" t="e">
        <f>VLOOKUP($C108,Plan!$C:$Q,11,FALSE)</f>
        <v>#N/A</v>
      </c>
      <c r="F110" s="73" t="e">
        <f>VLOOKUP($C108,Plan!$C:$Q,12,FALSE)</f>
        <v>#N/A</v>
      </c>
      <c r="G110" s="73" t="e">
        <f>VLOOKUP($C108,Plan!$C:$Q,13,FALSE)</f>
        <v>#N/A</v>
      </c>
      <c r="H110" s="73" t="e">
        <f>VLOOKUP($C108,Plan!$C:$Q,14,FALSE)</f>
        <v>#N/A</v>
      </c>
      <c r="I110" s="73" t="e">
        <f>VLOOKUP($C108,Plan!$C:$Q,15,FALSE)</f>
        <v>#N/A</v>
      </c>
      <c r="J110" s="71" t="e">
        <f t="shared" si="31"/>
        <v>#N/A</v>
      </c>
      <c r="K110" s="72"/>
    </row>
    <row r="111" spans="1:11" x14ac:dyDescent="0.2">
      <c r="A111" s="343"/>
      <c r="B111" s="68" t="s">
        <v>192</v>
      </c>
      <c r="C111" s="73" t="e">
        <f>VLOOKUP($C108,Plan!$C:$J,2,FALSE)</f>
        <v>#N/A</v>
      </c>
      <c r="D111" s="73" t="e">
        <f>VLOOKUP($C108,Plan!$C:$J,3,FALSE)</f>
        <v>#N/A</v>
      </c>
      <c r="E111" s="73" t="e">
        <f>VLOOKUP($C108,Plan!$C:$J,4,FALSE)</f>
        <v>#N/A</v>
      </c>
      <c r="F111" s="73" t="e">
        <f>VLOOKUP($C108,Plan!$C:$J,5,FALSE)</f>
        <v>#N/A</v>
      </c>
      <c r="G111" s="73" t="e">
        <f>VLOOKUP($C108,Plan!$C:$J,6,FALSE)</f>
        <v>#N/A</v>
      </c>
      <c r="H111" s="73" t="e">
        <f>VLOOKUP($C108,Plan!$C:$J,7,FALSE)</f>
        <v>#N/A</v>
      </c>
      <c r="I111" s="73" t="e">
        <f>VLOOKUP($C108,Plan!$C:$J,8,FALSE)</f>
        <v>#N/A</v>
      </c>
      <c r="J111" s="71" t="e">
        <f t="shared" si="31"/>
        <v>#N/A</v>
      </c>
      <c r="K111" s="72"/>
    </row>
    <row r="112" spans="1:11" x14ac:dyDescent="0.2">
      <c r="A112" s="342" t="s">
        <v>193</v>
      </c>
      <c r="B112" s="68" t="s">
        <v>190</v>
      </c>
      <c r="C112" s="76">
        <f>IF(ISERROR(VLOOKUP(C108,TriHistory!$B:$E,3,FALSE)),0,IF(LEFT(VLOOKUP(C108,TriHistory!$B:$E,3,FALSE),1)="1",VLOOKUP(C108,TriHistory!$B:$E,4,FALSE),0))</f>
        <v>0</v>
      </c>
      <c r="D112" s="76">
        <f>IF(ISERROR(VLOOKUP(D108,TriHistory!$B:$E,3,FALSE)),0,IF(LEFT(VLOOKUP(D108,TriHistory!$B:$E,3,FALSE),1)="1",VLOOKUP(D108,TriHistory!$B:$E,4,FALSE),0))</f>
        <v>0</v>
      </c>
      <c r="E112" s="76">
        <f>IF(ISERROR(VLOOKUP(E108,TriHistory!$B:$E,3,FALSE)),0,IF(LEFT(VLOOKUP(E108,TriHistory!$B:$E,3,FALSE),1)="1",VLOOKUP(E108,TriHistory!$B:$E,4,FALSE),0))</f>
        <v>0</v>
      </c>
      <c r="F112" s="76">
        <f>IF(ISERROR(VLOOKUP(F108,TriHistory!$B:$E,3,FALSE)),0,IF(LEFT(VLOOKUP(F108,TriHistory!$B:$E,3,FALSE),1)="1",VLOOKUP(F108,TriHistory!$B:$E,4,FALSE),0))</f>
        <v>0</v>
      </c>
      <c r="G112" s="76">
        <f>IF(ISERROR(VLOOKUP(G108,TriHistory!$B:$E,3,FALSE)),0,IF(LEFT(VLOOKUP(G108,TriHistory!$B:$E,3,FALSE),1)="1",VLOOKUP(G108,TriHistory!$B:$E,4,FALSE),0))</f>
        <v>0</v>
      </c>
      <c r="H112" s="76">
        <f>IF(ISERROR(VLOOKUP(H108,TriHistory!$B:$E,3,FALSE)),0,IF(LEFT(VLOOKUP(H108,TriHistory!$B:$E,3,FALSE),1)="1",VLOOKUP(H108,TriHistory!$B:$E,4,FALSE),0))</f>
        <v>0</v>
      </c>
      <c r="I112" s="76">
        <f>IF(ISERROR(VLOOKUP(I108,TriHistory!$B:$E,3,FALSE)),0,IF(LEFT(VLOOKUP(I108,TriHistory!$B:$E,3,FALSE),1)="1",VLOOKUP(I108,TriHistory!$B:$E,4,FALSE),0))</f>
        <v>0</v>
      </c>
      <c r="J112" s="76">
        <f t="shared" si="31"/>
        <v>0</v>
      </c>
      <c r="K112" s="77">
        <f ca="1">IF(TODAY()&gt;C108-1,IF(J109=0,0,J112/J109),0)</f>
        <v>0</v>
      </c>
    </row>
    <row r="113" spans="1:11" x14ac:dyDescent="0.2">
      <c r="A113" s="342"/>
      <c r="B113" s="68" t="s">
        <v>191</v>
      </c>
      <c r="C113" s="76">
        <f>IF(ISERROR(VLOOKUP(C108,TriHistory!$B:$E,3,FALSE)),0,IF(LEFT(VLOOKUP(C108,TriHistory!$B:$E,3,FALSE),1)="2",VLOOKUP(C108,TriHistory!$B:$E,4,FALSE),0))</f>
        <v>0</v>
      </c>
      <c r="D113" s="76">
        <f>IF(ISERROR(VLOOKUP(D108,TriHistory!$B:$E,3,FALSE)),0,IF(LEFT(VLOOKUP(D108,TriHistory!$B:$E,3,FALSE),1)="2",VLOOKUP(D108,TriHistory!$B:$E,4,FALSE),0))</f>
        <v>0</v>
      </c>
      <c r="E113" s="76">
        <f>IF(ISERROR(VLOOKUP(E108,TriHistory!$B:$E,3,FALSE)),0,IF(LEFT(VLOOKUP(E108,TriHistory!$B:$E,3,FALSE),1)="2",VLOOKUP(E108,TriHistory!$B:$E,4,FALSE),0))</f>
        <v>0</v>
      </c>
      <c r="F113" s="76">
        <f>IF(ISERROR(VLOOKUP(F108,TriHistory!$B:$E,3,FALSE)),0,IF(LEFT(VLOOKUP(F108,TriHistory!$B:$E,3,FALSE),1)="2",VLOOKUP(F108,TriHistory!$B:$E,4,FALSE),0))</f>
        <v>0</v>
      </c>
      <c r="G113" s="76">
        <f>IF(ISERROR(VLOOKUP(G108,TriHistory!$B:$E,3,FALSE)),0,IF(LEFT(VLOOKUP(G108,TriHistory!$B:$E,3,FALSE),1)="2",VLOOKUP(G108,TriHistory!$B:$E,4,FALSE),0))</f>
        <v>0</v>
      </c>
      <c r="H113" s="76">
        <f>IF(ISERROR(VLOOKUP(H108,TriHistory!$B:$E,3,FALSE)),0,IF(LEFT(VLOOKUP(H108,TriHistory!$B:$E,3,FALSE),1)="2",VLOOKUP(H108,TriHistory!$B:$E,4,FALSE),0))</f>
        <v>0</v>
      </c>
      <c r="I113" s="76">
        <f>IF(ISERROR(VLOOKUP(I108,TriHistory!$B:$E,3,FALSE)),0,IF(LEFT(VLOOKUP(I108,TriHistory!$B:$E,3,FALSE),1)="2",VLOOKUP(I108,TriHistory!$B:$E,4,FALSE),0))</f>
        <v>0</v>
      </c>
      <c r="J113" s="76">
        <f t="shared" si="31"/>
        <v>0</v>
      </c>
      <c r="K113" s="77" t="e">
        <f ca="1">IF(TODAY()&gt;C109-1,IF(J110=0,0,J113/J110),0)</f>
        <v>#N/A</v>
      </c>
    </row>
    <row r="114" spans="1:11" x14ac:dyDescent="0.2">
      <c r="A114" s="342"/>
      <c r="B114" s="68" t="s">
        <v>192</v>
      </c>
      <c r="C114" s="76">
        <f>IF(ISERROR(VLOOKUP(C108,TriHistory!$B:$E,3,FALSE)),0,IF(LEFT(VLOOKUP(C108,TriHistory!$B:$E,3,FALSE),1)="3",VLOOKUP(C108,TriHistory!$B:$E,4,FALSE),0))</f>
        <v>0</v>
      </c>
      <c r="D114" s="76">
        <f>IF(ISERROR(VLOOKUP(D108,TriHistory!$B:$E,3,FALSE)),0,IF(LEFT(VLOOKUP(D108,TriHistory!$B:$E,3,FALSE),1)="3",VLOOKUP(D108,TriHistory!$B:$E,4,FALSE),0))</f>
        <v>0</v>
      </c>
      <c r="E114" s="76">
        <f>IF(ISERROR(VLOOKUP(E108,TriHistory!$B:$E,3,FALSE)),0,IF(LEFT(VLOOKUP(E108,TriHistory!$B:$E,3,FALSE),1)="3",VLOOKUP(E108,TriHistory!$B:$E,4,FALSE),0))</f>
        <v>0</v>
      </c>
      <c r="F114" s="76">
        <f>IF(ISERROR(VLOOKUP(F108,TriHistory!$B:$E,3,FALSE)),0,IF(LEFT(VLOOKUP(F108,TriHistory!$B:$E,3,FALSE),1)="3",VLOOKUP(F108,TriHistory!$B:$E,4,FALSE),0))</f>
        <v>0</v>
      </c>
      <c r="G114" s="76">
        <f>IF(ISERROR(VLOOKUP(G108,TriHistory!$B:$E,3,FALSE)),0,IF(LEFT(VLOOKUP(G108,TriHistory!$B:$E,3,FALSE),1)="3",VLOOKUP(G108,TriHistory!$B:$E,4,FALSE),0))</f>
        <v>0</v>
      </c>
      <c r="H114" s="76">
        <f>IF(ISERROR(VLOOKUP(H108,TriHistory!$B:$E,3,FALSE)),0,IF(LEFT(VLOOKUP(H108,TriHistory!$B:$E,3,FALSE),1)="3",VLOOKUP(H108,TriHistory!$B:$E,4,FALSE),0))</f>
        <v>0</v>
      </c>
      <c r="I114" s="76">
        <f>IF(ISERROR(VLOOKUP(I108,TriHistory!$B:$E,3,FALSE)),0,IF(LEFT(VLOOKUP(I108,TriHistory!$B:$E,3,FALSE),1)="3",VLOOKUP(I108,TriHistory!$B:$E,4,FALSE),0))</f>
        <v>0</v>
      </c>
      <c r="J114" s="76">
        <f t="shared" si="31"/>
        <v>0</v>
      </c>
      <c r="K114" s="77" t="e">
        <f ca="1">IF(TODAY()&gt;C110-1,IF(J111=0,0,J114/J111),0)</f>
        <v>#N/A</v>
      </c>
    </row>
    <row r="115" spans="1:11" x14ac:dyDescent="0.2">
      <c r="A115" s="78"/>
      <c r="B115" s="70" t="s">
        <v>182</v>
      </c>
      <c r="C115" s="70">
        <f>C108+7</f>
        <v>42897</v>
      </c>
      <c r="D115" s="70">
        <f t="shared" ref="D115:I115" si="32">C115+1</f>
        <v>42898</v>
      </c>
      <c r="E115" s="70">
        <f t="shared" si="32"/>
        <v>42899</v>
      </c>
      <c r="F115" s="70">
        <f t="shared" si="32"/>
        <v>42900</v>
      </c>
      <c r="G115" s="70">
        <f t="shared" si="32"/>
        <v>42901</v>
      </c>
      <c r="H115" s="70">
        <f t="shared" si="32"/>
        <v>42902</v>
      </c>
      <c r="I115" s="70">
        <f t="shared" si="32"/>
        <v>42903</v>
      </c>
      <c r="J115" s="68" t="s">
        <v>81</v>
      </c>
      <c r="K115" s="161">
        <f>_xlfn.DAYS($C$185,C115)/7</f>
        <v>10</v>
      </c>
    </row>
    <row r="116" spans="1:11" x14ac:dyDescent="0.2">
      <c r="A116" s="342" t="s">
        <v>189</v>
      </c>
      <c r="B116" s="68" t="s">
        <v>190</v>
      </c>
      <c r="J116" s="71">
        <f t="shared" ref="J116:J121" si="33">SUM(C116:I116)</f>
        <v>0</v>
      </c>
      <c r="K116" s="72"/>
    </row>
    <row r="117" spans="1:11" x14ac:dyDescent="0.2">
      <c r="A117" s="343"/>
      <c r="B117" s="68" t="s">
        <v>191</v>
      </c>
      <c r="C117" s="73" t="e">
        <f>VLOOKUP($C115,Plan!$C:$Q,9,FALSE)</f>
        <v>#N/A</v>
      </c>
      <c r="D117" s="73" t="e">
        <f>VLOOKUP($C115,Plan!$C:$Q,10,FALSE)</f>
        <v>#N/A</v>
      </c>
      <c r="E117" s="73" t="e">
        <f>VLOOKUP($C115,Plan!$C:$Q,11,FALSE)</f>
        <v>#N/A</v>
      </c>
      <c r="F117" s="73" t="e">
        <f>VLOOKUP($C115,Plan!$C:$Q,12,FALSE)</f>
        <v>#N/A</v>
      </c>
      <c r="G117" s="73" t="e">
        <f>VLOOKUP($C115,Plan!$C:$Q,13,FALSE)</f>
        <v>#N/A</v>
      </c>
      <c r="H117" s="73" t="e">
        <f>VLOOKUP($C115,Plan!$C:$Q,14,FALSE)</f>
        <v>#N/A</v>
      </c>
      <c r="I117" s="73" t="e">
        <f>VLOOKUP($C115,Plan!$C:$Q,15,FALSE)</f>
        <v>#N/A</v>
      </c>
      <c r="J117" s="71" t="e">
        <f t="shared" si="33"/>
        <v>#N/A</v>
      </c>
      <c r="K117" s="72"/>
    </row>
    <row r="118" spans="1:11" x14ac:dyDescent="0.2">
      <c r="A118" s="343"/>
      <c r="B118" s="68" t="s">
        <v>192</v>
      </c>
      <c r="C118" s="73" t="e">
        <f>VLOOKUP($C115,Plan!$C:$J,2,FALSE)</f>
        <v>#N/A</v>
      </c>
      <c r="D118" s="73" t="e">
        <f>VLOOKUP($C115,Plan!$C:$J,3,FALSE)</f>
        <v>#N/A</v>
      </c>
      <c r="E118" s="73" t="e">
        <f>VLOOKUP($C115,Plan!$C:$J,4,FALSE)</f>
        <v>#N/A</v>
      </c>
      <c r="F118" s="73" t="e">
        <f>VLOOKUP($C115,Plan!$C:$J,5,FALSE)</f>
        <v>#N/A</v>
      </c>
      <c r="G118" s="73" t="e">
        <f>VLOOKUP($C115,Plan!$C:$J,6,FALSE)</f>
        <v>#N/A</v>
      </c>
      <c r="H118" s="73" t="e">
        <f>VLOOKUP($C115,Plan!$C:$J,7,FALSE)</f>
        <v>#N/A</v>
      </c>
      <c r="I118" s="73" t="e">
        <f>VLOOKUP($C115,Plan!$C:$J,8,FALSE)</f>
        <v>#N/A</v>
      </c>
      <c r="J118" s="71" t="e">
        <f t="shared" si="33"/>
        <v>#N/A</v>
      </c>
      <c r="K118" s="72"/>
    </row>
    <row r="119" spans="1:11" x14ac:dyDescent="0.2">
      <c r="A119" s="342" t="s">
        <v>193</v>
      </c>
      <c r="B119" s="68" t="s">
        <v>190</v>
      </c>
      <c r="C119" s="76">
        <f>IF(ISERROR(VLOOKUP(C115,TriHistory!$B:$E,3,FALSE)),0,IF(LEFT(VLOOKUP(C115,TriHistory!$B:$E,3,FALSE),1)="1",VLOOKUP(C115,TriHistory!$B:$E,4,FALSE),0))</f>
        <v>0</v>
      </c>
      <c r="D119" s="76">
        <f>IF(ISERROR(VLOOKUP(D115,TriHistory!$B:$E,3,FALSE)),0,IF(LEFT(VLOOKUP(D115,TriHistory!$B:$E,3,FALSE),1)="1",VLOOKUP(D115,TriHistory!$B:$E,4,FALSE),0))</f>
        <v>0</v>
      </c>
      <c r="E119" s="76">
        <f>IF(ISERROR(VLOOKUP(E115,TriHistory!$B:$E,3,FALSE)),0,IF(LEFT(VLOOKUP(E115,TriHistory!$B:$E,3,FALSE),1)="1",VLOOKUP(E115,TriHistory!$B:$E,4,FALSE),0))</f>
        <v>0</v>
      </c>
      <c r="F119" s="76">
        <f>IF(ISERROR(VLOOKUP(F115,TriHistory!$B:$E,3,FALSE)),0,IF(LEFT(VLOOKUP(F115,TriHistory!$B:$E,3,FALSE),1)="1",VLOOKUP(F115,TriHistory!$B:$E,4,FALSE),0))</f>
        <v>0</v>
      </c>
      <c r="G119" s="76">
        <f>IF(ISERROR(VLOOKUP(G115,TriHistory!$B:$E,3,FALSE)),0,IF(LEFT(VLOOKUP(G115,TriHistory!$B:$E,3,FALSE),1)="1",VLOOKUP(G115,TriHistory!$B:$E,4,FALSE),0))</f>
        <v>0</v>
      </c>
      <c r="H119" s="76">
        <f>IF(ISERROR(VLOOKUP(H115,TriHistory!$B:$E,3,FALSE)),0,IF(LEFT(VLOOKUP(H115,TriHistory!$B:$E,3,FALSE),1)="1",VLOOKUP(H115,TriHistory!$B:$E,4,FALSE),0))</f>
        <v>0</v>
      </c>
      <c r="I119" s="76">
        <f>IF(ISERROR(VLOOKUP(I115,TriHistory!$B:$E,3,FALSE)),0,IF(LEFT(VLOOKUP(I115,TriHistory!$B:$E,3,FALSE),1)="1",VLOOKUP(I115,TriHistory!$B:$E,4,FALSE),0))</f>
        <v>0</v>
      </c>
      <c r="J119" s="76">
        <f t="shared" si="33"/>
        <v>0</v>
      </c>
      <c r="K119" s="77">
        <f ca="1">IF(TODAY()&gt;C115-1,IF(J116=0,0,J119/J116),0)</f>
        <v>0</v>
      </c>
    </row>
    <row r="120" spans="1:11" x14ac:dyDescent="0.2">
      <c r="A120" s="342"/>
      <c r="B120" s="68" t="s">
        <v>191</v>
      </c>
      <c r="C120" s="76">
        <f>IF(ISERROR(VLOOKUP(C115,TriHistory!$B:$E,3,FALSE)),0,IF(LEFT(VLOOKUP(C115,TriHistory!$B:$E,3,FALSE),1)="2",VLOOKUP(C115,TriHistory!$B:$E,4,FALSE),0))</f>
        <v>0</v>
      </c>
      <c r="D120" s="76">
        <f>IF(ISERROR(VLOOKUP(D115,TriHistory!$B:$E,3,FALSE)),0,IF(LEFT(VLOOKUP(D115,TriHistory!$B:$E,3,FALSE),1)="2",VLOOKUP(D115,TriHistory!$B:$E,4,FALSE),0))</f>
        <v>0</v>
      </c>
      <c r="E120" s="76">
        <f>IF(ISERROR(VLOOKUP(E115,TriHistory!$B:$E,3,FALSE)),0,IF(LEFT(VLOOKUP(E115,TriHistory!$B:$E,3,FALSE),1)="2",VLOOKUP(E115,TriHistory!$B:$E,4,FALSE),0))</f>
        <v>0</v>
      </c>
      <c r="F120" s="76">
        <f>IF(ISERROR(VLOOKUP(F115,TriHistory!$B:$E,3,FALSE)),0,IF(LEFT(VLOOKUP(F115,TriHistory!$B:$E,3,FALSE),1)="2",VLOOKUP(F115,TriHistory!$B:$E,4,FALSE),0))</f>
        <v>0</v>
      </c>
      <c r="G120" s="76">
        <f>IF(ISERROR(VLOOKUP(G115,TriHistory!$B:$E,3,FALSE)),0,IF(LEFT(VLOOKUP(G115,TriHistory!$B:$E,3,FALSE),1)="2",VLOOKUP(G115,TriHistory!$B:$E,4,FALSE),0))</f>
        <v>0</v>
      </c>
      <c r="H120" s="76">
        <f>IF(ISERROR(VLOOKUP(H115,TriHistory!$B:$E,3,FALSE)),0,IF(LEFT(VLOOKUP(H115,TriHistory!$B:$E,3,FALSE),1)="2",VLOOKUP(H115,TriHistory!$B:$E,4,FALSE),0))</f>
        <v>0</v>
      </c>
      <c r="I120" s="76">
        <f>IF(ISERROR(VLOOKUP(I115,TriHistory!$B:$E,3,FALSE)),0,IF(LEFT(VLOOKUP(I115,TriHistory!$B:$E,3,FALSE),1)="2",VLOOKUP(I115,TriHistory!$B:$E,4,FALSE),0))</f>
        <v>0</v>
      </c>
      <c r="J120" s="76">
        <f t="shared" si="33"/>
        <v>0</v>
      </c>
      <c r="K120" s="77" t="e">
        <f ca="1">IF(TODAY()&gt;C116-1,IF(J117=0,0,J120/J117),0)</f>
        <v>#N/A</v>
      </c>
    </row>
    <row r="121" spans="1:11" x14ac:dyDescent="0.2">
      <c r="A121" s="342"/>
      <c r="B121" s="68" t="s">
        <v>192</v>
      </c>
      <c r="C121" s="76">
        <f>IF(ISERROR(VLOOKUP(C115,TriHistory!$B:$E,3,FALSE)),0,IF(LEFT(VLOOKUP(C115,TriHistory!$B:$E,3,FALSE),1)="3",VLOOKUP(C115,TriHistory!$B:$E,4,FALSE),0))</f>
        <v>0</v>
      </c>
      <c r="D121" s="76">
        <f>IF(ISERROR(VLOOKUP(D115,TriHistory!$B:$E,3,FALSE)),0,IF(LEFT(VLOOKUP(D115,TriHistory!$B:$E,3,FALSE),1)="3",VLOOKUP(D115,TriHistory!$B:$E,4,FALSE),0))</f>
        <v>0</v>
      </c>
      <c r="E121" s="76">
        <f>IF(ISERROR(VLOOKUP(E115,TriHistory!$B:$E,3,FALSE)),0,IF(LEFT(VLOOKUP(E115,TriHistory!$B:$E,3,FALSE),1)="3",VLOOKUP(E115,TriHistory!$B:$E,4,FALSE),0))</f>
        <v>0</v>
      </c>
      <c r="F121" s="76">
        <f>IF(ISERROR(VLOOKUP(F115,TriHistory!$B:$E,3,FALSE)),0,IF(LEFT(VLOOKUP(F115,TriHistory!$B:$E,3,FALSE),1)="3",VLOOKUP(F115,TriHistory!$B:$E,4,FALSE),0))</f>
        <v>0</v>
      </c>
      <c r="G121" s="76">
        <f>IF(ISERROR(VLOOKUP(G115,TriHistory!$B:$E,3,FALSE)),0,IF(LEFT(VLOOKUP(G115,TriHistory!$B:$E,3,FALSE),1)="3",VLOOKUP(G115,TriHistory!$B:$E,4,FALSE),0))</f>
        <v>0</v>
      </c>
      <c r="H121" s="76">
        <f>IF(ISERROR(VLOOKUP(H115,TriHistory!$B:$E,3,FALSE)),0,IF(LEFT(VLOOKUP(H115,TriHistory!$B:$E,3,FALSE),1)="3",VLOOKUP(H115,TriHistory!$B:$E,4,FALSE),0))</f>
        <v>0</v>
      </c>
      <c r="I121" s="76">
        <f>IF(ISERROR(VLOOKUP(I115,TriHistory!$B:$E,3,FALSE)),0,IF(LEFT(VLOOKUP(I115,TriHistory!$B:$E,3,FALSE),1)="3",VLOOKUP(I115,TriHistory!$B:$E,4,FALSE),0))</f>
        <v>0</v>
      </c>
      <c r="J121" s="76">
        <f t="shared" si="33"/>
        <v>0</v>
      </c>
      <c r="K121" s="77" t="e">
        <f ca="1">IF(TODAY()&gt;C117-1,IF(J118=0,0,J121/J118),0)</f>
        <v>#N/A</v>
      </c>
    </row>
    <row r="122" spans="1:11" x14ac:dyDescent="0.2">
      <c r="A122" s="341" t="s">
        <v>79</v>
      </c>
      <c r="B122" s="341"/>
      <c r="C122" s="70">
        <f>C115+7</f>
        <v>42904</v>
      </c>
      <c r="D122" s="70">
        <f t="shared" ref="D122:I122" si="34">C122+1</f>
        <v>42905</v>
      </c>
      <c r="E122" s="70">
        <f t="shared" si="34"/>
        <v>42906</v>
      </c>
      <c r="F122" s="70">
        <f t="shared" si="34"/>
        <v>42907</v>
      </c>
      <c r="G122" s="70">
        <f t="shared" si="34"/>
        <v>42908</v>
      </c>
      <c r="H122" s="70">
        <f t="shared" si="34"/>
        <v>42909</v>
      </c>
      <c r="I122" s="70">
        <f t="shared" si="34"/>
        <v>42910</v>
      </c>
      <c r="J122" s="68" t="s">
        <v>81</v>
      </c>
      <c r="K122" s="161">
        <f>_xlfn.DAYS($C$185,C122)/7</f>
        <v>9</v>
      </c>
    </row>
    <row r="123" spans="1:11" x14ac:dyDescent="0.2">
      <c r="A123" s="342" t="s">
        <v>189</v>
      </c>
      <c r="B123" s="68" t="s">
        <v>190</v>
      </c>
      <c r="J123" s="71">
        <f t="shared" ref="J123:J128" si="35">SUM(C123:I123)</f>
        <v>0</v>
      </c>
      <c r="K123" s="72"/>
    </row>
    <row r="124" spans="1:11" x14ac:dyDescent="0.2">
      <c r="A124" s="343"/>
      <c r="B124" s="68" t="s">
        <v>191</v>
      </c>
      <c r="C124" s="73" t="e">
        <f>VLOOKUP($C122,Plan!$C:$Q,9,FALSE)</f>
        <v>#N/A</v>
      </c>
      <c r="D124" s="73" t="e">
        <f>VLOOKUP($C122,Plan!$C:$Q,10,FALSE)</f>
        <v>#N/A</v>
      </c>
      <c r="E124" s="73" t="e">
        <f>VLOOKUP($C122,Plan!$C:$Q,11,FALSE)</f>
        <v>#N/A</v>
      </c>
      <c r="F124" s="73" t="e">
        <f>VLOOKUP($C122,Plan!$C:$Q,12,FALSE)</f>
        <v>#N/A</v>
      </c>
      <c r="G124" s="73" t="e">
        <f>VLOOKUP($C122,Plan!$C:$Q,13,FALSE)</f>
        <v>#N/A</v>
      </c>
      <c r="H124" s="73" t="e">
        <f>VLOOKUP($C122,Plan!$C:$Q,14,FALSE)</f>
        <v>#N/A</v>
      </c>
      <c r="I124" s="73" t="e">
        <f>VLOOKUP($C122,Plan!$C:$Q,15,FALSE)</f>
        <v>#N/A</v>
      </c>
      <c r="J124" s="71" t="e">
        <f t="shared" si="35"/>
        <v>#N/A</v>
      </c>
      <c r="K124" s="72"/>
    </row>
    <row r="125" spans="1:11" x14ac:dyDescent="0.2">
      <c r="A125" s="343"/>
      <c r="B125" s="68" t="s">
        <v>192</v>
      </c>
      <c r="C125" s="73" t="e">
        <f>VLOOKUP($C122,Plan!$C:$J,2,FALSE)</f>
        <v>#N/A</v>
      </c>
      <c r="D125" s="73" t="e">
        <f>VLOOKUP($C122,Plan!$C:$J,3,FALSE)</f>
        <v>#N/A</v>
      </c>
      <c r="E125" s="73" t="e">
        <f>VLOOKUP($C122,Plan!$C:$J,4,FALSE)</f>
        <v>#N/A</v>
      </c>
      <c r="F125" s="73" t="e">
        <f>VLOOKUP($C122,Plan!$C:$J,5,FALSE)</f>
        <v>#N/A</v>
      </c>
      <c r="G125" s="73" t="e">
        <f>VLOOKUP($C122,Plan!$C:$J,6,FALSE)</f>
        <v>#N/A</v>
      </c>
      <c r="H125" s="73" t="e">
        <f>VLOOKUP($C122,Plan!$C:$J,7,FALSE)</f>
        <v>#N/A</v>
      </c>
      <c r="I125" s="73" t="e">
        <f>VLOOKUP($C122,Plan!$C:$J,8,FALSE)</f>
        <v>#N/A</v>
      </c>
      <c r="J125" s="71" t="e">
        <f t="shared" si="35"/>
        <v>#N/A</v>
      </c>
      <c r="K125" s="72"/>
    </row>
    <row r="126" spans="1:11" x14ac:dyDescent="0.2">
      <c r="A126" s="342" t="s">
        <v>193</v>
      </c>
      <c r="B126" s="68" t="s">
        <v>190</v>
      </c>
      <c r="C126" s="76">
        <f>IF(ISERROR(VLOOKUP(C122,TriHistory!$B:$E,3,FALSE)),0,IF(LEFT(VLOOKUP(C122,TriHistory!$B:$E,3,FALSE),1)="1",VLOOKUP(C122,TriHistory!$B:$E,4,FALSE),0))</f>
        <v>0</v>
      </c>
      <c r="D126" s="76">
        <f>IF(ISERROR(VLOOKUP(D122,TriHistory!$B:$E,3,FALSE)),0,IF(LEFT(VLOOKUP(D122,TriHistory!$B:$E,3,FALSE),1)="1",VLOOKUP(D122,TriHistory!$B:$E,4,FALSE),0))</f>
        <v>0</v>
      </c>
      <c r="E126" s="76">
        <f>IF(ISERROR(VLOOKUP(E122,TriHistory!$B:$E,3,FALSE)),0,IF(LEFT(VLOOKUP(E122,TriHistory!$B:$E,3,FALSE),1)="1",VLOOKUP(E122,TriHistory!$B:$E,4,FALSE),0))</f>
        <v>0</v>
      </c>
      <c r="F126" s="76">
        <f>IF(ISERROR(VLOOKUP(F122,TriHistory!$B:$E,3,FALSE)),0,IF(LEFT(VLOOKUP(F122,TriHistory!$B:$E,3,FALSE),1)="1",VLOOKUP(F122,TriHistory!$B:$E,4,FALSE),0))</f>
        <v>0</v>
      </c>
      <c r="G126" s="76">
        <f>IF(ISERROR(VLOOKUP(G122,TriHistory!$B:$E,3,FALSE)),0,IF(LEFT(VLOOKUP(G122,TriHistory!$B:$E,3,FALSE),1)="1",VLOOKUP(G122,TriHistory!$B:$E,4,FALSE),0))</f>
        <v>0</v>
      </c>
      <c r="H126" s="76">
        <f>IF(ISERROR(VLOOKUP(H122,TriHistory!$B:$E,3,FALSE)),0,IF(LEFT(VLOOKUP(H122,TriHistory!$B:$E,3,FALSE),1)="1",VLOOKUP(H122,TriHistory!$B:$E,4,FALSE),0))</f>
        <v>0</v>
      </c>
      <c r="I126" s="76">
        <f>IF(ISERROR(VLOOKUP(I122,TriHistory!$B:$E,3,FALSE)),0,IF(LEFT(VLOOKUP(I122,TriHistory!$B:$E,3,FALSE),1)="1",VLOOKUP(I122,TriHistory!$B:$E,4,FALSE),0))</f>
        <v>0</v>
      </c>
      <c r="J126" s="76">
        <f t="shared" si="35"/>
        <v>0</v>
      </c>
      <c r="K126" s="77">
        <f ca="1">IF(TODAY()&gt;C122-1,IF(J123=0,0,J126/J123),0)</f>
        <v>0</v>
      </c>
    </row>
    <row r="127" spans="1:11" x14ac:dyDescent="0.2">
      <c r="A127" s="342"/>
      <c r="B127" s="68" t="s">
        <v>191</v>
      </c>
      <c r="C127" s="76">
        <f>IF(ISERROR(VLOOKUP(C122,TriHistory!$B:$E,3,FALSE)),0,IF(LEFT(VLOOKUP(C122,TriHistory!$B:$E,3,FALSE),1)="2",VLOOKUP(C122,TriHistory!$B:$E,4,FALSE),0))</f>
        <v>0</v>
      </c>
      <c r="D127" s="76">
        <f>IF(ISERROR(VLOOKUP(D122,TriHistory!$B:$E,3,FALSE)),0,IF(LEFT(VLOOKUP(D122,TriHistory!$B:$E,3,FALSE),1)="2",VLOOKUP(D122,TriHistory!$B:$E,4,FALSE),0))</f>
        <v>0</v>
      </c>
      <c r="E127" s="76">
        <f>IF(ISERROR(VLOOKUP(E122,TriHistory!$B:$E,3,FALSE)),0,IF(LEFT(VLOOKUP(E122,TriHistory!$B:$E,3,FALSE),1)="2",VLOOKUP(E122,TriHistory!$B:$E,4,FALSE),0))</f>
        <v>0</v>
      </c>
      <c r="F127" s="76">
        <f>IF(ISERROR(VLOOKUP(F122,TriHistory!$B:$E,3,FALSE)),0,IF(LEFT(VLOOKUP(F122,TriHistory!$B:$E,3,FALSE),1)="2",VLOOKUP(F122,TriHistory!$B:$E,4,FALSE),0))</f>
        <v>0</v>
      </c>
      <c r="G127" s="76">
        <f>IF(ISERROR(VLOOKUP(G122,TriHistory!$B:$E,3,FALSE)),0,IF(LEFT(VLOOKUP(G122,TriHistory!$B:$E,3,FALSE),1)="2",VLOOKUP(G122,TriHistory!$B:$E,4,FALSE),0))</f>
        <v>0</v>
      </c>
      <c r="H127" s="76">
        <f>IF(ISERROR(VLOOKUP(H122,TriHistory!$B:$E,3,FALSE)),0,IF(LEFT(VLOOKUP(H122,TriHistory!$B:$E,3,FALSE),1)="2",VLOOKUP(H122,TriHistory!$B:$E,4,FALSE),0))</f>
        <v>0</v>
      </c>
      <c r="I127" s="76">
        <f>IF(ISERROR(VLOOKUP(I122,TriHistory!$B:$E,3,FALSE)),0,IF(LEFT(VLOOKUP(I122,TriHistory!$B:$E,3,FALSE),1)="2",VLOOKUP(I122,TriHistory!$B:$E,4,FALSE),0))</f>
        <v>0</v>
      </c>
      <c r="J127" s="76">
        <f t="shared" si="35"/>
        <v>0</v>
      </c>
      <c r="K127" s="77" t="e">
        <f ca="1">IF(TODAY()&gt;C123-1,IF(J124=0,0,J127/J124),0)</f>
        <v>#N/A</v>
      </c>
    </row>
    <row r="128" spans="1:11" x14ac:dyDescent="0.2">
      <c r="A128" s="342"/>
      <c r="B128" s="68" t="s">
        <v>192</v>
      </c>
      <c r="C128" s="76">
        <f>IF(ISERROR(VLOOKUP(C122,TriHistory!$B:$E,3,FALSE)),0,IF(LEFT(VLOOKUP(C122,TriHistory!$B:$E,3,FALSE),1)="3",VLOOKUP(C122,TriHistory!$B:$E,4,FALSE),0))</f>
        <v>0</v>
      </c>
      <c r="D128" s="76">
        <f>IF(ISERROR(VLOOKUP(D122,TriHistory!$B:$E,3,FALSE)),0,IF(LEFT(VLOOKUP(D122,TriHistory!$B:$E,3,FALSE),1)="3",VLOOKUP(D122,TriHistory!$B:$E,4,FALSE),0))</f>
        <v>0</v>
      </c>
      <c r="E128" s="76">
        <f>IF(ISERROR(VLOOKUP(E122,TriHistory!$B:$E,3,FALSE)),0,IF(LEFT(VLOOKUP(E122,TriHistory!$B:$E,3,FALSE),1)="3",VLOOKUP(E122,TriHistory!$B:$E,4,FALSE),0))</f>
        <v>0</v>
      </c>
      <c r="F128" s="76">
        <f>IF(ISERROR(VLOOKUP(F122,TriHistory!$B:$E,3,FALSE)),0,IF(LEFT(VLOOKUP(F122,TriHistory!$B:$E,3,FALSE),1)="3",VLOOKUP(F122,TriHistory!$B:$E,4,FALSE),0))</f>
        <v>0</v>
      </c>
      <c r="G128" s="76">
        <f>IF(ISERROR(VLOOKUP(G122,TriHistory!$B:$E,3,FALSE)),0,IF(LEFT(VLOOKUP(G122,TriHistory!$B:$E,3,FALSE),1)="3",VLOOKUP(G122,TriHistory!$B:$E,4,FALSE),0))</f>
        <v>0</v>
      </c>
      <c r="H128" s="76">
        <f>IF(ISERROR(VLOOKUP(H122,TriHistory!$B:$E,3,FALSE)),0,IF(LEFT(VLOOKUP(H122,TriHistory!$B:$E,3,FALSE),1)="3",VLOOKUP(H122,TriHistory!$B:$E,4,FALSE),0))</f>
        <v>0</v>
      </c>
      <c r="I128" s="76">
        <f>IF(ISERROR(VLOOKUP(I122,TriHistory!$B:$E,3,FALSE)),0,IF(LEFT(VLOOKUP(I122,TriHistory!$B:$E,3,FALSE),1)="3",VLOOKUP(I122,TriHistory!$B:$E,4,FALSE),0))</f>
        <v>0</v>
      </c>
      <c r="J128" s="76">
        <f t="shared" si="35"/>
        <v>0</v>
      </c>
      <c r="K128" s="77" t="e">
        <f ca="1">IF(TODAY()&gt;C124-1,IF(J125=0,0,J128/J125),0)</f>
        <v>#N/A</v>
      </c>
    </row>
    <row r="129" spans="1:11" x14ac:dyDescent="0.2">
      <c r="A129" s="341" t="s">
        <v>79</v>
      </c>
      <c r="B129" s="341"/>
      <c r="C129" s="70">
        <f>C122+7</f>
        <v>42911</v>
      </c>
      <c r="D129" s="70">
        <f t="shared" ref="D129:I129" si="36">C129+1</f>
        <v>42912</v>
      </c>
      <c r="E129" s="70">
        <f t="shared" si="36"/>
        <v>42913</v>
      </c>
      <c r="F129" s="70">
        <f t="shared" si="36"/>
        <v>42914</v>
      </c>
      <c r="G129" s="70">
        <f t="shared" si="36"/>
        <v>42915</v>
      </c>
      <c r="H129" s="70">
        <f t="shared" si="36"/>
        <v>42916</v>
      </c>
      <c r="I129" s="70">
        <f t="shared" si="36"/>
        <v>42917</v>
      </c>
      <c r="J129" s="68" t="s">
        <v>81</v>
      </c>
      <c r="K129" s="161">
        <f>_xlfn.DAYS($C$185,C129)/7</f>
        <v>8</v>
      </c>
    </row>
    <row r="130" spans="1:11" x14ac:dyDescent="0.2">
      <c r="A130" s="342" t="s">
        <v>189</v>
      </c>
      <c r="B130" s="68" t="s">
        <v>190</v>
      </c>
      <c r="J130" s="71">
        <f t="shared" ref="J130:J135" si="37">SUM(C130:I130)</f>
        <v>0</v>
      </c>
      <c r="K130" s="72"/>
    </row>
    <row r="131" spans="1:11" x14ac:dyDescent="0.2">
      <c r="A131" s="343"/>
      <c r="B131" s="68" t="s">
        <v>191</v>
      </c>
      <c r="C131" s="73" t="e">
        <f>VLOOKUP($C129,Plan!$C:$Q,9,FALSE)</f>
        <v>#N/A</v>
      </c>
      <c r="D131" s="73" t="e">
        <f>VLOOKUP($C129,Plan!$C:$Q,10,FALSE)</f>
        <v>#N/A</v>
      </c>
      <c r="E131" s="73" t="e">
        <f>VLOOKUP($C129,Plan!$C:$Q,11,FALSE)</f>
        <v>#N/A</v>
      </c>
      <c r="F131" s="73" t="e">
        <f>VLOOKUP($C129,Plan!$C:$Q,12,FALSE)</f>
        <v>#N/A</v>
      </c>
      <c r="G131" s="73" t="e">
        <f>VLOOKUP($C129,Plan!$C:$Q,13,FALSE)</f>
        <v>#N/A</v>
      </c>
      <c r="H131" s="73" t="e">
        <f>VLOOKUP($C129,Plan!$C:$Q,14,FALSE)</f>
        <v>#N/A</v>
      </c>
      <c r="I131" s="73" t="e">
        <f>VLOOKUP($C129,Plan!$C:$Q,15,FALSE)</f>
        <v>#N/A</v>
      </c>
      <c r="J131" s="71" t="e">
        <f t="shared" si="37"/>
        <v>#N/A</v>
      </c>
      <c r="K131" s="72"/>
    </row>
    <row r="132" spans="1:11" x14ac:dyDescent="0.2">
      <c r="A132" s="343"/>
      <c r="B132" s="68" t="s">
        <v>192</v>
      </c>
      <c r="C132" s="73" t="e">
        <f>VLOOKUP($C129,Plan!$C:$J,2,FALSE)</f>
        <v>#N/A</v>
      </c>
      <c r="D132" s="73" t="e">
        <f>VLOOKUP($C129,Plan!$C:$J,3,FALSE)</f>
        <v>#N/A</v>
      </c>
      <c r="E132" s="73" t="e">
        <f>VLOOKUP($C129,Plan!$C:$J,4,FALSE)</f>
        <v>#N/A</v>
      </c>
      <c r="F132" s="73" t="e">
        <f>VLOOKUP($C129,Plan!$C:$J,5,FALSE)</f>
        <v>#N/A</v>
      </c>
      <c r="G132" s="73" t="e">
        <f>VLOOKUP($C129,Plan!$C:$J,6,FALSE)</f>
        <v>#N/A</v>
      </c>
      <c r="H132" s="73" t="e">
        <f>VLOOKUP($C129,Plan!$C:$J,7,FALSE)</f>
        <v>#N/A</v>
      </c>
      <c r="I132" s="73" t="e">
        <f>VLOOKUP($C129,Plan!$C:$J,8,FALSE)</f>
        <v>#N/A</v>
      </c>
      <c r="J132" s="71" t="e">
        <f t="shared" si="37"/>
        <v>#N/A</v>
      </c>
      <c r="K132" s="72"/>
    </row>
    <row r="133" spans="1:11" x14ac:dyDescent="0.2">
      <c r="A133" s="342" t="s">
        <v>193</v>
      </c>
      <c r="B133" s="68" t="s">
        <v>190</v>
      </c>
      <c r="C133" s="76">
        <f>IF(ISERROR(VLOOKUP(C129,TriHistory!$B:$E,3,FALSE)),0,IF(LEFT(VLOOKUP(C129,TriHistory!$B:$E,3,FALSE),1)="1",VLOOKUP(C129,TriHistory!$B:$E,4,FALSE),0))</f>
        <v>0</v>
      </c>
      <c r="D133" s="76">
        <f>IF(ISERROR(VLOOKUP(D129,TriHistory!$B:$E,3,FALSE)),0,IF(LEFT(VLOOKUP(D129,TriHistory!$B:$E,3,FALSE),1)="1",VLOOKUP(D129,TriHistory!$B:$E,4,FALSE),0))</f>
        <v>0</v>
      </c>
      <c r="E133" s="76">
        <f>IF(ISERROR(VLOOKUP(E129,TriHistory!$B:$E,3,FALSE)),0,IF(LEFT(VLOOKUP(E129,TriHistory!$B:$E,3,FALSE),1)="1",VLOOKUP(E129,TriHistory!$B:$E,4,FALSE),0))</f>
        <v>0</v>
      </c>
      <c r="F133" s="76">
        <f>IF(ISERROR(VLOOKUP(F129,TriHistory!$B:$E,3,FALSE)),0,IF(LEFT(VLOOKUP(F129,TriHistory!$B:$E,3,FALSE),1)="1",VLOOKUP(F129,TriHistory!$B:$E,4,FALSE),0))</f>
        <v>0</v>
      </c>
      <c r="G133" s="76">
        <f>IF(ISERROR(VLOOKUP(G129,TriHistory!$B:$E,3,FALSE)),0,IF(LEFT(VLOOKUP(G129,TriHistory!$B:$E,3,FALSE),1)="1",VLOOKUP(G129,TriHistory!$B:$E,4,FALSE),0))</f>
        <v>0</v>
      </c>
      <c r="H133" s="76">
        <f>IF(ISERROR(VLOOKUP(H129,TriHistory!$B:$E,3,FALSE)),0,IF(LEFT(VLOOKUP(H129,TriHistory!$B:$E,3,FALSE),1)="1",VLOOKUP(H129,TriHistory!$B:$E,4,FALSE),0))</f>
        <v>0</v>
      </c>
      <c r="I133" s="76">
        <f>IF(ISERROR(VLOOKUP(I129,TriHistory!$B:$E,3,FALSE)),0,IF(LEFT(VLOOKUP(I129,TriHistory!$B:$E,3,FALSE),1)="1",VLOOKUP(I129,TriHistory!$B:$E,4,FALSE),0))</f>
        <v>0</v>
      </c>
      <c r="J133" s="76">
        <f t="shared" si="37"/>
        <v>0</v>
      </c>
      <c r="K133" s="77">
        <f ca="1">IF(TODAY()&gt;C129-1,IF(J130=0,0,J133/J130),0)</f>
        <v>0</v>
      </c>
    </row>
    <row r="134" spans="1:11" x14ac:dyDescent="0.2">
      <c r="A134" s="342"/>
      <c r="B134" s="68" t="s">
        <v>191</v>
      </c>
      <c r="C134" s="76">
        <f>IF(ISERROR(VLOOKUP(C129,TriHistory!$B:$E,3,FALSE)),0,IF(LEFT(VLOOKUP(C129,TriHistory!$B:$E,3,FALSE),1)="2",VLOOKUP(C129,TriHistory!$B:$E,4,FALSE),0))</f>
        <v>0</v>
      </c>
      <c r="D134" s="76">
        <f>IF(ISERROR(VLOOKUP(D129,TriHistory!$B:$E,3,FALSE)),0,IF(LEFT(VLOOKUP(D129,TriHistory!$B:$E,3,FALSE),1)="2",VLOOKUP(D129,TriHistory!$B:$E,4,FALSE),0))</f>
        <v>0</v>
      </c>
      <c r="E134" s="76">
        <f>IF(ISERROR(VLOOKUP(E129,TriHistory!$B:$E,3,FALSE)),0,IF(LEFT(VLOOKUP(E129,TriHistory!$B:$E,3,FALSE),1)="2",VLOOKUP(E129,TriHistory!$B:$E,4,FALSE),0))</f>
        <v>0</v>
      </c>
      <c r="F134" s="76">
        <f>IF(ISERROR(VLOOKUP(F129,TriHistory!$B:$E,3,FALSE)),0,IF(LEFT(VLOOKUP(F129,TriHistory!$B:$E,3,FALSE),1)="2",VLOOKUP(F129,TriHistory!$B:$E,4,FALSE),0))</f>
        <v>0</v>
      </c>
      <c r="G134" s="76">
        <f>IF(ISERROR(VLOOKUP(G129,TriHistory!$B:$E,3,FALSE)),0,IF(LEFT(VLOOKUP(G129,TriHistory!$B:$E,3,FALSE),1)="2",VLOOKUP(G129,TriHistory!$B:$E,4,FALSE),0))</f>
        <v>0</v>
      </c>
      <c r="H134" s="76">
        <f>IF(ISERROR(VLOOKUP(H129,TriHistory!$B:$E,3,FALSE)),0,IF(LEFT(VLOOKUP(H129,TriHistory!$B:$E,3,FALSE),1)="2",VLOOKUP(H129,TriHistory!$B:$E,4,FALSE),0))</f>
        <v>0</v>
      </c>
      <c r="I134" s="76">
        <f>IF(ISERROR(VLOOKUP(I129,TriHistory!$B:$E,3,FALSE)),0,IF(LEFT(VLOOKUP(I129,TriHistory!$B:$E,3,FALSE),1)="2",VLOOKUP(I129,TriHistory!$B:$E,4,FALSE),0))</f>
        <v>0</v>
      </c>
      <c r="J134" s="76">
        <f t="shared" si="37"/>
        <v>0</v>
      </c>
      <c r="K134" s="77" t="e">
        <f ca="1">IF(TODAY()&gt;C130-1,IF(J131=0,0,J134/J131),0)</f>
        <v>#N/A</v>
      </c>
    </row>
    <row r="135" spans="1:11" x14ac:dyDescent="0.2">
      <c r="A135" s="342"/>
      <c r="B135" s="68" t="s">
        <v>192</v>
      </c>
      <c r="C135" s="76">
        <f>IF(ISERROR(VLOOKUP(C129,TriHistory!$B:$E,3,FALSE)),0,IF(LEFT(VLOOKUP(C129,TriHistory!$B:$E,3,FALSE),1)="3",VLOOKUP(C129,TriHistory!$B:$E,4,FALSE),0))</f>
        <v>0</v>
      </c>
      <c r="D135" s="76">
        <f>IF(ISERROR(VLOOKUP(D129,TriHistory!$B:$E,3,FALSE)),0,IF(LEFT(VLOOKUP(D129,TriHistory!$B:$E,3,FALSE),1)="3",VLOOKUP(D129,TriHistory!$B:$E,4,FALSE),0))</f>
        <v>0</v>
      </c>
      <c r="E135" s="76">
        <f>IF(ISERROR(VLOOKUP(E129,TriHistory!$B:$E,3,FALSE)),0,IF(LEFT(VLOOKUP(E129,TriHistory!$B:$E,3,FALSE),1)="3",VLOOKUP(E129,TriHistory!$B:$E,4,FALSE),0))</f>
        <v>0</v>
      </c>
      <c r="F135" s="76">
        <f>IF(ISERROR(VLOOKUP(F129,TriHistory!$B:$E,3,FALSE)),0,IF(LEFT(VLOOKUP(F129,TriHistory!$B:$E,3,FALSE),1)="3",VLOOKUP(F129,TriHistory!$B:$E,4,FALSE),0))</f>
        <v>0</v>
      </c>
      <c r="G135" s="76">
        <f>IF(ISERROR(VLOOKUP(G129,TriHistory!$B:$E,3,FALSE)),0,IF(LEFT(VLOOKUP(G129,TriHistory!$B:$E,3,FALSE),1)="3",VLOOKUP(G129,TriHistory!$B:$E,4,FALSE),0))</f>
        <v>0</v>
      </c>
      <c r="H135" s="76">
        <f>IF(ISERROR(VLOOKUP(H129,TriHistory!$B:$E,3,FALSE)),0,IF(LEFT(VLOOKUP(H129,TriHistory!$B:$E,3,FALSE),1)="3",VLOOKUP(H129,TriHistory!$B:$E,4,FALSE),0))</f>
        <v>0</v>
      </c>
      <c r="I135" s="76">
        <f>IF(ISERROR(VLOOKUP(I129,TriHistory!$B:$E,3,FALSE)),0,IF(LEFT(VLOOKUP(I129,TriHistory!$B:$E,3,FALSE),1)="3",VLOOKUP(I129,TriHistory!$B:$E,4,FALSE),0))</f>
        <v>0</v>
      </c>
      <c r="J135" s="76">
        <f t="shared" si="37"/>
        <v>0</v>
      </c>
      <c r="K135" s="77" t="e">
        <f ca="1">IF(TODAY()&gt;C131-1,IF(J132=0,0,J135/J132),0)</f>
        <v>#N/A</v>
      </c>
    </row>
    <row r="136" spans="1:11" x14ac:dyDescent="0.2">
      <c r="A136" s="341" t="s">
        <v>79</v>
      </c>
      <c r="B136" s="341"/>
      <c r="C136" s="70">
        <f>C129+7</f>
        <v>42918</v>
      </c>
      <c r="D136" s="70">
        <f t="shared" ref="D136:I136" si="38">C136+1</f>
        <v>42919</v>
      </c>
      <c r="E136" s="70">
        <f t="shared" si="38"/>
        <v>42920</v>
      </c>
      <c r="F136" s="70">
        <f t="shared" si="38"/>
        <v>42921</v>
      </c>
      <c r="G136" s="70">
        <f t="shared" si="38"/>
        <v>42922</v>
      </c>
      <c r="H136" s="70">
        <f t="shared" si="38"/>
        <v>42923</v>
      </c>
      <c r="I136" s="70">
        <f t="shared" si="38"/>
        <v>42924</v>
      </c>
      <c r="J136" s="68" t="s">
        <v>81</v>
      </c>
      <c r="K136" s="161">
        <f>_xlfn.DAYS($C$185,C136)/7</f>
        <v>7</v>
      </c>
    </row>
    <row r="137" spans="1:11" x14ac:dyDescent="0.2">
      <c r="A137" s="342" t="s">
        <v>189</v>
      </c>
      <c r="B137" s="68" t="s">
        <v>190</v>
      </c>
      <c r="J137" s="71">
        <f t="shared" ref="J137:J142" si="39">SUM(C137:I137)</f>
        <v>0</v>
      </c>
      <c r="K137" s="72"/>
    </row>
    <row r="138" spans="1:11" x14ac:dyDescent="0.2">
      <c r="A138" s="343"/>
      <c r="B138" s="68" t="s">
        <v>191</v>
      </c>
      <c r="C138" s="73" t="e">
        <f>VLOOKUP($C136,Plan!$C:$Q,9,FALSE)</f>
        <v>#N/A</v>
      </c>
      <c r="D138" s="73" t="e">
        <f>VLOOKUP($C136,Plan!$C:$Q,10,FALSE)</f>
        <v>#N/A</v>
      </c>
      <c r="E138" s="73" t="e">
        <f>VLOOKUP($C136,Plan!$C:$Q,11,FALSE)</f>
        <v>#N/A</v>
      </c>
      <c r="F138" s="73" t="e">
        <f>VLOOKUP($C136,Plan!$C:$Q,12,FALSE)</f>
        <v>#N/A</v>
      </c>
      <c r="G138" s="73" t="e">
        <f>VLOOKUP($C136,Plan!$C:$Q,13,FALSE)</f>
        <v>#N/A</v>
      </c>
      <c r="H138" s="73" t="e">
        <f>VLOOKUP($C136,Plan!$C:$Q,14,FALSE)</f>
        <v>#N/A</v>
      </c>
      <c r="I138" s="73" t="e">
        <f>VLOOKUP($C136,Plan!$C:$Q,15,FALSE)</f>
        <v>#N/A</v>
      </c>
      <c r="J138" s="71" t="e">
        <f t="shared" si="39"/>
        <v>#N/A</v>
      </c>
      <c r="K138" s="72"/>
    </row>
    <row r="139" spans="1:11" x14ac:dyDescent="0.2">
      <c r="A139" s="343"/>
      <c r="B139" s="68" t="s">
        <v>192</v>
      </c>
      <c r="C139" s="73" t="e">
        <f>VLOOKUP($C136,Plan!$C:$J,2,FALSE)</f>
        <v>#N/A</v>
      </c>
      <c r="D139" s="73" t="e">
        <f>VLOOKUP($C136,Plan!$C:$J,3,FALSE)</f>
        <v>#N/A</v>
      </c>
      <c r="E139" s="73" t="e">
        <f>VLOOKUP($C136,Plan!$C:$J,4,FALSE)</f>
        <v>#N/A</v>
      </c>
      <c r="F139" s="73" t="e">
        <f>VLOOKUP($C136,Plan!$C:$J,5,FALSE)</f>
        <v>#N/A</v>
      </c>
      <c r="G139" s="73" t="e">
        <f>VLOOKUP($C136,Plan!$C:$J,6,FALSE)</f>
        <v>#N/A</v>
      </c>
      <c r="H139" s="73" t="e">
        <f>VLOOKUP($C136,Plan!$C:$J,7,FALSE)</f>
        <v>#N/A</v>
      </c>
      <c r="I139" s="73" t="e">
        <f>VLOOKUP($C136,Plan!$C:$J,8,FALSE)</f>
        <v>#N/A</v>
      </c>
      <c r="J139" s="71" t="e">
        <f t="shared" si="39"/>
        <v>#N/A</v>
      </c>
      <c r="K139" s="72"/>
    </row>
    <row r="140" spans="1:11" x14ac:dyDescent="0.2">
      <c r="A140" s="342" t="s">
        <v>193</v>
      </c>
      <c r="B140" s="68" t="s">
        <v>190</v>
      </c>
      <c r="C140" s="76">
        <f>IF(ISERROR(VLOOKUP(C136,TriHistory!$B:$E,3,FALSE)),0,IF(LEFT(VLOOKUP(C136,TriHistory!$B:$E,3,FALSE),1)="1",VLOOKUP(C136,TriHistory!$B:$E,4,FALSE),0))</f>
        <v>0</v>
      </c>
      <c r="D140" s="76">
        <f>IF(ISERROR(VLOOKUP(D136,TriHistory!$B:$E,3,FALSE)),0,IF(LEFT(VLOOKUP(D136,TriHistory!$B:$E,3,FALSE),1)="1",VLOOKUP(D136,TriHistory!$B:$E,4,FALSE),0))</f>
        <v>0</v>
      </c>
      <c r="E140" s="76">
        <f>IF(ISERROR(VLOOKUP(E136,TriHistory!$B:$E,3,FALSE)),0,IF(LEFT(VLOOKUP(E136,TriHistory!$B:$E,3,FALSE),1)="1",VLOOKUP(E136,TriHistory!$B:$E,4,FALSE),0))</f>
        <v>0</v>
      </c>
      <c r="F140" s="76">
        <f>IF(ISERROR(VLOOKUP(F136,TriHistory!$B:$E,3,FALSE)),0,IF(LEFT(VLOOKUP(F136,TriHistory!$B:$E,3,FALSE),1)="1",VLOOKUP(F136,TriHistory!$B:$E,4,FALSE),0))</f>
        <v>0</v>
      </c>
      <c r="G140" s="76">
        <f>IF(ISERROR(VLOOKUP(G136,TriHistory!$B:$E,3,FALSE)),0,IF(LEFT(VLOOKUP(G136,TriHistory!$B:$E,3,FALSE),1)="1",VLOOKUP(G136,TriHistory!$B:$E,4,FALSE),0))</f>
        <v>0</v>
      </c>
      <c r="H140" s="76">
        <f>IF(ISERROR(VLOOKUP(H136,TriHistory!$B:$E,3,FALSE)),0,IF(LEFT(VLOOKUP(H136,TriHistory!$B:$E,3,FALSE),1)="1",VLOOKUP(H136,TriHistory!$B:$E,4,FALSE),0))</f>
        <v>0</v>
      </c>
      <c r="I140" s="76">
        <f>IF(ISERROR(VLOOKUP(I136,TriHistory!$B:$E,3,FALSE)),0,IF(LEFT(VLOOKUP(I136,TriHistory!$B:$E,3,FALSE),1)="1",VLOOKUP(I136,TriHistory!$B:$E,4,FALSE),0))</f>
        <v>0</v>
      </c>
      <c r="J140" s="76">
        <f t="shared" si="39"/>
        <v>0</v>
      </c>
      <c r="K140" s="77">
        <f ca="1">IF(TODAY()&gt;C136-1,IF(J137=0,0,J140/J137),0)</f>
        <v>0</v>
      </c>
    </row>
    <row r="141" spans="1:11" x14ac:dyDescent="0.2">
      <c r="A141" s="342"/>
      <c r="B141" s="68" t="s">
        <v>191</v>
      </c>
      <c r="C141" s="76">
        <f>IF(ISERROR(VLOOKUP(C136,TriHistory!$B:$E,3,FALSE)),0,IF(LEFT(VLOOKUP(C136,TriHistory!$B:$E,3,FALSE),1)="2",VLOOKUP(C136,TriHistory!$B:$E,4,FALSE),0))</f>
        <v>0</v>
      </c>
      <c r="D141" s="76">
        <f>IF(ISERROR(VLOOKUP(D136,TriHistory!$B:$E,3,FALSE)),0,IF(LEFT(VLOOKUP(D136,TriHistory!$B:$E,3,FALSE),1)="2",VLOOKUP(D136,TriHistory!$B:$E,4,FALSE),0))</f>
        <v>0</v>
      </c>
      <c r="E141" s="76">
        <f>IF(ISERROR(VLOOKUP(E136,TriHistory!$B:$E,3,FALSE)),0,IF(LEFT(VLOOKUP(E136,TriHistory!$B:$E,3,FALSE),1)="2",VLOOKUP(E136,TriHistory!$B:$E,4,FALSE),0))</f>
        <v>0</v>
      </c>
      <c r="F141" s="76">
        <f>IF(ISERROR(VLOOKUP(F136,TriHistory!$B:$E,3,FALSE)),0,IF(LEFT(VLOOKUP(F136,TriHistory!$B:$E,3,FALSE),1)="2",VLOOKUP(F136,TriHistory!$B:$E,4,FALSE),0))</f>
        <v>0</v>
      </c>
      <c r="G141" s="76">
        <f>IF(ISERROR(VLOOKUP(G136,TriHistory!$B:$E,3,FALSE)),0,IF(LEFT(VLOOKUP(G136,TriHistory!$B:$E,3,FALSE),1)="2",VLOOKUP(G136,TriHistory!$B:$E,4,FALSE),0))</f>
        <v>0</v>
      </c>
      <c r="H141" s="76">
        <f>IF(ISERROR(VLOOKUP(H136,TriHistory!$B:$E,3,FALSE)),0,IF(LEFT(VLOOKUP(H136,TriHistory!$B:$E,3,FALSE),1)="2",VLOOKUP(H136,TriHistory!$B:$E,4,FALSE),0))</f>
        <v>0</v>
      </c>
      <c r="I141" s="76">
        <f>IF(ISERROR(VLOOKUP(I136,TriHistory!$B:$E,3,FALSE)),0,IF(LEFT(VLOOKUP(I136,TriHistory!$B:$E,3,FALSE),1)="2",VLOOKUP(I136,TriHistory!$B:$E,4,FALSE),0))</f>
        <v>0</v>
      </c>
      <c r="J141" s="76">
        <f t="shared" si="39"/>
        <v>0</v>
      </c>
      <c r="K141" s="77" t="e">
        <f ca="1">IF(TODAY()&gt;C137-1,IF(J138=0,0,J141/J138),0)</f>
        <v>#N/A</v>
      </c>
    </row>
    <row r="142" spans="1:11" x14ac:dyDescent="0.2">
      <c r="A142" s="342"/>
      <c r="B142" s="68" t="s">
        <v>192</v>
      </c>
      <c r="C142" s="76">
        <f>IF(ISERROR(VLOOKUP(C136,TriHistory!$B:$E,3,FALSE)),0,IF(LEFT(VLOOKUP(C136,TriHistory!$B:$E,3,FALSE),1)="3",VLOOKUP(C136,TriHistory!$B:$E,4,FALSE),0))</f>
        <v>0</v>
      </c>
      <c r="D142" s="76">
        <f>IF(ISERROR(VLOOKUP(D136,TriHistory!$B:$E,3,FALSE)),0,IF(LEFT(VLOOKUP(D136,TriHistory!$B:$E,3,FALSE),1)="3",VLOOKUP(D136,TriHistory!$B:$E,4,FALSE),0))</f>
        <v>0</v>
      </c>
      <c r="E142" s="76">
        <f>IF(ISERROR(VLOOKUP(E136,TriHistory!$B:$E,3,FALSE)),0,IF(LEFT(VLOOKUP(E136,TriHistory!$B:$E,3,FALSE),1)="3",VLOOKUP(E136,TriHistory!$B:$E,4,FALSE),0))</f>
        <v>0</v>
      </c>
      <c r="F142" s="76">
        <f>IF(ISERROR(VLOOKUP(F136,TriHistory!$B:$E,3,FALSE)),0,IF(LEFT(VLOOKUP(F136,TriHistory!$B:$E,3,FALSE),1)="3",VLOOKUP(F136,TriHistory!$B:$E,4,FALSE),0))</f>
        <v>0</v>
      </c>
      <c r="G142" s="76">
        <f>IF(ISERROR(VLOOKUP(G136,TriHistory!$B:$E,3,FALSE)),0,IF(LEFT(VLOOKUP(G136,TriHistory!$B:$E,3,FALSE),1)="3",VLOOKUP(G136,TriHistory!$B:$E,4,FALSE),0))</f>
        <v>0</v>
      </c>
      <c r="H142" s="76">
        <f>IF(ISERROR(VLOOKUP(H136,TriHistory!$B:$E,3,FALSE)),0,IF(LEFT(VLOOKUP(H136,TriHistory!$B:$E,3,FALSE),1)="3",VLOOKUP(H136,TriHistory!$B:$E,4,FALSE),0))</f>
        <v>0</v>
      </c>
      <c r="I142" s="76">
        <f>IF(ISERROR(VLOOKUP(I136,TriHistory!$B:$E,3,FALSE)),0,IF(LEFT(VLOOKUP(I136,TriHistory!$B:$E,3,FALSE),1)="3",VLOOKUP(I136,TriHistory!$B:$E,4,FALSE),0))</f>
        <v>0</v>
      </c>
      <c r="J142" s="76">
        <f t="shared" si="39"/>
        <v>0</v>
      </c>
      <c r="K142" s="77" t="e">
        <f ca="1">IF(TODAY()&gt;C138-1,IF(J139=0,0,J142/J139),0)</f>
        <v>#N/A</v>
      </c>
    </row>
    <row r="143" spans="1:11" x14ac:dyDescent="0.2">
      <c r="A143" s="78"/>
      <c r="B143" s="70" t="s">
        <v>182</v>
      </c>
      <c r="C143" s="70">
        <f>C136+7</f>
        <v>42925</v>
      </c>
      <c r="D143" s="70">
        <f t="shared" ref="D143:I143" si="40">C143+1</f>
        <v>42926</v>
      </c>
      <c r="E143" s="70">
        <f t="shared" si="40"/>
        <v>42927</v>
      </c>
      <c r="F143" s="70">
        <f t="shared" si="40"/>
        <v>42928</v>
      </c>
      <c r="G143" s="70">
        <f t="shared" si="40"/>
        <v>42929</v>
      </c>
      <c r="H143" s="70">
        <f t="shared" si="40"/>
        <v>42930</v>
      </c>
      <c r="I143" s="70">
        <f t="shared" si="40"/>
        <v>42931</v>
      </c>
      <c r="J143" s="68" t="s">
        <v>81</v>
      </c>
      <c r="K143" s="161">
        <f>_xlfn.DAYS($C$185,C143)/7</f>
        <v>6</v>
      </c>
    </row>
    <row r="144" spans="1:11" x14ac:dyDescent="0.2">
      <c r="A144" s="342" t="s">
        <v>189</v>
      </c>
      <c r="B144" s="68" t="s">
        <v>190</v>
      </c>
      <c r="J144" s="71">
        <f t="shared" ref="J144:J149" si="41">SUM(C144:I144)</f>
        <v>0</v>
      </c>
      <c r="K144" s="72"/>
    </row>
    <row r="145" spans="1:11" x14ac:dyDescent="0.2">
      <c r="A145" s="343"/>
      <c r="B145" s="68" t="s">
        <v>191</v>
      </c>
      <c r="C145" s="73" t="e">
        <f>VLOOKUP($C143,Plan!$C:$Q,9,FALSE)</f>
        <v>#N/A</v>
      </c>
      <c r="D145" s="73" t="e">
        <f>VLOOKUP($C143,Plan!$C:$Q,10,FALSE)</f>
        <v>#N/A</v>
      </c>
      <c r="E145" s="73" t="e">
        <f>VLOOKUP($C143,Plan!$C:$Q,11,FALSE)</f>
        <v>#N/A</v>
      </c>
      <c r="F145" s="73" t="e">
        <f>VLOOKUP($C143,Plan!$C:$Q,12,FALSE)</f>
        <v>#N/A</v>
      </c>
      <c r="G145" s="73" t="e">
        <f>VLOOKUP($C143,Plan!$C:$Q,13,FALSE)</f>
        <v>#N/A</v>
      </c>
      <c r="H145" s="73" t="e">
        <f>VLOOKUP($C143,Plan!$C:$Q,14,FALSE)</f>
        <v>#N/A</v>
      </c>
      <c r="I145" s="73" t="e">
        <f>VLOOKUP($C143,Plan!$C:$Q,15,FALSE)</f>
        <v>#N/A</v>
      </c>
      <c r="J145" s="71" t="e">
        <f t="shared" si="41"/>
        <v>#N/A</v>
      </c>
      <c r="K145" s="72"/>
    </row>
    <row r="146" spans="1:11" x14ac:dyDescent="0.2">
      <c r="A146" s="343"/>
      <c r="B146" s="68" t="s">
        <v>192</v>
      </c>
      <c r="C146" s="73" t="e">
        <f>VLOOKUP($C143,Plan!$C:$J,2,FALSE)</f>
        <v>#N/A</v>
      </c>
      <c r="D146" s="73" t="e">
        <f>VLOOKUP($C143,Plan!$C:$J,3,FALSE)</f>
        <v>#N/A</v>
      </c>
      <c r="E146" s="73" t="e">
        <f>VLOOKUP($C143,Plan!$C:$J,4,FALSE)</f>
        <v>#N/A</v>
      </c>
      <c r="F146" s="73" t="e">
        <f>VLOOKUP($C143,Plan!$C:$J,5,FALSE)</f>
        <v>#N/A</v>
      </c>
      <c r="G146" s="73" t="e">
        <f>VLOOKUP($C143,Plan!$C:$J,6,FALSE)</f>
        <v>#N/A</v>
      </c>
      <c r="H146" s="73" t="e">
        <f>VLOOKUP($C143,Plan!$C:$J,7,FALSE)</f>
        <v>#N/A</v>
      </c>
      <c r="I146" s="73" t="e">
        <f>VLOOKUP($C143,Plan!$C:$J,8,FALSE)</f>
        <v>#N/A</v>
      </c>
      <c r="J146" s="71" t="e">
        <f t="shared" si="41"/>
        <v>#N/A</v>
      </c>
      <c r="K146" s="72"/>
    </row>
    <row r="147" spans="1:11" x14ac:dyDescent="0.2">
      <c r="A147" s="342" t="s">
        <v>193</v>
      </c>
      <c r="B147" s="68" t="s">
        <v>190</v>
      </c>
      <c r="C147" s="76">
        <f>IF(ISERROR(VLOOKUP(C143,TriHistory!$B:$E,3,FALSE)),0,IF(LEFT(VLOOKUP(C143,TriHistory!$B:$E,3,FALSE),1)="1",VLOOKUP(C143,TriHistory!$B:$E,4,FALSE),0))</f>
        <v>0</v>
      </c>
      <c r="D147" s="76">
        <f>IF(ISERROR(VLOOKUP(D143,TriHistory!$B:$E,3,FALSE)),0,IF(LEFT(VLOOKUP(D143,TriHistory!$B:$E,3,FALSE),1)="1",VLOOKUP(D143,TriHistory!$B:$E,4,FALSE),0))</f>
        <v>0</v>
      </c>
      <c r="E147" s="76">
        <f>IF(ISERROR(VLOOKUP(E143,TriHistory!$B:$E,3,FALSE)),0,IF(LEFT(VLOOKUP(E143,TriHistory!$B:$E,3,FALSE),1)="1",VLOOKUP(E143,TriHistory!$B:$E,4,FALSE),0))</f>
        <v>0</v>
      </c>
      <c r="F147" s="76">
        <f>IF(ISERROR(VLOOKUP(F143,TriHistory!$B:$E,3,FALSE)),0,IF(LEFT(VLOOKUP(F143,TriHistory!$B:$E,3,FALSE),1)="1",VLOOKUP(F143,TriHistory!$B:$E,4,FALSE),0))</f>
        <v>0</v>
      </c>
      <c r="G147" s="76">
        <f>IF(ISERROR(VLOOKUP(G143,TriHistory!$B:$E,3,FALSE)),0,IF(LEFT(VLOOKUP(G143,TriHistory!$B:$E,3,FALSE),1)="1",VLOOKUP(G143,TriHistory!$B:$E,4,FALSE),0))</f>
        <v>0</v>
      </c>
      <c r="H147" s="76">
        <f>IF(ISERROR(VLOOKUP(H143,TriHistory!$B:$E,3,FALSE)),0,IF(LEFT(VLOOKUP(H143,TriHistory!$B:$E,3,FALSE),1)="1",VLOOKUP(H143,TriHistory!$B:$E,4,FALSE),0))</f>
        <v>0</v>
      </c>
      <c r="I147" s="76">
        <f>IF(ISERROR(VLOOKUP(I143,TriHistory!$B:$E,3,FALSE)),0,IF(LEFT(VLOOKUP(I143,TriHistory!$B:$E,3,FALSE),1)="1",VLOOKUP(I143,TriHistory!$B:$E,4,FALSE),0))</f>
        <v>0</v>
      </c>
      <c r="J147" s="76">
        <f t="shared" si="41"/>
        <v>0</v>
      </c>
      <c r="K147" s="77">
        <f ca="1">IF(TODAY()&gt;C143-1,IF(J144=0,0,J147/J144),0)</f>
        <v>0</v>
      </c>
    </row>
    <row r="148" spans="1:11" x14ac:dyDescent="0.2">
      <c r="A148" s="342"/>
      <c r="B148" s="68" t="s">
        <v>191</v>
      </c>
      <c r="C148" s="76">
        <f>IF(ISERROR(VLOOKUP(C143,TriHistory!$B:$E,3,FALSE)),0,IF(LEFT(VLOOKUP(C143,TriHistory!$B:$E,3,FALSE),1)="2",VLOOKUP(C143,TriHistory!$B:$E,4,FALSE),0))</f>
        <v>0</v>
      </c>
      <c r="D148" s="76">
        <f>IF(ISERROR(VLOOKUP(D143,TriHistory!$B:$E,3,FALSE)),0,IF(LEFT(VLOOKUP(D143,TriHistory!$B:$E,3,FALSE),1)="2",VLOOKUP(D143,TriHistory!$B:$E,4,FALSE),0))</f>
        <v>0</v>
      </c>
      <c r="E148" s="76">
        <f>IF(ISERROR(VLOOKUP(E143,TriHistory!$B:$E,3,FALSE)),0,IF(LEFT(VLOOKUP(E143,TriHistory!$B:$E,3,FALSE),1)="2",VLOOKUP(E143,TriHistory!$B:$E,4,FALSE),0))</f>
        <v>0</v>
      </c>
      <c r="F148" s="76">
        <f>IF(ISERROR(VLOOKUP(F143,TriHistory!$B:$E,3,FALSE)),0,IF(LEFT(VLOOKUP(F143,TriHistory!$B:$E,3,FALSE),1)="2",VLOOKUP(F143,TriHistory!$B:$E,4,FALSE),0))</f>
        <v>0</v>
      </c>
      <c r="G148" s="76">
        <f>IF(ISERROR(VLOOKUP(G143,TriHistory!$B:$E,3,FALSE)),0,IF(LEFT(VLOOKUP(G143,TriHistory!$B:$E,3,FALSE),1)="2",VLOOKUP(G143,TriHistory!$B:$E,4,FALSE),0))</f>
        <v>0</v>
      </c>
      <c r="H148" s="76">
        <f>IF(ISERROR(VLOOKUP(H143,TriHistory!$B:$E,3,FALSE)),0,IF(LEFT(VLOOKUP(H143,TriHistory!$B:$E,3,FALSE),1)="2",VLOOKUP(H143,TriHistory!$B:$E,4,FALSE),0))</f>
        <v>0</v>
      </c>
      <c r="I148" s="76">
        <f>IF(ISERROR(VLOOKUP(I143,TriHistory!$B:$E,3,FALSE)),0,IF(LEFT(VLOOKUP(I143,TriHistory!$B:$E,3,FALSE),1)="2",VLOOKUP(I143,TriHistory!$B:$E,4,FALSE),0))</f>
        <v>0</v>
      </c>
      <c r="J148" s="76">
        <f t="shared" si="41"/>
        <v>0</v>
      </c>
      <c r="K148" s="77" t="e">
        <f ca="1">IF(TODAY()&gt;C144-1,IF(J145=0,0,J148/J145),0)</f>
        <v>#N/A</v>
      </c>
    </row>
    <row r="149" spans="1:11" x14ac:dyDescent="0.2">
      <c r="A149" s="342"/>
      <c r="B149" s="68" t="s">
        <v>192</v>
      </c>
      <c r="C149" s="76">
        <f>IF(ISERROR(VLOOKUP(C143,TriHistory!$B:$E,3,FALSE)),0,IF(LEFT(VLOOKUP(C143,TriHistory!$B:$E,3,FALSE),1)="3",VLOOKUP(C143,TriHistory!$B:$E,4,FALSE),0))</f>
        <v>0</v>
      </c>
      <c r="D149" s="76">
        <f>IF(ISERROR(VLOOKUP(D143,TriHistory!$B:$E,3,FALSE)),0,IF(LEFT(VLOOKUP(D143,TriHistory!$B:$E,3,FALSE),1)="3",VLOOKUP(D143,TriHistory!$B:$E,4,FALSE),0))</f>
        <v>0</v>
      </c>
      <c r="E149" s="76">
        <f>IF(ISERROR(VLOOKUP(E143,TriHistory!$B:$E,3,FALSE)),0,IF(LEFT(VLOOKUP(E143,TriHistory!$B:$E,3,FALSE),1)="3",VLOOKUP(E143,TriHistory!$B:$E,4,FALSE),0))</f>
        <v>0</v>
      </c>
      <c r="F149" s="76">
        <f>IF(ISERROR(VLOOKUP(F143,TriHistory!$B:$E,3,FALSE)),0,IF(LEFT(VLOOKUP(F143,TriHistory!$B:$E,3,FALSE),1)="3",VLOOKUP(F143,TriHistory!$B:$E,4,FALSE),0))</f>
        <v>0</v>
      </c>
      <c r="G149" s="76">
        <f>IF(ISERROR(VLOOKUP(G143,TriHistory!$B:$E,3,FALSE)),0,IF(LEFT(VLOOKUP(G143,TriHistory!$B:$E,3,FALSE),1)="3",VLOOKUP(G143,TriHistory!$B:$E,4,FALSE),0))</f>
        <v>0</v>
      </c>
      <c r="H149" s="76">
        <f>IF(ISERROR(VLOOKUP(H143,TriHistory!$B:$E,3,FALSE)),0,IF(LEFT(VLOOKUP(H143,TriHistory!$B:$E,3,FALSE),1)="3",VLOOKUP(H143,TriHistory!$B:$E,4,FALSE),0))</f>
        <v>0</v>
      </c>
      <c r="I149" s="76">
        <f>IF(ISERROR(VLOOKUP(I143,TriHistory!$B:$E,3,FALSE)),0,IF(LEFT(VLOOKUP(I143,TriHistory!$B:$E,3,FALSE),1)="3",VLOOKUP(I143,TriHistory!$B:$E,4,FALSE),0))</f>
        <v>0</v>
      </c>
      <c r="J149" s="76">
        <f t="shared" si="41"/>
        <v>0</v>
      </c>
      <c r="K149" s="77" t="e">
        <f ca="1">IF(TODAY()&gt;C145-1,IF(J146=0,0,J149/J146),0)</f>
        <v>#N/A</v>
      </c>
    </row>
    <row r="150" spans="1:11" x14ac:dyDescent="0.2">
      <c r="A150" s="341" t="s">
        <v>79</v>
      </c>
      <c r="B150" s="341"/>
      <c r="C150" s="70">
        <f>C143+7</f>
        <v>42932</v>
      </c>
      <c r="D150" s="70">
        <f t="shared" ref="D150:I150" si="42">C150+1</f>
        <v>42933</v>
      </c>
      <c r="E150" s="70">
        <f t="shared" si="42"/>
        <v>42934</v>
      </c>
      <c r="F150" s="70">
        <f t="shared" si="42"/>
        <v>42935</v>
      </c>
      <c r="G150" s="70">
        <f t="shared" si="42"/>
        <v>42936</v>
      </c>
      <c r="H150" s="70">
        <f t="shared" si="42"/>
        <v>42937</v>
      </c>
      <c r="I150" s="70">
        <f t="shared" si="42"/>
        <v>42938</v>
      </c>
      <c r="J150" s="68" t="s">
        <v>81</v>
      </c>
      <c r="K150" s="161">
        <f>_xlfn.DAYS($C$185,C150)/7</f>
        <v>5</v>
      </c>
    </row>
    <row r="151" spans="1:11" x14ac:dyDescent="0.2">
      <c r="A151" s="342" t="s">
        <v>189</v>
      </c>
      <c r="B151" s="68" t="s">
        <v>190</v>
      </c>
      <c r="F151" s="71">
        <v>1</v>
      </c>
      <c r="J151" s="71">
        <f t="shared" ref="J151:J156" si="43">SUM(C151:I151)</f>
        <v>1</v>
      </c>
      <c r="K151" s="72"/>
    </row>
    <row r="152" spans="1:11" x14ac:dyDescent="0.2">
      <c r="A152" s="343"/>
      <c r="B152" s="68" t="s">
        <v>191</v>
      </c>
      <c r="C152" s="73" t="e">
        <f>VLOOKUP($C150,Plan!$C:$Q,9,FALSE)</f>
        <v>#N/A</v>
      </c>
      <c r="D152" s="73" t="e">
        <f>VLOOKUP($C150,Plan!$C:$Q,10,FALSE)</f>
        <v>#N/A</v>
      </c>
      <c r="E152" s="73" t="e">
        <f>VLOOKUP($C150,Plan!$C:$Q,11,FALSE)</f>
        <v>#N/A</v>
      </c>
      <c r="F152" s="73" t="e">
        <f>VLOOKUP($C150,Plan!$C:$Q,12,FALSE)</f>
        <v>#N/A</v>
      </c>
      <c r="G152" s="73" t="e">
        <f>VLOOKUP($C150,Plan!$C:$Q,13,FALSE)</f>
        <v>#N/A</v>
      </c>
      <c r="H152" s="73" t="e">
        <f>VLOOKUP($C150,Plan!$C:$Q,14,FALSE)</f>
        <v>#N/A</v>
      </c>
      <c r="I152" s="73" t="e">
        <f>VLOOKUP($C150,Plan!$C:$Q,15,FALSE)</f>
        <v>#N/A</v>
      </c>
      <c r="J152" s="71" t="e">
        <f t="shared" si="43"/>
        <v>#N/A</v>
      </c>
      <c r="K152" s="72"/>
    </row>
    <row r="153" spans="1:11" x14ac:dyDescent="0.2">
      <c r="A153" s="343"/>
      <c r="B153" s="68" t="s">
        <v>192</v>
      </c>
      <c r="C153" s="73" t="e">
        <f>VLOOKUP($C150,Plan!$C:$J,2,FALSE)</f>
        <v>#N/A</v>
      </c>
      <c r="D153" s="73" t="e">
        <f>VLOOKUP($C150,Plan!$C:$J,3,FALSE)</f>
        <v>#N/A</v>
      </c>
      <c r="E153" s="73" t="e">
        <f>VLOOKUP($C150,Plan!$C:$J,4,FALSE)</f>
        <v>#N/A</v>
      </c>
      <c r="F153" s="73" t="e">
        <f>VLOOKUP($C150,Plan!$C:$J,5,FALSE)</f>
        <v>#N/A</v>
      </c>
      <c r="G153" s="73" t="e">
        <f>VLOOKUP($C150,Plan!$C:$J,6,FALSE)</f>
        <v>#N/A</v>
      </c>
      <c r="H153" s="73" t="e">
        <f>VLOOKUP($C150,Plan!$C:$J,7,FALSE)</f>
        <v>#N/A</v>
      </c>
      <c r="I153" s="73" t="e">
        <f>VLOOKUP($C150,Plan!$C:$J,8,FALSE)</f>
        <v>#N/A</v>
      </c>
      <c r="J153" s="71" t="e">
        <f t="shared" si="43"/>
        <v>#N/A</v>
      </c>
      <c r="K153" s="72"/>
    </row>
    <row r="154" spans="1:11" x14ac:dyDescent="0.2">
      <c r="A154" s="342" t="s">
        <v>193</v>
      </c>
      <c r="B154" s="68" t="s">
        <v>190</v>
      </c>
      <c r="C154" s="76">
        <f>IF(ISERROR(VLOOKUP(C150,TriHistory!$B:$E,3,FALSE)),0,IF(LEFT(VLOOKUP(C150,TriHistory!$B:$E,3,FALSE),1)="1",VLOOKUP(C150,TriHistory!$B:$E,4,FALSE),0))</f>
        <v>0</v>
      </c>
      <c r="D154" s="76">
        <f>IF(ISERROR(VLOOKUP(D150,TriHistory!$B:$E,3,FALSE)),0,IF(LEFT(VLOOKUP(D150,TriHistory!$B:$E,3,FALSE),1)="1",VLOOKUP(D150,TriHistory!$B:$E,4,FALSE),0))</f>
        <v>0</v>
      </c>
      <c r="E154" s="76">
        <f>IF(ISERROR(VLOOKUP(E150,TriHistory!$B:$E,3,FALSE)),0,IF(LEFT(VLOOKUP(E150,TriHistory!$B:$E,3,FALSE),1)="1",VLOOKUP(E150,TriHistory!$B:$E,4,FALSE),0))</f>
        <v>0</v>
      </c>
      <c r="F154" s="76">
        <f>IF(ISERROR(VLOOKUP(F150,TriHistory!$B:$E,3,FALSE)),0,IF(LEFT(VLOOKUP(F150,TriHistory!$B:$E,3,FALSE),1)="1",VLOOKUP(F150,TriHistory!$B:$E,4,FALSE),0))</f>
        <v>0</v>
      </c>
      <c r="G154" s="76">
        <f>IF(ISERROR(VLOOKUP(G150,TriHistory!$B:$E,3,FALSE)),0,IF(LEFT(VLOOKUP(G150,TriHistory!$B:$E,3,FALSE),1)="1",VLOOKUP(G150,TriHistory!$B:$E,4,FALSE),0))</f>
        <v>0</v>
      </c>
      <c r="H154" s="76">
        <f>IF(ISERROR(VLOOKUP(H150,TriHistory!$B:$E,3,FALSE)),0,IF(LEFT(VLOOKUP(H150,TriHistory!$B:$E,3,FALSE),1)="1",VLOOKUP(H150,TriHistory!$B:$E,4,FALSE),0))</f>
        <v>0</v>
      </c>
      <c r="I154" s="76">
        <f>IF(ISERROR(VLOOKUP(I150,TriHistory!$B:$E,3,FALSE)),0,IF(LEFT(VLOOKUP(I150,TriHistory!$B:$E,3,FALSE),1)="1",VLOOKUP(I150,TriHistory!$B:$E,4,FALSE),0))</f>
        <v>0</v>
      </c>
      <c r="J154" s="76">
        <f t="shared" si="43"/>
        <v>0</v>
      </c>
      <c r="K154" s="77">
        <f ca="1">IF(TODAY()&gt;C150-1,IF(J151=0,0,J154/J151),0)</f>
        <v>0</v>
      </c>
    </row>
    <row r="155" spans="1:11" x14ac:dyDescent="0.2">
      <c r="A155" s="342"/>
      <c r="B155" s="68" t="s">
        <v>191</v>
      </c>
      <c r="C155" s="76">
        <f>IF(ISERROR(VLOOKUP(C150,TriHistory!$B:$E,3,FALSE)),0,IF(LEFT(VLOOKUP(C150,TriHistory!$B:$E,3,FALSE),1)="2",VLOOKUP(C150,TriHistory!$B:$E,4,FALSE),0))</f>
        <v>0</v>
      </c>
      <c r="D155" s="76">
        <f>IF(ISERROR(VLOOKUP(D150,TriHistory!$B:$E,3,FALSE)),0,IF(LEFT(VLOOKUP(D150,TriHistory!$B:$E,3,FALSE),1)="2",VLOOKUP(D150,TriHistory!$B:$E,4,FALSE),0))</f>
        <v>0</v>
      </c>
      <c r="E155" s="76">
        <f>IF(ISERROR(VLOOKUP(E150,TriHistory!$B:$E,3,FALSE)),0,IF(LEFT(VLOOKUP(E150,TriHistory!$B:$E,3,FALSE),1)="2",VLOOKUP(E150,TriHistory!$B:$E,4,FALSE),0))</f>
        <v>0</v>
      </c>
      <c r="F155" s="76">
        <f>IF(ISERROR(VLOOKUP(F150,TriHistory!$B:$E,3,FALSE)),0,IF(LEFT(VLOOKUP(F150,TriHistory!$B:$E,3,FALSE),1)="2",VLOOKUP(F150,TriHistory!$B:$E,4,FALSE),0))</f>
        <v>0</v>
      </c>
      <c r="G155" s="76">
        <f>IF(ISERROR(VLOOKUP(G150,TriHistory!$B:$E,3,FALSE)),0,IF(LEFT(VLOOKUP(G150,TriHistory!$B:$E,3,FALSE),1)="2",VLOOKUP(G150,TriHistory!$B:$E,4,FALSE),0))</f>
        <v>0</v>
      </c>
      <c r="H155" s="76">
        <f>IF(ISERROR(VLOOKUP(H150,TriHistory!$B:$E,3,FALSE)),0,IF(LEFT(VLOOKUP(H150,TriHistory!$B:$E,3,FALSE),1)="2",VLOOKUP(H150,TriHistory!$B:$E,4,FALSE),0))</f>
        <v>0</v>
      </c>
      <c r="I155" s="76">
        <f>IF(ISERROR(VLOOKUP(I150,TriHistory!$B:$E,3,FALSE)),0,IF(LEFT(VLOOKUP(I150,TriHistory!$B:$E,3,FALSE),1)="2",VLOOKUP(I150,TriHistory!$B:$E,4,FALSE),0))</f>
        <v>0</v>
      </c>
      <c r="J155" s="76">
        <f t="shared" si="43"/>
        <v>0</v>
      </c>
      <c r="K155" s="77" t="e">
        <f ca="1">IF(TODAY()&gt;C151-1,IF(J152=0,0,J155/J152),0)</f>
        <v>#N/A</v>
      </c>
    </row>
    <row r="156" spans="1:11" x14ac:dyDescent="0.2">
      <c r="A156" s="342"/>
      <c r="B156" s="68" t="s">
        <v>192</v>
      </c>
      <c r="C156" s="76">
        <f>IF(ISERROR(VLOOKUP(C150,TriHistory!$B:$E,3,FALSE)),0,IF(LEFT(VLOOKUP(C150,TriHistory!$B:$E,3,FALSE),1)="3",VLOOKUP(C150,TriHistory!$B:$E,4,FALSE),0))</f>
        <v>0</v>
      </c>
      <c r="D156" s="76">
        <f>IF(ISERROR(VLOOKUP(D150,TriHistory!$B:$E,3,FALSE)),0,IF(LEFT(VLOOKUP(D150,TriHistory!$B:$E,3,FALSE),1)="3",VLOOKUP(D150,TriHistory!$B:$E,4,FALSE),0))</f>
        <v>0</v>
      </c>
      <c r="E156" s="76">
        <f>IF(ISERROR(VLOOKUP(E150,TriHistory!$B:$E,3,FALSE)),0,IF(LEFT(VLOOKUP(E150,TriHistory!$B:$E,3,FALSE),1)="3",VLOOKUP(E150,TriHistory!$B:$E,4,FALSE),0))</f>
        <v>0</v>
      </c>
      <c r="F156" s="76">
        <f>IF(ISERROR(VLOOKUP(F150,TriHistory!$B:$E,3,FALSE)),0,IF(LEFT(VLOOKUP(F150,TriHistory!$B:$E,3,FALSE),1)="3",VLOOKUP(F150,TriHistory!$B:$E,4,FALSE),0))</f>
        <v>0</v>
      </c>
      <c r="G156" s="76">
        <v>2</v>
      </c>
      <c r="H156" s="76">
        <f>IF(ISERROR(VLOOKUP(H150,TriHistory!$B:$E,3,FALSE)),0,IF(LEFT(VLOOKUP(H150,TriHistory!$B:$E,3,FALSE),1)="3",VLOOKUP(H150,TriHistory!$B:$E,4,FALSE),0))</f>
        <v>0</v>
      </c>
      <c r="I156" s="76">
        <f>IF(ISERROR(VLOOKUP(I150,TriHistory!$B:$E,3,FALSE)),0,IF(LEFT(VLOOKUP(I150,TriHistory!$B:$E,3,FALSE),1)="3",VLOOKUP(I150,TriHistory!$B:$E,4,FALSE),0))</f>
        <v>0</v>
      </c>
      <c r="J156" s="76">
        <f t="shared" si="43"/>
        <v>2</v>
      </c>
      <c r="K156" s="77" t="e">
        <f ca="1">IF(TODAY()&gt;C152-1,IF(J153=0,0,J156/J153),0)</f>
        <v>#N/A</v>
      </c>
    </row>
    <row r="157" spans="1:11" x14ac:dyDescent="0.2">
      <c r="A157" s="341" t="s">
        <v>79</v>
      </c>
      <c r="B157" s="341"/>
      <c r="C157" s="70">
        <f>C150+7</f>
        <v>42939</v>
      </c>
      <c r="D157" s="70">
        <f t="shared" ref="D157:I157" si="44">C157+1</f>
        <v>42940</v>
      </c>
      <c r="E157" s="70">
        <f t="shared" si="44"/>
        <v>42941</v>
      </c>
      <c r="F157" s="70">
        <f t="shared" si="44"/>
        <v>42942</v>
      </c>
      <c r="G157" s="70">
        <f t="shared" si="44"/>
        <v>42943</v>
      </c>
      <c r="H157" s="70">
        <f t="shared" si="44"/>
        <v>42944</v>
      </c>
      <c r="I157" s="70">
        <f t="shared" si="44"/>
        <v>42945</v>
      </c>
      <c r="J157" s="68" t="s">
        <v>81</v>
      </c>
      <c r="K157" s="161">
        <f>_xlfn.DAYS($C$185,C157)/7</f>
        <v>4</v>
      </c>
    </row>
    <row r="158" spans="1:11" x14ac:dyDescent="0.2">
      <c r="A158" s="342" t="s">
        <v>189</v>
      </c>
      <c r="B158" s="68" t="s">
        <v>190</v>
      </c>
      <c r="F158" s="71">
        <v>1</v>
      </c>
      <c r="J158" s="71">
        <f t="shared" ref="J158:J163" si="45">SUM(C158:I158)</f>
        <v>1</v>
      </c>
      <c r="K158" s="72"/>
    </row>
    <row r="159" spans="1:11" x14ac:dyDescent="0.2">
      <c r="A159" s="343"/>
      <c r="B159" s="68" t="s">
        <v>191</v>
      </c>
      <c r="C159" s="73" t="e">
        <f>VLOOKUP($C157,Plan!$C:$Q,9,FALSE)</f>
        <v>#N/A</v>
      </c>
      <c r="D159" s="73" t="e">
        <f>VLOOKUP($C157,Plan!$C:$Q,10,FALSE)</f>
        <v>#N/A</v>
      </c>
      <c r="E159" s="73" t="e">
        <f>VLOOKUP($C157,Plan!$C:$Q,11,FALSE)</f>
        <v>#N/A</v>
      </c>
      <c r="F159" s="73" t="e">
        <f>VLOOKUP($C157,Plan!$C:$Q,12,FALSE)</f>
        <v>#N/A</v>
      </c>
      <c r="G159" s="73" t="e">
        <f>VLOOKUP($C157,Plan!$C:$Q,13,FALSE)</f>
        <v>#N/A</v>
      </c>
      <c r="H159" s="73" t="e">
        <f>VLOOKUP($C157,Plan!$C:$Q,14,FALSE)</f>
        <v>#N/A</v>
      </c>
      <c r="I159" s="73" t="e">
        <f>VLOOKUP($C157,Plan!$C:$Q,15,FALSE)</f>
        <v>#N/A</v>
      </c>
      <c r="J159" s="71" t="e">
        <f t="shared" si="45"/>
        <v>#N/A</v>
      </c>
      <c r="K159" s="72"/>
    </row>
    <row r="160" spans="1:11" x14ac:dyDescent="0.2">
      <c r="A160" s="343"/>
      <c r="B160" s="68" t="s">
        <v>192</v>
      </c>
      <c r="C160" s="73" t="e">
        <f>VLOOKUP($C157,Plan!$C:$J,2,FALSE)</f>
        <v>#N/A</v>
      </c>
      <c r="D160" s="73" t="e">
        <f>VLOOKUP($C157,Plan!$C:$J,3,FALSE)</f>
        <v>#N/A</v>
      </c>
      <c r="E160" s="73" t="e">
        <f>VLOOKUP($C157,Plan!$C:$J,4,FALSE)</f>
        <v>#N/A</v>
      </c>
      <c r="F160" s="73" t="e">
        <f>VLOOKUP($C157,Plan!$C:$J,5,FALSE)</f>
        <v>#N/A</v>
      </c>
      <c r="G160" s="73" t="e">
        <f>VLOOKUP($C157,Plan!$C:$J,6,FALSE)</f>
        <v>#N/A</v>
      </c>
      <c r="H160" s="73" t="e">
        <f>VLOOKUP($C157,Plan!$C:$J,7,FALSE)</f>
        <v>#N/A</v>
      </c>
      <c r="I160" s="73" t="e">
        <f>VLOOKUP($C157,Plan!$C:$J,8,FALSE)</f>
        <v>#N/A</v>
      </c>
      <c r="J160" s="71" t="e">
        <f t="shared" si="45"/>
        <v>#N/A</v>
      </c>
      <c r="K160" s="72"/>
    </row>
    <row r="161" spans="1:11" x14ac:dyDescent="0.2">
      <c r="A161" s="342" t="s">
        <v>193</v>
      </c>
      <c r="B161" s="68" t="s">
        <v>190</v>
      </c>
      <c r="C161" s="76">
        <f>IF(ISERROR(VLOOKUP(C157,TriHistory!$B:$E,3,FALSE)),0,IF(LEFT(VLOOKUP(C157,TriHistory!$B:$E,3,FALSE),1)="1",VLOOKUP(C157,TriHistory!$B:$E,4,FALSE),0))</f>
        <v>0</v>
      </c>
      <c r="D161" s="76">
        <f>IF(ISERROR(VLOOKUP(D157,TriHistory!$B:$E,3,FALSE)),0,IF(LEFT(VLOOKUP(D157,TriHistory!$B:$E,3,FALSE),1)="1",VLOOKUP(D157,TriHistory!$B:$E,4,FALSE),0))</f>
        <v>0</v>
      </c>
      <c r="E161" s="76">
        <f>IF(ISERROR(VLOOKUP(E157,TriHistory!$B:$E,3,FALSE)),0,IF(LEFT(VLOOKUP(E157,TriHistory!$B:$E,3,FALSE),1)="1",VLOOKUP(E157,TriHistory!$B:$E,4,FALSE),0))</f>
        <v>0</v>
      </c>
      <c r="F161" s="76">
        <f>IF(ISERROR(VLOOKUP(F157,TriHistory!$B:$E,3,FALSE)),0,IF(LEFT(VLOOKUP(F157,TriHistory!$B:$E,3,FALSE),1)="1",VLOOKUP(F157,TriHistory!$B:$E,4,FALSE),0))</f>
        <v>0</v>
      </c>
      <c r="G161" s="76">
        <f>IF(ISERROR(VLOOKUP(G157,TriHistory!$B:$E,3,FALSE)),0,IF(LEFT(VLOOKUP(G157,TriHistory!$B:$E,3,FALSE),1)="1",VLOOKUP(G157,TriHistory!$B:$E,4,FALSE),0))</f>
        <v>0</v>
      </c>
      <c r="H161" s="76">
        <f>IF(ISERROR(VLOOKUP(H157,TriHistory!$B:$E,3,FALSE)),0,IF(LEFT(VLOOKUP(H157,TriHistory!$B:$E,3,FALSE),1)="1",VLOOKUP(H157,TriHistory!$B:$E,4,FALSE),0))</f>
        <v>0</v>
      </c>
      <c r="I161" s="76">
        <f>IF(ISERROR(VLOOKUP(I157,TriHistory!$B:$E,3,FALSE)),0,IF(LEFT(VLOOKUP(I157,TriHistory!$B:$E,3,FALSE),1)="1",VLOOKUP(I157,TriHistory!$B:$E,4,FALSE),0))</f>
        <v>0</v>
      </c>
      <c r="J161" s="76">
        <f t="shared" si="45"/>
        <v>0</v>
      </c>
      <c r="K161" s="77">
        <f ca="1">IF(TODAY()&gt;C157-1,IF(J158=0,0,J161/J158),0)</f>
        <v>0</v>
      </c>
    </row>
    <row r="162" spans="1:11" x14ac:dyDescent="0.2">
      <c r="A162" s="342"/>
      <c r="B162" s="68" t="s">
        <v>191</v>
      </c>
      <c r="C162" s="76">
        <f>IF(ISERROR(VLOOKUP(C157,TriHistory!$B:$E,3,FALSE)),0,IF(LEFT(VLOOKUP(C157,TriHistory!$B:$E,3,FALSE),1)="2",VLOOKUP(C157,TriHistory!$B:$E,4,FALSE),0))</f>
        <v>0</v>
      </c>
      <c r="D162" s="76">
        <f>IF(ISERROR(VLOOKUP(D157,TriHistory!$B:$E,3,FALSE)),0,IF(LEFT(VLOOKUP(D157,TriHistory!$B:$E,3,FALSE),1)="2",VLOOKUP(D157,TriHistory!$B:$E,4,FALSE),0))</f>
        <v>0</v>
      </c>
      <c r="E162" s="76">
        <f>IF(ISERROR(VLOOKUP(E157,TriHistory!$B:$E,3,FALSE)),0,IF(LEFT(VLOOKUP(E157,TriHistory!$B:$E,3,FALSE),1)="2",VLOOKUP(E157,TriHistory!$B:$E,4,FALSE),0))</f>
        <v>0</v>
      </c>
      <c r="F162" s="76">
        <f>IF(ISERROR(VLOOKUP(F157,TriHistory!$B:$E,3,FALSE)),0,IF(LEFT(VLOOKUP(F157,TriHistory!$B:$E,3,FALSE),1)="2",VLOOKUP(F157,TriHistory!$B:$E,4,FALSE),0))</f>
        <v>0</v>
      </c>
      <c r="G162" s="76">
        <f>IF(ISERROR(VLOOKUP(G157,TriHistory!$B:$E,3,FALSE)),0,IF(LEFT(VLOOKUP(G157,TriHistory!$B:$E,3,FALSE),1)="2",VLOOKUP(G157,TriHistory!$B:$E,4,FALSE),0))</f>
        <v>0</v>
      </c>
      <c r="H162" s="76">
        <f>IF(ISERROR(VLOOKUP(H157,TriHistory!$B:$E,3,FALSE)),0,IF(LEFT(VLOOKUP(H157,TriHistory!$B:$E,3,FALSE),1)="2",VLOOKUP(H157,TriHistory!$B:$E,4,FALSE),0))</f>
        <v>0</v>
      </c>
      <c r="I162" s="76">
        <f>IF(ISERROR(VLOOKUP(I157,TriHistory!$B:$E,3,FALSE)),0,IF(LEFT(VLOOKUP(I157,TriHistory!$B:$E,3,FALSE),1)="2",VLOOKUP(I157,TriHistory!$B:$E,4,FALSE),0))</f>
        <v>0</v>
      </c>
      <c r="J162" s="76">
        <f t="shared" si="45"/>
        <v>0</v>
      </c>
      <c r="K162" s="77" t="e">
        <f ca="1">IF(TODAY()&gt;C158-1,IF(J159=0,0,J162/J159),0)</f>
        <v>#N/A</v>
      </c>
    </row>
    <row r="163" spans="1:11" x14ac:dyDescent="0.2">
      <c r="A163" s="342"/>
      <c r="B163" s="68" t="s">
        <v>192</v>
      </c>
      <c r="C163" s="76">
        <f>IF(ISERROR(VLOOKUP(C157,TriHistory!$B:$E,3,FALSE)),0,IF(LEFT(VLOOKUP(C157,TriHistory!$B:$E,3,FALSE),1)="3",VLOOKUP(C157,TriHistory!$B:$E,4,FALSE),0))</f>
        <v>0</v>
      </c>
      <c r="D163" s="76">
        <f>IF(ISERROR(VLOOKUP(D157,TriHistory!$B:$E,3,FALSE)),0,IF(LEFT(VLOOKUP(D157,TriHistory!$B:$E,3,FALSE),1)="3",VLOOKUP(D157,TriHistory!$B:$E,4,FALSE),0))</f>
        <v>0</v>
      </c>
      <c r="E163" s="76">
        <f>IF(ISERROR(VLOOKUP(E157,TriHistory!$B:$E,3,FALSE)),0,IF(LEFT(VLOOKUP(E157,TriHistory!$B:$E,3,FALSE),1)="3",VLOOKUP(E157,TriHistory!$B:$E,4,FALSE),0))</f>
        <v>0</v>
      </c>
      <c r="F163" s="76">
        <f>IF(ISERROR(VLOOKUP(F157,TriHistory!$B:$E,3,FALSE)),0,IF(LEFT(VLOOKUP(F157,TriHistory!$B:$E,3,FALSE),1)="3",VLOOKUP(F157,TriHistory!$B:$E,4,FALSE),0))</f>
        <v>0</v>
      </c>
      <c r="G163" s="76">
        <f>IF(ISERROR(VLOOKUP(G157,TriHistory!$B:$E,3,FALSE)),0,IF(LEFT(VLOOKUP(G157,TriHistory!$B:$E,3,FALSE),1)="3",VLOOKUP(G157,TriHistory!$B:$E,4,FALSE),0))</f>
        <v>0</v>
      </c>
      <c r="H163" s="76">
        <f>IF(ISERROR(VLOOKUP(H157,TriHistory!$B:$E,3,FALSE)),0,IF(LEFT(VLOOKUP(H157,TriHistory!$B:$E,3,FALSE),1)="3",VLOOKUP(H157,TriHistory!$B:$E,4,FALSE),0))</f>
        <v>0</v>
      </c>
      <c r="I163" s="76">
        <f>IF(ISERROR(VLOOKUP(I157,TriHistory!$B:$E,3,FALSE)),0,IF(LEFT(VLOOKUP(I157,TriHistory!$B:$E,3,FALSE),1)="3",VLOOKUP(I157,TriHistory!$B:$E,4,FALSE),0))</f>
        <v>0</v>
      </c>
      <c r="J163" s="76">
        <f t="shared" si="45"/>
        <v>0</v>
      </c>
      <c r="K163" s="77" t="e">
        <f ca="1">IF(TODAY()&gt;C159-1,IF(J160=0,0,J163/J160),0)</f>
        <v>#N/A</v>
      </c>
    </row>
    <row r="164" spans="1:11" x14ac:dyDescent="0.2">
      <c r="A164" s="78"/>
      <c r="B164" s="70" t="s">
        <v>182</v>
      </c>
      <c r="C164" s="70">
        <f>C157+7</f>
        <v>42946</v>
      </c>
      <c r="D164" s="70">
        <f t="shared" ref="D164:I164" si="46">C164+1</f>
        <v>42947</v>
      </c>
      <c r="E164" s="70">
        <f t="shared" si="46"/>
        <v>42948</v>
      </c>
      <c r="F164" s="70">
        <f t="shared" si="46"/>
        <v>42949</v>
      </c>
      <c r="G164" s="70">
        <f t="shared" si="46"/>
        <v>42950</v>
      </c>
      <c r="H164" s="70">
        <f t="shared" si="46"/>
        <v>42951</v>
      </c>
      <c r="I164" s="70">
        <f t="shared" si="46"/>
        <v>42952</v>
      </c>
      <c r="J164" s="68" t="s">
        <v>81</v>
      </c>
      <c r="K164" s="161">
        <f>_xlfn.DAYS($C$185,C164)/7</f>
        <v>3</v>
      </c>
    </row>
    <row r="165" spans="1:11" x14ac:dyDescent="0.2">
      <c r="A165" s="342" t="s">
        <v>189</v>
      </c>
      <c r="B165" s="68" t="s">
        <v>190</v>
      </c>
      <c r="F165" s="71">
        <v>1</v>
      </c>
      <c r="J165" s="71">
        <f t="shared" ref="J165:J170" si="47">SUM(C165:I165)</f>
        <v>1</v>
      </c>
      <c r="K165" s="72"/>
    </row>
    <row r="166" spans="1:11" x14ac:dyDescent="0.2">
      <c r="A166" s="343"/>
      <c r="B166" s="68" t="s">
        <v>191</v>
      </c>
      <c r="C166" s="73" t="e">
        <f>VLOOKUP($C164,Plan!$C:$Q,9,FALSE)</f>
        <v>#N/A</v>
      </c>
      <c r="D166" s="73" t="e">
        <f>VLOOKUP($C164,Plan!$C:$Q,10,FALSE)</f>
        <v>#N/A</v>
      </c>
      <c r="E166" s="73" t="e">
        <f>VLOOKUP($C164,Plan!$C:$Q,11,FALSE)</f>
        <v>#N/A</v>
      </c>
      <c r="F166" s="73" t="e">
        <f>VLOOKUP($C164,Plan!$C:$Q,12,FALSE)</f>
        <v>#N/A</v>
      </c>
      <c r="G166" s="73" t="e">
        <f>VLOOKUP($C164,Plan!$C:$Q,13,FALSE)</f>
        <v>#N/A</v>
      </c>
      <c r="H166" s="73" t="e">
        <f>VLOOKUP($C164,Plan!$C:$Q,14,FALSE)</f>
        <v>#N/A</v>
      </c>
      <c r="I166" s="73" t="e">
        <f>VLOOKUP($C164,Plan!$C:$Q,15,FALSE)</f>
        <v>#N/A</v>
      </c>
      <c r="J166" s="71" t="e">
        <f t="shared" si="47"/>
        <v>#N/A</v>
      </c>
      <c r="K166" s="72"/>
    </row>
    <row r="167" spans="1:11" x14ac:dyDescent="0.2">
      <c r="A167" s="343"/>
      <c r="B167" s="68" t="s">
        <v>192</v>
      </c>
      <c r="C167" s="73" t="e">
        <f>VLOOKUP($C164,Plan!$C:$J,2,FALSE)</f>
        <v>#N/A</v>
      </c>
      <c r="D167" s="73" t="e">
        <f>VLOOKUP($C164,Plan!$C:$J,3,FALSE)</f>
        <v>#N/A</v>
      </c>
      <c r="E167" s="73" t="e">
        <f>VLOOKUP($C164,Plan!$C:$J,4,FALSE)</f>
        <v>#N/A</v>
      </c>
      <c r="F167" s="73" t="e">
        <f>VLOOKUP($C164,Plan!$C:$J,5,FALSE)</f>
        <v>#N/A</v>
      </c>
      <c r="G167" s="73" t="e">
        <f>VLOOKUP($C164,Plan!$C:$J,6,FALSE)</f>
        <v>#N/A</v>
      </c>
      <c r="H167" s="73" t="e">
        <f>VLOOKUP($C164,Plan!$C:$J,7,FALSE)</f>
        <v>#N/A</v>
      </c>
      <c r="I167" s="73" t="e">
        <f>VLOOKUP($C164,Plan!$C:$J,8,FALSE)</f>
        <v>#N/A</v>
      </c>
      <c r="J167" s="71" t="e">
        <f t="shared" si="47"/>
        <v>#N/A</v>
      </c>
      <c r="K167" s="72"/>
    </row>
    <row r="168" spans="1:11" x14ac:dyDescent="0.2">
      <c r="A168" s="342" t="s">
        <v>193</v>
      </c>
      <c r="B168" s="68" t="s">
        <v>190</v>
      </c>
      <c r="C168" s="76">
        <f>IF(ISERROR(VLOOKUP(C164,TriHistory!$B:$E,3,FALSE)),0,IF(LEFT(VLOOKUP(C164,TriHistory!$B:$E,3,FALSE),1)="1",VLOOKUP(C164,TriHistory!$B:$E,4,FALSE),0))</f>
        <v>0</v>
      </c>
      <c r="D168" s="76">
        <f>IF(ISERROR(VLOOKUP(D164,TriHistory!$B:$E,3,FALSE)),0,IF(LEFT(VLOOKUP(D164,TriHistory!$B:$E,3,FALSE),1)="1",VLOOKUP(D164,TriHistory!$B:$E,4,FALSE),0))</f>
        <v>0</v>
      </c>
      <c r="E168" s="76">
        <f>IF(ISERROR(VLOOKUP(E164,TriHistory!$B:$E,3,FALSE)),0,IF(LEFT(VLOOKUP(E164,TriHistory!$B:$E,3,FALSE),1)="1",VLOOKUP(E164,TriHistory!$B:$E,4,FALSE),0))</f>
        <v>0</v>
      </c>
      <c r="F168" s="76">
        <f>IF(ISERROR(VLOOKUP(F164,TriHistory!$B:$E,3,FALSE)),0,IF(LEFT(VLOOKUP(F164,TriHistory!$B:$E,3,FALSE),1)="1",VLOOKUP(F164,TriHistory!$B:$E,4,FALSE),0))</f>
        <v>0</v>
      </c>
      <c r="G168" s="76">
        <f>IF(ISERROR(VLOOKUP(G164,TriHistory!$B:$E,3,FALSE)),0,IF(LEFT(VLOOKUP(G164,TriHistory!$B:$E,3,FALSE),1)="1",VLOOKUP(G164,TriHistory!$B:$E,4,FALSE),0))</f>
        <v>0</v>
      </c>
      <c r="H168" s="76">
        <f>IF(ISERROR(VLOOKUP(H164,TriHistory!$B:$E,3,FALSE)),0,IF(LEFT(VLOOKUP(H164,TriHistory!$B:$E,3,FALSE),1)="1",VLOOKUP(H164,TriHistory!$B:$E,4,FALSE),0))</f>
        <v>0</v>
      </c>
      <c r="I168" s="76">
        <f>IF(ISERROR(VLOOKUP(I164,TriHistory!$B:$E,3,FALSE)),0,IF(LEFT(VLOOKUP(I164,TriHistory!$B:$E,3,FALSE),1)="1",VLOOKUP(I164,TriHistory!$B:$E,4,FALSE),0))</f>
        <v>0</v>
      </c>
      <c r="J168" s="76">
        <f t="shared" si="47"/>
        <v>0</v>
      </c>
      <c r="K168" s="77">
        <f ca="1">IF(TODAY()&gt;C164-1,IF(J165=0,0,J168/J165),0)</f>
        <v>0</v>
      </c>
    </row>
    <row r="169" spans="1:11" x14ac:dyDescent="0.2">
      <c r="A169" s="342"/>
      <c r="B169" s="68" t="s">
        <v>191</v>
      </c>
      <c r="C169" s="76">
        <f>IF(ISERROR(VLOOKUP(C164,TriHistory!$B:$E,3,FALSE)),0,IF(LEFT(VLOOKUP(C164,TriHistory!$B:$E,3,FALSE),1)="2",VLOOKUP(C164,TriHistory!$B:$E,4,FALSE),0))</f>
        <v>0</v>
      </c>
      <c r="D169" s="76">
        <f>IF(ISERROR(VLOOKUP(D164,TriHistory!$B:$E,3,FALSE)),0,IF(LEFT(VLOOKUP(D164,TriHistory!$B:$E,3,FALSE),1)="2",VLOOKUP(D164,TriHistory!$B:$E,4,FALSE),0))</f>
        <v>0</v>
      </c>
      <c r="E169" s="76">
        <f>IF(ISERROR(VLOOKUP(E164,TriHistory!$B:$E,3,FALSE)),0,IF(LEFT(VLOOKUP(E164,TriHistory!$B:$E,3,FALSE),1)="2",VLOOKUP(E164,TriHistory!$B:$E,4,FALSE),0))</f>
        <v>0</v>
      </c>
      <c r="F169" s="76">
        <f>IF(ISERROR(VLOOKUP(F164,TriHistory!$B:$E,3,FALSE)),0,IF(LEFT(VLOOKUP(F164,TriHistory!$B:$E,3,FALSE),1)="2",VLOOKUP(F164,TriHistory!$B:$E,4,FALSE),0))</f>
        <v>0</v>
      </c>
      <c r="G169" s="76">
        <f>IF(ISERROR(VLOOKUP(G164,TriHistory!$B:$E,3,FALSE)),0,IF(LEFT(VLOOKUP(G164,TriHistory!$B:$E,3,FALSE),1)="2",VLOOKUP(G164,TriHistory!$B:$E,4,FALSE),0))</f>
        <v>0</v>
      </c>
      <c r="H169" s="76">
        <f>IF(ISERROR(VLOOKUP(H164,TriHistory!$B:$E,3,FALSE)),0,IF(LEFT(VLOOKUP(H164,TriHistory!$B:$E,3,FALSE),1)="2",VLOOKUP(H164,TriHistory!$B:$E,4,FALSE),0))</f>
        <v>0</v>
      </c>
      <c r="I169" s="76">
        <f>IF(ISERROR(VLOOKUP(I164,TriHistory!$B:$E,3,FALSE)),0,IF(LEFT(VLOOKUP(I164,TriHistory!$B:$E,3,FALSE),1)="2",VLOOKUP(I164,TriHistory!$B:$E,4,FALSE),0))</f>
        <v>0</v>
      </c>
      <c r="J169" s="76">
        <f t="shared" si="47"/>
        <v>0</v>
      </c>
      <c r="K169" s="77" t="e">
        <f ca="1">IF(TODAY()&gt;C165-1,IF(J166=0,0,J169/J166),0)</f>
        <v>#N/A</v>
      </c>
    </row>
    <row r="170" spans="1:11" x14ac:dyDescent="0.2">
      <c r="A170" s="342"/>
      <c r="B170" s="68" t="s">
        <v>192</v>
      </c>
      <c r="C170" s="76">
        <f>IF(ISERROR(VLOOKUP(C164,TriHistory!$B:$E,3,FALSE)),0,IF(LEFT(VLOOKUP(C164,TriHistory!$B:$E,3,FALSE),1)="3",VLOOKUP(C164,TriHistory!$B:$E,4,FALSE),0))</f>
        <v>0</v>
      </c>
      <c r="D170" s="76">
        <f>IF(ISERROR(VLOOKUP(D164,TriHistory!$B:$E,3,FALSE)),0,IF(LEFT(VLOOKUP(D164,TriHistory!$B:$E,3,FALSE),1)="3",VLOOKUP(D164,TriHistory!$B:$E,4,FALSE),0))</f>
        <v>0</v>
      </c>
      <c r="E170" s="76">
        <f>IF(ISERROR(VLOOKUP(E164,TriHistory!$B:$E,3,FALSE)),0,IF(LEFT(VLOOKUP(E164,TriHistory!$B:$E,3,FALSE),1)="3",VLOOKUP(E164,TriHistory!$B:$E,4,FALSE),0))</f>
        <v>0</v>
      </c>
      <c r="F170" s="76">
        <f>IF(ISERROR(VLOOKUP(F164,TriHistory!$B:$E,3,FALSE)),0,IF(LEFT(VLOOKUP(F164,TriHistory!$B:$E,3,FALSE),1)="3",VLOOKUP(F164,TriHistory!$B:$E,4,FALSE),0))</f>
        <v>0</v>
      </c>
      <c r="G170" s="76">
        <f>IF(ISERROR(VLOOKUP(G164,TriHistory!$B:$E,3,FALSE)),0,IF(LEFT(VLOOKUP(G164,TriHistory!$B:$E,3,FALSE),1)="3",VLOOKUP(G164,TriHistory!$B:$E,4,FALSE),0))</f>
        <v>0</v>
      </c>
      <c r="H170" s="76">
        <f>IF(ISERROR(VLOOKUP(H164,TriHistory!$B:$E,3,FALSE)),0,IF(LEFT(VLOOKUP(H164,TriHistory!$B:$E,3,FALSE),1)="3",VLOOKUP(H164,TriHistory!$B:$E,4,FALSE),0))</f>
        <v>0</v>
      </c>
      <c r="I170" s="76">
        <f>IF(ISERROR(VLOOKUP(I164,TriHistory!$B:$E,3,FALSE)),0,IF(LEFT(VLOOKUP(I164,TriHistory!$B:$E,3,FALSE),1)="3",VLOOKUP(I164,TriHistory!$B:$E,4,FALSE),0))</f>
        <v>0</v>
      </c>
      <c r="J170" s="76">
        <f t="shared" si="47"/>
        <v>0</v>
      </c>
      <c r="K170" s="77" t="e">
        <f ca="1">IF(TODAY()&gt;C166-1,IF(J167=0,0,J170/J167),0)</f>
        <v>#N/A</v>
      </c>
    </row>
    <row r="171" spans="1:11" x14ac:dyDescent="0.2">
      <c r="A171" s="341" t="s">
        <v>79</v>
      </c>
      <c r="B171" s="341"/>
      <c r="C171" s="70">
        <f>C164+7</f>
        <v>42953</v>
      </c>
      <c r="D171" s="70">
        <f t="shared" ref="D171:I171" si="48">C171+1</f>
        <v>42954</v>
      </c>
      <c r="E171" s="70">
        <f t="shared" si="48"/>
        <v>42955</v>
      </c>
      <c r="F171" s="70">
        <f t="shared" si="48"/>
        <v>42956</v>
      </c>
      <c r="G171" s="70">
        <f t="shared" si="48"/>
        <v>42957</v>
      </c>
      <c r="H171" s="70">
        <f t="shared" si="48"/>
        <v>42958</v>
      </c>
      <c r="I171" s="70">
        <f t="shared" si="48"/>
        <v>42959</v>
      </c>
      <c r="J171" s="68" t="s">
        <v>81</v>
      </c>
      <c r="K171" s="161">
        <f>_xlfn.DAYS($C$185,C171)/7</f>
        <v>2</v>
      </c>
    </row>
    <row r="172" spans="1:11" x14ac:dyDescent="0.2">
      <c r="A172" s="342" t="s">
        <v>189</v>
      </c>
      <c r="B172" s="68" t="s">
        <v>190</v>
      </c>
      <c r="F172" s="71">
        <v>1</v>
      </c>
      <c r="J172" s="71">
        <f t="shared" ref="J172:J177" si="49">SUM(C172:I172)</f>
        <v>1</v>
      </c>
      <c r="K172" s="72"/>
    </row>
    <row r="173" spans="1:11" x14ac:dyDescent="0.2">
      <c r="A173" s="343"/>
      <c r="B173" s="68" t="s">
        <v>191</v>
      </c>
      <c r="C173" s="73" t="e">
        <f>VLOOKUP($C171,Plan!$C:$Q,9,FALSE)</f>
        <v>#N/A</v>
      </c>
      <c r="D173" s="73" t="e">
        <f>VLOOKUP($C171,Plan!$C:$Q,10,FALSE)</f>
        <v>#N/A</v>
      </c>
      <c r="E173" s="73" t="e">
        <f>VLOOKUP($C171,Plan!$C:$Q,11,FALSE)</f>
        <v>#N/A</v>
      </c>
      <c r="F173" s="73" t="e">
        <f>VLOOKUP($C171,Plan!$C:$Q,12,FALSE)</f>
        <v>#N/A</v>
      </c>
      <c r="G173" s="73" t="e">
        <f>VLOOKUP($C171,Plan!$C:$Q,13,FALSE)</f>
        <v>#N/A</v>
      </c>
      <c r="H173" s="73" t="e">
        <f>VLOOKUP($C171,Plan!$C:$Q,14,FALSE)</f>
        <v>#N/A</v>
      </c>
      <c r="I173" s="73" t="e">
        <f>VLOOKUP($C171,Plan!$C:$Q,15,FALSE)</f>
        <v>#N/A</v>
      </c>
      <c r="J173" s="71" t="e">
        <f t="shared" si="49"/>
        <v>#N/A</v>
      </c>
      <c r="K173" s="72"/>
    </row>
    <row r="174" spans="1:11" x14ac:dyDescent="0.2">
      <c r="A174" s="343"/>
      <c r="B174" s="68" t="s">
        <v>192</v>
      </c>
      <c r="C174" s="73" t="e">
        <f>VLOOKUP($C171,Plan!$C:$J,2,FALSE)</f>
        <v>#N/A</v>
      </c>
      <c r="D174" s="73" t="e">
        <f>VLOOKUP($C171,Plan!$C:$J,3,FALSE)</f>
        <v>#N/A</v>
      </c>
      <c r="E174" s="73" t="e">
        <f>VLOOKUP($C171,Plan!$C:$J,4,FALSE)</f>
        <v>#N/A</v>
      </c>
      <c r="F174" s="73" t="e">
        <f>VLOOKUP($C171,Plan!$C:$J,5,FALSE)</f>
        <v>#N/A</v>
      </c>
      <c r="G174" s="73" t="e">
        <f>VLOOKUP($C171,Plan!$C:$J,6,FALSE)</f>
        <v>#N/A</v>
      </c>
      <c r="H174" s="73" t="e">
        <f>VLOOKUP($C171,Plan!$C:$J,7,FALSE)</f>
        <v>#N/A</v>
      </c>
      <c r="I174" s="73" t="e">
        <f>VLOOKUP($C171,Plan!$C:$J,8,FALSE)</f>
        <v>#N/A</v>
      </c>
      <c r="J174" s="71" t="e">
        <f t="shared" si="49"/>
        <v>#N/A</v>
      </c>
      <c r="K174" s="72"/>
    </row>
    <row r="175" spans="1:11" x14ac:dyDescent="0.2">
      <c r="A175" s="342" t="s">
        <v>193</v>
      </c>
      <c r="B175" s="68" t="s">
        <v>190</v>
      </c>
      <c r="C175" s="76">
        <f>IF(ISERROR(VLOOKUP(C171,TriHistory!$B:$E,3,FALSE)),0,IF(LEFT(VLOOKUP(C171,TriHistory!$B:$E,3,FALSE),1)="1",VLOOKUP(C171,TriHistory!$B:$E,4,FALSE),0))</f>
        <v>0</v>
      </c>
      <c r="D175" s="76">
        <f>IF(ISERROR(VLOOKUP(D171,TriHistory!$B:$E,3,FALSE)),0,IF(LEFT(VLOOKUP(D171,TriHistory!$B:$E,3,FALSE),1)="1",VLOOKUP(D171,TriHistory!$B:$E,4,FALSE),0))</f>
        <v>0</v>
      </c>
      <c r="E175" s="76">
        <f>IF(ISERROR(VLOOKUP(E171,TriHistory!$B:$E,3,FALSE)),0,IF(LEFT(VLOOKUP(E171,TriHistory!$B:$E,3,FALSE),1)="1",VLOOKUP(E171,TriHistory!$B:$E,4,FALSE),0))</f>
        <v>0</v>
      </c>
      <c r="F175" s="76">
        <f>IF(ISERROR(VLOOKUP(F171,TriHistory!$B:$E,3,FALSE)),0,IF(LEFT(VLOOKUP(F171,TriHistory!$B:$E,3,FALSE),1)="1",VLOOKUP(F171,TriHistory!$B:$E,4,FALSE),0))</f>
        <v>0</v>
      </c>
      <c r="G175" s="76">
        <f>IF(ISERROR(VLOOKUP(G171,TriHistory!$B:$E,3,FALSE)),0,IF(LEFT(VLOOKUP(G171,TriHistory!$B:$E,3,FALSE),1)="1",VLOOKUP(G171,TriHistory!$B:$E,4,FALSE),0))</f>
        <v>0</v>
      </c>
      <c r="H175" s="76">
        <f>IF(ISERROR(VLOOKUP(H171,TriHistory!$B:$E,3,FALSE)),0,IF(LEFT(VLOOKUP(H171,TriHistory!$B:$E,3,FALSE),1)="1",VLOOKUP(H171,TriHistory!$B:$E,4,FALSE),0))</f>
        <v>0</v>
      </c>
      <c r="I175" s="76">
        <f>IF(ISERROR(VLOOKUP(I171,TriHistory!$B:$E,3,FALSE)),0,IF(LEFT(VLOOKUP(I171,TriHistory!$B:$E,3,FALSE),1)="1",VLOOKUP(I171,TriHistory!$B:$E,4,FALSE),0))</f>
        <v>0</v>
      </c>
      <c r="J175" s="76">
        <f t="shared" si="49"/>
        <v>0</v>
      </c>
      <c r="K175" s="77">
        <f ca="1">IF(TODAY()&gt;C171-1,IF(J172=0,0,J175/J172),0)</f>
        <v>0</v>
      </c>
    </row>
    <row r="176" spans="1:11" x14ac:dyDescent="0.2">
      <c r="A176" s="342"/>
      <c r="B176" s="68" t="s">
        <v>191</v>
      </c>
      <c r="C176" s="76">
        <f>IF(ISERROR(VLOOKUP(C171,TriHistory!$B:$E,3,FALSE)),0,IF(LEFT(VLOOKUP(C171,TriHistory!$B:$E,3,FALSE),1)="2",VLOOKUP(C171,TriHistory!$B:$E,4,FALSE),0))</f>
        <v>0</v>
      </c>
      <c r="D176" s="76">
        <f>IF(ISERROR(VLOOKUP(D171,TriHistory!$B:$E,3,FALSE)),0,IF(LEFT(VLOOKUP(D171,TriHistory!$B:$E,3,FALSE),1)="2",VLOOKUP(D171,TriHistory!$B:$E,4,FALSE),0))</f>
        <v>0</v>
      </c>
      <c r="E176" s="76">
        <f>IF(ISERROR(VLOOKUP(E171,TriHistory!$B:$E,3,FALSE)),0,IF(LEFT(VLOOKUP(E171,TriHistory!$B:$E,3,FALSE),1)="2",VLOOKUP(E171,TriHistory!$B:$E,4,FALSE),0))</f>
        <v>0</v>
      </c>
      <c r="F176" s="76">
        <f>IF(ISERROR(VLOOKUP(F171,TriHistory!$B:$E,3,FALSE)),0,IF(LEFT(VLOOKUP(F171,TriHistory!$B:$E,3,FALSE),1)="2",VLOOKUP(F171,TriHistory!$B:$E,4,FALSE),0))</f>
        <v>0</v>
      </c>
      <c r="G176" s="76">
        <f>IF(ISERROR(VLOOKUP(G171,TriHistory!$B:$E,3,FALSE)),0,IF(LEFT(VLOOKUP(G171,TriHistory!$B:$E,3,FALSE),1)="2",VLOOKUP(G171,TriHistory!$B:$E,4,FALSE),0))</f>
        <v>0</v>
      </c>
      <c r="H176" s="76">
        <f>IF(ISERROR(VLOOKUP(H171,TriHistory!$B:$E,3,FALSE)),0,IF(LEFT(VLOOKUP(H171,TriHistory!$B:$E,3,FALSE),1)="2",VLOOKUP(H171,TriHistory!$B:$E,4,FALSE),0))</f>
        <v>0</v>
      </c>
      <c r="I176" s="76">
        <f>IF(ISERROR(VLOOKUP(I171,TriHistory!$B:$E,3,FALSE)),0,IF(LEFT(VLOOKUP(I171,TriHistory!$B:$E,3,FALSE),1)="2",VLOOKUP(I171,TriHistory!$B:$E,4,FALSE),0))</f>
        <v>0</v>
      </c>
      <c r="J176" s="76">
        <f t="shared" si="49"/>
        <v>0</v>
      </c>
      <c r="K176" s="77" t="e">
        <f ca="1">IF(TODAY()&gt;C172-1,IF(J173=0,0,J176/J173),0)</f>
        <v>#N/A</v>
      </c>
    </row>
    <row r="177" spans="1:11" x14ac:dyDescent="0.2">
      <c r="A177" s="342"/>
      <c r="B177" s="68" t="s">
        <v>192</v>
      </c>
      <c r="C177" s="76">
        <f>IF(ISERROR(VLOOKUP(C171,TriHistory!$B:$E,3,FALSE)),0,IF(LEFT(VLOOKUP(C171,TriHistory!$B:$E,3,FALSE),1)="3",VLOOKUP(C171,TriHistory!$B:$E,4,FALSE),0))</f>
        <v>0</v>
      </c>
      <c r="D177" s="76">
        <f>IF(ISERROR(VLOOKUP(D171,TriHistory!$B:$E,3,FALSE)),0,IF(LEFT(VLOOKUP(D171,TriHistory!$B:$E,3,FALSE),1)="3",VLOOKUP(D171,TriHistory!$B:$E,4,FALSE),0))</f>
        <v>0</v>
      </c>
      <c r="E177" s="76">
        <f>IF(ISERROR(VLOOKUP(E171,TriHistory!$B:$E,3,FALSE)),0,IF(LEFT(VLOOKUP(E171,TriHistory!$B:$E,3,FALSE),1)="3",VLOOKUP(E171,TriHistory!$B:$E,4,FALSE),0))</f>
        <v>0</v>
      </c>
      <c r="F177" s="76">
        <f>IF(ISERROR(VLOOKUP(F171,TriHistory!$B:$E,3,FALSE)),0,IF(LEFT(VLOOKUP(F171,TriHistory!$B:$E,3,FALSE),1)="3",VLOOKUP(F171,TriHistory!$B:$E,4,FALSE),0))</f>
        <v>0</v>
      </c>
      <c r="G177" s="76">
        <f>IF(ISERROR(VLOOKUP(G171,TriHistory!$B:$E,3,FALSE)),0,IF(LEFT(VLOOKUP(G171,TriHistory!$B:$E,3,FALSE),1)="3",VLOOKUP(G171,TriHistory!$B:$E,4,FALSE),0))</f>
        <v>0</v>
      </c>
      <c r="H177" s="76">
        <f>IF(ISERROR(VLOOKUP(H171,TriHistory!$B:$E,3,FALSE)),0,IF(LEFT(VLOOKUP(H171,TriHistory!$B:$E,3,FALSE),1)="3",VLOOKUP(H171,TriHistory!$B:$E,4,FALSE),0))</f>
        <v>0</v>
      </c>
      <c r="I177" s="76">
        <f>IF(ISERROR(VLOOKUP(I171,TriHistory!$B:$E,3,FALSE)),0,IF(LEFT(VLOOKUP(I171,TriHistory!$B:$E,3,FALSE),1)="3",VLOOKUP(I171,TriHistory!$B:$E,4,FALSE),0))</f>
        <v>0</v>
      </c>
      <c r="J177" s="76">
        <f t="shared" si="49"/>
        <v>0</v>
      </c>
      <c r="K177" s="77" t="e">
        <f ca="1">IF(TODAY()&gt;C173-1,IF(J174=0,0,J177/J174),0)</f>
        <v>#N/A</v>
      </c>
    </row>
    <row r="178" spans="1:11" x14ac:dyDescent="0.2">
      <c r="A178" s="341" t="s">
        <v>79</v>
      </c>
      <c r="B178" s="341"/>
      <c r="C178" s="70">
        <f>C171+7</f>
        <v>42960</v>
      </c>
      <c r="D178" s="70">
        <f t="shared" ref="D178:I178" si="50">C178+1</f>
        <v>42961</v>
      </c>
      <c r="E178" s="70">
        <f t="shared" si="50"/>
        <v>42962</v>
      </c>
      <c r="F178" s="70">
        <f t="shared" si="50"/>
        <v>42963</v>
      </c>
      <c r="G178" s="70">
        <f t="shared" si="50"/>
        <v>42964</v>
      </c>
      <c r="H178" s="70">
        <f t="shared" si="50"/>
        <v>42965</v>
      </c>
      <c r="I178" s="70">
        <f t="shared" si="50"/>
        <v>42966</v>
      </c>
      <c r="J178" s="68" t="s">
        <v>81</v>
      </c>
      <c r="K178" s="161">
        <f>_xlfn.DAYS($C$185,C178)/7</f>
        <v>1</v>
      </c>
    </row>
    <row r="179" spans="1:11" x14ac:dyDescent="0.2">
      <c r="A179" s="342" t="s">
        <v>189</v>
      </c>
      <c r="B179" s="68" t="s">
        <v>190</v>
      </c>
      <c r="G179" s="71">
        <v>1</v>
      </c>
      <c r="J179" s="71">
        <f t="shared" ref="J179:J184" si="51">SUM(C179:I179)</f>
        <v>1</v>
      </c>
      <c r="K179" s="72"/>
    </row>
    <row r="180" spans="1:11" x14ac:dyDescent="0.2">
      <c r="A180" s="343"/>
      <c r="B180" s="68" t="s">
        <v>191</v>
      </c>
      <c r="C180" s="73" t="e">
        <f>VLOOKUP($C178,Plan!$C:$Q,9,FALSE)</f>
        <v>#N/A</v>
      </c>
      <c r="D180" s="73" t="e">
        <f>VLOOKUP($C178,Plan!$C:$Q,10,FALSE)</f>
        <v>#N/A</v>
      </c>
      <c r="E180" s="73" t="e">
        <f>VLOOKUP($C178,Plan!$C:$Q,11,FALSE)</f>
        <v>#N/A</v>
      </c>
      <c r="F180" s="73" t="e">
        <f>VLOOKUP($C178,Plan!$C:$Q,12,FALSE)</f>
        <v>#N/A</v>
      </c>
      <c r="G180" s="73" t="e">
        <f>VLOOKUP($C178,Plan!$C:$Q,13,FALSE)</f>
        <v>#N/A</v>
      </c>
      <c r="H180" s="73" t="e">
        <f>VLOOKUP($C178,Plan!$C:$Q,14,FALSE)</f>
        <v>#N/A</v>
      </c>
      <c r="I180" s="73" t="e">
        <f>VLOOKUP($C178,Plan!$C:$Q,15,FALSE)</f>
        <v>#N/A</v>
      </c>
      <c r="J180" s="71" t="e">
        <f t="shared" si="51"/>
        <v>#N/A</v>
      </c>
      <c r="K180" s="72"/>
    </row>
    <row r="181" spans="1:11" x14ac:dyDescent="0.2">
      <c r="A181" s="343"/>
      <c r="B181" s="68" t="s">
        <v>192</v>
      </c>
      <c r="C181" s="73" t="e">
        <f>VLOOKUP($C178,Plan!$C:$J,2,FALSE)</f>
        <v>#N/A</v>
      </c>
      <c r="D181" s="73" t="e">
        <f>VLOOKUP($C178,Plan!$C:$J,3,FALSE)</f>
        <v>#N/A</v>
      </c>
      <c r="E181" s="73" t="e">
        <f>VLOOKUP($C178,Plan!$C:$J,4,FALSE)</f>
        <v>#N/A</v>
      </c>
      <c r="F181" s="73" t="e">
        <f>VLOOKUP($C178,Plan!$C:$J,5,FALSE)</f>
        <v>#N/A</v>
      </c>
      <c r="G181" s="73" t="e">
        <f>VLOOKUP($C178,Plan!$C:$J,6,FALSE)</f>
        <v>#N/A</v>
      </c>
      <c r="H181" s="73" t="e">
        <f>VLOOKUP($C178,Plan!$C:$J,7,FALSE)</f>
        <v>#N/A</v>
      </c>
      <c r="I181" s="73" t="e">
        <f>VLOOKUP($C178,Plan!$C:$J,8,FALSE)</f>
        <v>#N/A</v>
      </c>
      <c r="J181" s="71" t="e">
        <f t="shared" si="51"/>
        <v>#N/A</v>
      </c>
      <c r="K181" s="72"/>
    </row>
    <row r="182" spans="1:11" x14ac:dyDescent="0.2">
      <c r="A182" s="342" t="s">
        <v>193</v>
      </c>
      <c r="B182" s="68" t="s">
        <v>190</v>
      </c>
      <c r="C182" s="76">
        <f>IF(ISERROR(VLOOKUP(C178,TriHistory!$B:$E,3,FALSE)),0,IF(LEFT(VLOOKUP(C178,TriHistory!$B:$E,3,FALSE),1)="1",VLOOKUP(C178,TriHistory!$B:$E,4,FALSE),0))</f>
        <v>0</v>
      </c>
      <c r="D182" s="76">
        <f>IF(ISERROR(VLOOKUP(D178,TriHistory!$B:$E,3,FALSE)),0,IF(LEFT(VLOOKUP(D178,TriHistory!$B:$E,3,FALSE),1)="1",VLOOKUP(D178,TriHistory!$B:$E,4,FALSE),0))</f>
        <v>0</v>
      </c>
      <c r="E182" s="76">
        <f>IF(ISERROR(VLOOKUP(E178,TriHistory!$B:$E,3,FALSE)),0,IF(LEFT(VLOOKUP(E178,TriHistory!$B:$E,3,FALSE),1)="1",VLOOKUP(E178,TriHistory!$B:$E,4,FALSE),0))</f>
        <v>0</v>
      </c>
      <c r="F182" s="76">
        <f>IF(ISERROR(VLOOKUP(F178,TriHistory!$B:$E,3,FALSE)),0,IF(LEFT(VLOOKUP(F178,TriHistory!$B:$E,3,FALSE),1)="1",VLOOKUP(F178,TriHistory!$B:$E,4,FALSE),0))</f>
        <v>0</v>
      </c>
      <c r="G182" s="76">
        <f>IF(ISERROR(VLOOKUP(G178,TriHistory!$B:$E,3,FALSE)),0,IF(LEFT(VLOOKUP(G178,TriHistory!$B:$E,3,FALSE),1)="1",VLOOKUP(G178,TriHistory!$B:$E,4,FALSE),0))</f>
        <v>0</v>
      </c>
      <c r="H182" s="76">
        <f>IF(ISERROR(VLOOKUP(H178,TriHistory!$B:$E,3,FALSE)),0,IF(LEFT(VLOOKUP(H178,TriHistory!$B:$E,3,FALSE),1)="1",VLOOKUP(H178,TriHistory!$B:$E,4,FALSE),0))</f>
        <v>0</v>
      </c>
      <c r="I182" s="76">
        <f>IF(ISERROR(VLOOKUP(I178,TriHistory!$B:$E,3,FALSE)),0,IF(LEFT(VLOOKUP(I178,TriHistory!$B:$E,3,FALSE),1)="1",VLOOKUP(I178,TriHistory!$B:$E,4,FALSE),0))</f>
        <v>0</v>
      </c>
      <c r="J182" s="76">
        <f t="shared" si="51"/>
        <v>0</v>
      </c>
      <c r="K182" s="77">
        <f ca="1">IF(TODAY()&gt;C178-1,IF(J179=0,0,J182/J179),0)</f>
        <v>0</v>
      </c>
    </row>
    <row r="183" spans="1:11" x14ac:dyDescent="0.2">
      <c r="A183" s="342"/>
      <c r="B183" s="68" t="s">
        <v>191</v>
      </c>
      <c r="C183" s="76">
        <f>IF(ISERROR(VLOOKUP(C178,TriHistory!$B:$E,3,FALSE)),0,IF(LEFT(VLOOKUP(C178,TriHistory!$B:$E,3,FALSE),1)="2",VLOOKUP(C178,TriHistory!$B:$E,4,FALSE),0))</f>
        <v>0</v>
      </c>
      <c r="D183" s="76">
        <f>IF(ISERROR(VLOOKUP(D178,TriHistory!$B:$E,3,FALSE)),0,IF(LEFT(VLOOKUP(D178,TriHistory!$B:$E,3,FALSE),1)="2",VLOOKUP(D178,TriHistory!$B:$E,4,FALSE),0))</f>
        <v>0</v>
      </c>
      <c r="E183" s="76">
        <f>IF(ISERROR(VLOOKUP(E178,TriHistory!$B:$E,3,FALSE)),0,IF(LEFT(VLOOKUP(E178,TriHistory!$B:$E,3,FALSE),1)="2",VLOOKUP(E178,TriHistory!$B:$E,4,FALSE),0))</f>
        <v>0</v>
      </c>
      <c r="F183" s="76">
        <f>IF(ISERROR(VLOOKUP(F178,TriHistory!$B:$E,3,FALSE)),0,IF(LEFT(VLOOKUP(F178,TriHistory!$B:$E,3,FALSE),1)="2",VLOOKUP(F178,TriHistory!$B:$E,4,FALSE),0))</f>
        <v>0</v>
      </c>
      <c r="G183" s="76">
        <f>IF(ISERROR(VLOOKUP(G178,TriHistory!$B:$E,3,FALSE)),0,IF(LEFT(VLOOKUP(G178,TriHistory!$B:$E,3,FALSE),1)="2",VLOOKUP(G178,TriHistory!$B:$E,4,FALSE),0))</f>
        <v>0</v>
      </c>
      <c r="H183" s="76">
        <f>IF(ISERROR(VLOOKUP(H178,TriHistory!$B:$E,3,FALSE)),0,IF(LEFT(VLOOKUP(H178,TriHistory!$B:$E,3,FALSE),1)="2",VLOOKUP(H178,TriHistory!$B:$E,4,FALSE),0))</f>
        <v>0</v>
      </c>
      <c r="I183" s="76">
        <f>IF(ISERROR(VLOOKUP(I178,TriHistory!$B:$E,3,FALSE)),0,IF(LEFT(VLOOKUP(I178,TriHistory!$B:$E,3,FALSE),1)="2",VLOOKUP(I178,TriHistory!$B:$E,4,FALSE),0))</f>
        <v>0</v>
      </c>
      <c r="J183" s="76">
        <f t="shared" si="51"/>
        <v>0</v>
      </c>
      <c r="K183" s="77" t="e">
        <f ca="1">IF(TODAY()&gt;C179-1,IF(J180=0,0,J183/J180),0)</f>
        <v>#N/A</v>
      </c>
    </row>
    <row r="184" spans="1:11" x14ac:dyDescent="0.2">
      <c r="A184" s="342"/>
      <c r="B184" s="68" t="s">
        <v>192</v>
      </c>
      <c r="C184" s="76">
        <f>IF(ISERROR(VLOOKUP(C178,TriHistory!$B:$E,3,FALSE)),0,IF(LEFT(VLOOKUP(C178,TriHistory!$B:$E,3,FALSE),1)="3",VLOOKUP(C178,TriHistory!$B:$E,4,FALSE),0))</f>
        <v>0</v>
      </c>
      <c r="D184" s="76">
        <f>IF(ISERROR(VLOOKUP(D178,TriHistory!$B:$E,3,FALSE)),0,IF(LEFT(VLOOKUP(D178,TriHistory!$B:$E,3,FALSE),1)="3",VLOOKUP(D178,TriHistory!$B:$E,4,FALSE),0))</f>
        <v>0</v>
      </c>
      <c r="E184" s="76">
        <f>IF(ISERROR(VLOOKUP(E178,TriHistory!$B:$E,3,FALSE)),0,IF(LEFT(VLOOKUP(E178,TriHistory!$B:$E,3,FALSE),1)="3",VLOOKUP(E178,TriHistory!$B:$E,4,FALSE),0))</f>
        <v>0</v>
      </c>
      <c r="F184" s="76">
        <f>IF(ISERROR(VLOOKUP(F178,TriHistory!$B:$E,3,FALSE)),0,IF(LEFT(VLOOKUP(F178,TriHistory!$B:$E,3,FALSE),1)="3",VLOOKUP(F178,TriHistory!$B:$E,4,FALSE),0))</f>
        <v>0</v>
      </c>
      <c r="G184" s="76">
        <f>IF(ISERROR(VLOOKUP(G178,TriHistory!$B:$E,3,FALSE)),0,IF(LEFT(VLOOKUP(G178,TriHistory!$B:$E,3,FALSE),1)="3",VLOOKUP(G178,TriHistory!$B:$E,4,FALSE),0))</f>
        <v>0</v>
      </c>
      <c r="H184" s="76">
        <f>IF(ISERROR(VLOOKUP(H178,TriHistory!$B:$E,3,FALSE)),0,IF(LEFT(VLOOKUP(H178,TriHistory!$B:$E,3,FALSE),1)="3",VLOOKUP(H178,TriHistory!$B:$E,4,FALSE),0))</f>
        <v>0</v>
      </c>
      <c r="I184" s="76">
        <f>IF(ISERROR(VLOOKUP(I178,TriHistory!$B:$E,3,FALSE)),0,IF(LEFT(VLOOKUP(I178,TriHistory!$B:$E,3,FALSE),1)="3",VLOOKUP(I178,TriHistory!$B:$E,4,FALSE),0))</f>
        <v>0</v>
      </c>
      <c r="J184" s="76">
        <f t="shared" si="51"/>
        <v>0</v>
      </c>
      <c r="K184" s="77" t="e">
        <f ca="1">IF(TODAY()&gt;C180-1,IF(J181=0,0,J184/J181),0)</f>
        <v>#N/A</v>
      </c>
    </row>
    <row r="185" spans="1:11" x14ac:dyDescent="0.2">
      <c r="A185" s="341" t="s">
        <v>79</v>
      </c>
      <c r="B185" s="341"/>
      <c r="C185" s="70">
        <f>C178+7</f>
        <v>42967</v>
      </c>
      <c r="D185" s="70">
        <f t="shared" ref="D185:I185" si="52">C185+1</f>
        <v>42968</v>
      </c>
      <c r="E185" s="70">
        <f t="shared" si="52"/>
        <v>42969</v>
      </c>
      <c r="F185" s="70">
        <f t="shared" si="52"/>
        <v>42970</v>
      </c>
      <c r="G185" s="70">
        <f t="shared" si="52"/>
        <v>42971</v>
      </c>
      <c r="H185" s="70">
        <f t="shared" si="52"/>
        <v>42972</v>
      </c>
      <c r="I185" s="70">
        <f t="shared" si="52"/>
        <v>42973</v>
      </c>
      <c r="J185" s="68" t="s">
        <v>81</v>
      </c>
      <c r="K185" s="69"/>
    </row>
    <row r="186" spans="1:11" x14ac:dyDescent="0.2">
      <c r="A186" s="342" t="s">
        <v>189</v>
      </c>
      <c r="B186" s="68" t="s">
        <v>190</v>
      </c>
      <c r="J186" s="71">
        <f t="shared" ref="J186:J191" si="53">SUM(C186:I186)</f>
        <v>0</v>
      </c>
      <c r="K186" s="72"/>
    </row>
    <row r="187" spans="1:11" x14ac:dyDescent="0.2">
      <c r="A187" s="343"/>
      <c r="B187" s="68" t="s">
        <v>191</v>
      </c>
      <c r="C187" s="73" t="e">
        <f>VLOOKUP($C185,Plan!$C:$Q,9,FALSE)</f>
        <v>#N/A</v>
      </c>
      <c r="D187" s="73" t="e">
        <f>VLOOKUP($C185,Plan!$C:$Q,10,FALSE)</f>
        <v>#N/A</v>
      </c>
      <c r="E187" s="73" t="e">
        <f>VLOOKUP($C185,Plan!$C:$Q,11,FALSE)</f>
        <v>#N/A</v>
      </c>
      <c r="F187" s="73" t="e">
        <f>VLOOKUP($C185,Plan!$C:$Q,12,FALSE)</f>
        <v>#N/A</v>
      </c>
      <c r="G187" s="73" t="e">
        <f>VLOOKUP($C185,Plan!$C:$Q,13,FALSE)</f>
        <v>#N/A</v>
      </c>
      <c r="H187" s="73" t="e">
        <f>VLOOKUP($C185,Plan!$C:$Q,14,FALSE)</f>
        <v>#N/A</v>
      </c>
      <c r="I187" s="73" t="e">
        <f>VLOOKUP($C185,Plan!$C:$Q,15,FALSE)</f>
        <v>#N/A</v>
      </c>
      <c r="J187" s="71" t="e">
        <f t="shared" si="53"/>
        <v>#N/A</v>
      </c>
      <c r="K187" s="72"/>
    </row>
    <row r="188" spans="1:11" x14ac:dyDescent="0.2">
      <c r="A188" s="343"/>
      <c r="B188" s="68" t="s">
        <v>192</v>
      </c>
      <c r="C188" s="73" t="e">
        <f>VLOOKUP($C185,Plan!$C:$J,2,FALSE)</f>
        <v>#N/A</v>
      </c>
      <c r="D188" s="73" t="e">
        <f>VLOOKUP($C185,Plan!$C:$J,3,FALSE)</f>
        <v>#N/A</v>
      </c>
      <c r="E188" s="73" t="e">
        <f>VLOOKUP($C185,Plan!$C:$J,4,FALSE)</f>
        <v>#N/A</v>
      </c>
      <c r="F188" s="73" t="e">
        <f>VLOOKUP($C185,Plan!$C:$J,5,FALSE)</f>
        <v>#N/A</v>
      </c>
      <c r="G188" s="73" t="e">
        <f>VLOOKUP($C185,Plan!$C:$J,6,FALSE)</f>
        <v>#N/A</v>
      </c>
      <c r="H188" s="73" t="e">
        <f>VLOOKUP($C185,Plan!$C:$J,7,FALSE)</f>
        <v>#N/A</v>
      </c>
      <c r="I188" s="73" t="e">
        <f>VLOOKUP($C185,Plan!$C:$J,8,FALSE)</f>
        <v>#N/A</v>
      </c>
      <c r="J188" s="71" t="e">
        <f t="shared" si="53"/>
        <v>#N/A</v>
      </c>
      <c r="K188" s="72"/>
    </row>
    <row r="189" spans="1:11" x14ac:dyDescent="0.2">
      <c r="A189" s="342" t="s">
        <v>193</v>
      </c>
      <c r="B189" s="68" t="s">
        <v>190</v>
      </c>
      <c r="C189" s="76">
        <f>IF(ISERROR(VLOOKUP(C185,TriHistory!$B:$E,3,FALSE)),0,IF(LEFT(VLOOKUP(C185,TriHistory!$B:$E,3,FALSE),1)="1",VLOOKUP(C185,TriHistory!$B:$E,4,FALSE),0))</f>
        <v>0</v>
      </c>
      <c r="D189" s="76">
        <f>IF(ISERROR(VLOOKUP(D185,TriHistory!$B:$E,3,FALSE)),0,IF(LEFT(VLOOKUP(D185,TriHistory!$B:$E,3,FALSE),1)="1",VLOOKUP(D185,TriHistory!$B:$E,4,FALSE),0))</f>
        <v>0</v>
      </c>
      <c r="E189" s="76">
        <f>IF(ISERROR(VLOOKUP(E185,TriHistory!$B:$E,3,FALSE)),0,IF(LEFT(VLOOKUP(E185,TriHistory!$B:$E,3,FALSE),1)="1",VLOOKUP(E185,TriHistory!$B:$E,4,FALSE),0))</f>
        <v>0</v>
      </c>
      <c r="F189" s="76">
        <f>IF(ISERROR(VLOOKUP(F185,TriHistory!$B:$E,3,FALSE)),0,IF(LEFT(VLOOKUP(F185,TriHistory!$B:$E,3,FALSE),1)="1",VLOOKUP(F185,TriHistory!$B:$E,4,FALSE),0))</f>
        <v>0</v>
      </c>
      <c r="G189" s="76">
        <f>IF(ISERROR(VLOOKUP(G185,TriHistory!$B:$E,3,FALSE)),0,IF(LEFT(VLOOKUP(G185,TriHistory!$B:$E,3,FALSE),1)="1",VLOOKUP(G185,TriHistory!$B:$E,4,FALSE),0))</f>
        <v>0</v>
      </c>
      <c r="H189" s="76">
        <f>IF(ISERROR(VLOOKUP(H185,TriHistory!$B:$E,3,FALSE)),0,IF(LEFT(VLOOKUP(H185,TriHistory!$B:$E,3,FALSE),1)="1",VLOOKUP(H185,TriHistory!$B:$E,4,FALSE),0))</f>
        <v>0</v>
      </c>
      <c r="I189" s="76">
        <f>IF(ISERROR(VLOOKUP(I185,TriHistory!$B:$E,3,FALSE)),0,IF(LEFT(VLOOKUP(I185,TriHistory!$B:$E,3,FALSE),1)="1",VLOOKUP(I185,TriHistory!$B:$E,4,FALSE),0))</f>
        <v>0</v>
      </c>
      <c r="J189" s="76">
        <f t="shared" si="53"/>
        <v>0</v>
      </c>
      <c r="K189" s="77">
        <f ca="1">IF(TODAY()&gt;C185-1,IF(J186=0,0,J189/J186),0)</f>
        <v>0</v>
      </c>
    </row>
    <row r="190" spans="1:11" x14ac:dyDescent="0.2">
      <c r="A190" s="342"/>
      <c r="B190" s="68" t="s">
        <v>191</v>
      </c>
      <c r="C190" s="76">
        <f>IF(ISERROR(VLOOKUP(C185,TriHistory!$B:$E,3,FALSE)),0,IF(LEFT(VLOOKUP(C185,TriHistory!$B:$E,3,FALSE),1)="2",VLOOKUP(C185,TriHistory!$B:$E,4,FALSE),0))</f>
        <v>0</v>
      </c>
      <c r="D190" s="76">
        <f>IF(ISERROR(VLOOKUP(D185,TriHistory!$B:$E,3,FALSE)),0,IF(LEFT(VLOOKUP(D185,TriHistory!$B:$E,3,FALSE),1)="2",VLOOKUP(D185,TriHistory!$B:$E,4,FALSE),0))</f>
        <v>0</v>
      </c>
      <c r="E190" s="76">
        <f>IF(ISERROR(VLOOKUP(E185,TriHistory!$B:$E,3,FALSE)),0,IF(LEFT(VLOOKUP(E185,TriHistory!$B:$E,3,FALSE),1)="2",VLOOKUP(E185,TriHistory!$B:$E,4,FALSE),0))</f>
        <v>0</v>
      </c>
      <c r="F190" s="76">
        <f>IF(ISERROR(VLOOKUP(F185,TriHistory!$B:$E,3,FALSE)),0,IF(LEFT(VLOOKUP(F185,TriHistory!$B:$E,3,FALSE),1)="2",VLOOKUP(F185,TriHistory!$B:$E,4,FALSE),0))</f>
        <v>0</v>
      </c>
      <c r="G190" s="76">
        <f>IF(ISERROR(VLOOKUP(G185,TriHistory!$B:$E,3,FALSE)),0,IF(LEFT(VLOOKUP(G185,TriHistory!$B:$E,3,FALSE),1)="2",VLOOKUP(G185,TriHistory!$B:$E,4,FALSE),0))</f>
        <v>0</v>
      </c>
      <c r="H190" s="76">
        <f>IF(ISERROR(VLOOKUP(H185,TriHistory!$B:$E,3,FALSE)),0,IF(LEFT(VLOOKUP(H185,TriHistory!$B:$E,3,FALSE),1)="2",VLOOKUP(H185,TriHistory!$B:$E,4,FALSE),0))</f>
        <v>0</v>
      </c>
      <c r="I190" s="76">
        <f>IF(ISERROR(VLOOKUP(I185,TriHistory!$B:$E,3,FALSE)),0,IF(LEFT(VLOOKUP(I185,TriHistory!$B:$E,3,FALSE),1)="2",VLOOKUP(I185,TriHistory!$B:$E,4,FALSE),0))</f>
        <v>0</v>
      </c>
      <c r="J190" s="76">
        <f t="shared" si="53"/>
        <v>0</v>
      </c>
      <c r="K190" s="77" t="e">
        <f ca="1">IF(TODAY()&gt;C186-1,IF(J187=0,0,J190/J187),0)</f>
        <v>#N/A</v>
      </c>
    </row>
    <row r="191" spans="1:11" x14ac:dyDescent="0.2">
      <c r="A191" s="342"/>
      <c r="B191" s="68" t="s">
        <v>192</v>
      </c>
      <c r="C191" s="76">
        <f>IF(ISERROR(VLOOKUP(C185,TriHistory!$B:$E,3,FALSE)),0,IF(LEFT(VLOOKUP(C185,TriHistory!$B:$E,3,FALSE),1)="3",VLOOKUP(C185,TriHistory!$B:$E,4,FALSE),0))</f>
        <v>0</v>
      </c>
      <c r="D191" s="76">
        <f>IF(ISERROR(VLOOKUP(D185,TriHistory!$B:$E,3,FALSE)),0,IF(LEFT(VLOOKUP(D185,TriHistory!$B:$E,3,FALSE),1)="3",VLOOKUP(D185,TriHistory!$B:$E,4,FALSE),0))</f>
        <v>0</v>
      </c>
      <c r="E191" s="76">
        <f>IF(ISERROR(VLOOKUP(E185,TriHistory!$B:$E,3,FALSE)),0,IF(LEFT(VLOOKUP(E185,TriHistory!$B:$E,3,FALSE),1)="3",VLOOKUP(E185,TriHistory!$B:$E,4,FALSE),0))</f>
        <v>0</v>
      </c>
      <c r="F191" s="76">
        <f>IF(ISERROR(VLOOKUP(F185,TriHistory!$B:$E,3,FALSE)),0,IF(LEFT(VLOOKUP(F185,TriHistory!$B:$E,3,FALSE),1)="3",VLOOKUP(F185,TriHistory!$B:$E,4,FALSE),0))</f>
        <v>0</v>
      </c>
      <c r="G191" s="76">
        <f>IF(ISERROR(VLOOKUP(G185,TriHistory!$B:$E,3,FALSE)),0,IF(LEFT(VLOOKUP(G185,TriHistory!$B:$E,3,FALSE),1)="3",VLOOKUP(G185,TriHistory!$B:$E,4,FALSE),0))</f>
        <v>0</v>
      </c>
      <c r="H191" s="76">
        <f>IF(ISERROR(VLOOKUP(H185,TriHistory!$B:$E,3,FALSE)),0,IF(LEFT(VLOOKUP(H185,TriHistory!$B:$E,3,FALSE),1)="3",VLOOKUP(H185,TriHistory!$B:$E,4,FALSE),0))</f>
        <v>0</v>
      </c>
      <c r="I191" s="76">
        <f>IF(ISERROR(VLOOKUP(I185,TriHistory!$B:$E,3,FALSE)),0,IF(LEFT(VLOOKUP(I185,TriHistory!$B:$E,3,FALSE),1)="3",VLOOKUP(I185,TriHistory!$B:$E,4,FALSE),0))</f>
        <v>0</v>
      </c>
      <c r="J191" s="76">
        <f t="shared" si="53"/>
        <v>0</v>
      </c>
      <c r="K191" s="77" t="e">
        <f ca="1">IF(TODAY()&gt;C187-1,IF(J188=0,0,J191/J188),0)</f>
        <v>#N/A</v>
      </c>
    </row>
    <row r="192" spans="1:11" x14ac:dyDescent="0.2">
      <c r="A192" s="78"/>
      <c r="B192" s="70" t="s">
        <v>182</v>
      </c>
      <c r="C192" s="70">
        <f>C185+7</f>
        <v>42974</v>
      </c>
      <c r="D192" s="70">
        <f t="shared" ref="D192:I192" si="54">C192+1</f>
        <v>42975</v>
      </c>
      <c r="E192" s="70">
        <f t="shared" si="54"/>
        <v>42976</v>
      </c>
      <c r="F192" s="70">
        <f t="shared" si="54"/>
        <v>42977</v>
      </c>
      <c r="G192" s="70">
        <f t="shared" si="54"/>
        <v>42978</v>
      </c>
      <c r="H192" s="70">
        <f t="shared" si="54"/>
        <v>42979</v>
      </c>
      <c r="I192" s="70">
        <f t="shared" si="54"/>
        <v>42980</v>
      </c>
      <c r="J192" s="68" t="s">
        <v>81</v>
      </c>
      <c r="K192" s="69"/>
    </row>
    <row r="193" spans="1:11" x14ac:dyDescent="0.2">
      <c r="A193" s="342" t="s">
        <v>189</v>
      </c>
      <c r="B193" s="68" t="s">
        <v>190</v>
      </c>
      <c r="J193" s="71">
        <f t="shared" ref="J193:J198" si="55">SUM(C193:I193)</f>
        <v>0</v>
      </c>
      <c r="K193" s="72"/>
    </row>
    <row r="194" spans="1:11" x14ac:dyDescent="0.2">
      <c r="A194" s="343"/>
      <c r="B194" s="68" t="s">
        <v>191</v>
      </c>
      <c r="C194" s="73" t="e">
        <f>VLOOKUP($C192,Plan!$C:$Q,9,FALSE)</f>
        <v>#N/A</v>
      </c>
      <c r="D194" s="73" t="e">
        <f>VLOOKUP($C192,Plan!$C:$Q,10,FALSE)</f>
        <v>#N/A</v>
      </c>
      <c r="E194" s="73" t="e">
        <f>VLOOKUP($C192,Plan!$C:$Q,11,FALSE)</f>
        <v>#N/A</v>
      </c>
      <c r="F194" s="73" t="e">
        <f>VLOOKUP($C192,Plan!$C:$Q,12,FALSE)</f>
        <v>#N/A</v>
      </c>
      <c r="G194" s="73" t="e">
        <f>VLOOKUP($C192,Plan!$C:$Q,13,FALSE)</f>
        <v>#N/A</v>
      </c>
      <c r="H194" s="73" t="e">
        <f>VLOOKUP($C192,Plan!$C:$Q,14,FALSE)</f>
        <v>#N/A</v>
      </c>
      <c r="I194" s="73" t="e">
        <f>VLOOKUP($C192,Plan!$C:$Q,15,FALSE)</f>
        <v>#N/A</v>
      </c>
      <c r="J194" s="71" t="e">
        <f t="shared" si="55"/>
        <v>#N/A</v>
      </c>
      <c r="K194" s="72"/>
    </row>
    <row r="195" spans="1:11" x14ac:dyDescent="0.2">
      <c r="A195" s="343"/>
      <c r="B195" s="68" t="s">
        <v>192</v>
      </c>
      <c r="C195" s="73" t="e">
        <f>VLOOKUP($C192,Plan!$C:$J,2,FALSE)</f>
        <v>#N/A</v>
      </c>
      <c r="D195" s="73" t="e">
        <f>VLOOKUP($C192,Plan!$C:$J,3,FALSE)</f>
        <v>#N/A</v>
      </c>
      <c r="E195" s="73" t="e">
        <f>VLOOKUP($C192,Plan!$C:$J,4,FALSE)</f>
        <v>#N/A</v>
      </c>
      <c r="F195" s="73" t="e">
        <f>VLOOKUP($C192,Plan!$C:$J,5,FALSE)</f>
        <v>#N/A</v>
      </c>
      <c r="G195" s="73" t="e">
        <f>VLOOKUP($C192,Plan!$C:$J,6,FALSE)</f>
        <v>#N/A</v>
      </c>
      <c r="H195" s="73" t="e">
        <f>VLOOKUP($C192,Plan!$C:$J,7,FALSE)</f>
        <v>#N/A</v>
      </c>
      <c r="I195" s="73" t="e">
        <f>VLOOKUP($C192,Plan!$C:$J,8,FALSE)</f>
        <v>#N/A</v>
      </c>
      <c r="J195" s="71" t="e">
        <f t="shared" si="55"/>
        <v>#N/A</v>
      </c>
      <c r="K195" s="72"/>
    </row>
    <row r="196" spans="1:11" x14ac:dyDescent="0.2">
      <c r="A196" s="342" t="s">
        <v>193</v>
      </c>
      <c r="B196" s="68" t="s">
        <v>190</v>
      </c>
      <c r="C196" s="76">
        <f>IF(ISERROR(VLOOKUP(C192,TriHistory!$B:$E,3,FALSE)),0,IF(LEFT(VLOOKUP(C192,TriHistory!$B:$E,3,FALSE),1)="1",VLOOKUP(C192,TriHistory!$B:$E,4,FALSE),0))</f>
        <v>0</v>
      </c>
      <c r="D196" s="76">
        <f>IF(ISERROR(VLOOKUP(D192,TriHistory!$B:$E,3,FALSE)),0,IF(LEFT(VLOOKUP(D192,TriHistory!$B:$E,3,FALSE),1)="1",VLOOKUP(D192,TriHistory!$B:$E,4,FALSE),0))</f>
        <v>0</v>
      </c>
      <c r="E196" s="76">
        <f>IF(ISERROR(VLOOKUP(E192,TriHistory!$B:$E,3,FALSE)),0,IF(LEFT(VLOOKUP(E192,TriHistory!$B:$E,3,FALSE),1)="1",VLOOKUP(E192,TriHistory!$B:$E,4,FALSE),0))</f>
        <v>0</v>
      </c>
      <c r="F196" s="76">
        <f>IF(ISERROR(VLOOKUP(F192,TriHistory!$B:$E,3,FALSE)),0,IF(LEFT(VLOOKUP(F192,TriHistory!$B:$E,3,FALSE),1)="1",VLOOKUP(F192,TriHistory!$B:$E,4,FALSE),0))</f>
        <v>0</v>
      </c>
      <c r="G196" s="76">
        <f>IF(ISERROR(VLOOKUP(G192,TriHistory!$B:$E,3,FALSE)),0,IF(LEFT(VLOOKUP(G192,TriHistory!$B:$E,3,FALSE),1)="1",VLOOKUP(G192,TriHistory!$B:$E,4,FALSE),0))</f>
        <v>0</v>
      </c>
      <c r="H196" s="76">
        <f>IF(ISERROR(VLOOKUP(H192,TriHistory!$B:$E,3,FALSE)),0,IF(LEFT(VLOOKUP(H192,TriHistory!$B:$E,3,FALSE),1)="1",VLOOKUP(H192,TriHistory!$B:$E,4,FALSE),0))</f>
        <v>0</v>
      </c>
      <c r="I196" s="76">
        <f>IF(ISERROR(VLOOKUP(I192,TriHistory!$B:$E,3,FALSE)),0,IF(LEFT(VLOOKUP(I192,TriHistory!$B:$E,3,FALSE),1)="1",VLOOKUP(I192,TriHistory!$B:$E,4,FALSE),0))</f>
        <v>0</v>
      </c>
      <c r="J196" s="76">
        <f t="shared" si="55"/>
        <v>0</v>
      </c>
      <c r="K196" s="77">
        <f ca="1">IF(TODAY()&gt;C192-1,IF(J193=0,0,J196/J193),0)</f>
        <v>0</v>
      </c>
    </row>
    <row r="197" spans="1:11" x14ac:dyDescent="0.2">
      <c r="A197" s="342"/>
      <c r="B197" s="68" t="s">
        <v>191</v>
      </c>
      <c r="C197" s="76">
        <f>IF(ISERROR(VLOOKUP(C192,TriHistory!$B:$E,3,FALSE)),0,IF(LEFT(VLOOKUP(C192,TriHistory!$B:$E,3,FALSE),1)="2",VLOOKUP(C192,TriHistory!$B:$E,4,FALSE),0))</f>
        <v>0</v>
      </c>
      <c r="D197" s="76">
        <f>IF(ISERROR(VLOOKUP(D192,TriHistory!$B:$E,3,FALSE)),0,IF(LEFT(VLOOKUP(D192,TriHistory!$B:$E,3,FALSE),1)="2",VLOOKUP(D192,TriHistory!$B:$E,4,FALSE),0))</f>
        <v>0</v>
      </c>
      <c r="E197" s="76">
        <f>IF(ISERROR(VLOOKUP(E192,TriHistory!$B:$E,3,FALSE)),0,IF(LEFT(VLOOKUP(E192,TriHistory!$B:$E,3,FALSE),1)="2",VLOOKUP(E192,TriHistory!$B:$E,4,FALSE),0))</f>
        <v>0</v>
      </c>
      <c r="F197" s="76">
        <f>IF(ISERROR(VLOOKUP(F192,TriHistory!$B:$E,3,FALSE)),0,IF(LEFT(VLOOKUP(F192,TriHistory!$B:$E,3,FALSE),1)="2",VLOOKUP(F192,TriHistory!$B:$E,4,FALSE),0))</f>
        <v>0</v>
      </c>
      <c r="G197" s="76">
        <f>IF(ISERROR(VLOOKUP(G192,TriHistory!$B:$E,3,FALSE)),0,IF(LEFT(VLOOKUP(G192,TriHistory!$B:$E,3,FALSE),1)="2",VLOOKUP(G192,TriHistory!$B:$E,4,FALSE),0))</f>
        <v>0</v>
      </c>
      <c r="H197" s="76">
        <f>IF(ISERROR(VLOOKUP(H192,TriHistory!$B:$E,3,FALSE)),0,IF(LEFT(VLOOKUP(H192,TriHistory!$B:$E,3,FALSE),1)="2",VLOOKUP(H192,TriHistory!$B:$E,4,FALSE),0))</f>
        <v>0</v>
      </c>
      <c r="I197" s="76">
        <f>IF(ISERROR(VLOOKUP(I192,TriHistory!$B:$E,3,FALSE)),0,IF(LEFT(VLOOKUP(I192,TriHistory!$B:$E,3,FALSE),1)="2",VLOOKUP(I192,TriHistory!$B:$E,4,FALSE),0))</f>
        <v>0</v>
      </c>
      <c r="J197" s="76">
        <f t="shared" si="55"/>
        <v>0</v>
      </c>
      <c r="K197" s="77" t="e">
        <f ca="1">IF(TODAY()&gt;C193-1,IF(J194=0,0,J197/J194),0)</f>
        <v>#N/A</v>
      </c>
    </row>
    <row r="198" spans="1:11" x14ac:dyDescent="0.2">
      <c r="A198" s="342"/>
      <c r="B198" s="68" t="s">
        <v>192</v>
      </c>
      <c r="C198" s="76">
        <f>IF(ISERROR(VLOOKUP(C192,TriHistory!$B:$E,3,FALSE)),0,IF(LEFT(VLOOKUP(C192,TriHistory!$B:$E,3,FALSE),1)="3",VLOOKUP(C192,TriHistory!$B:$E,4,FALSE),0))</f>
        <v>0</v>
      </c>
      <c r="D198" s="76">
        <f>IF(ISERROR(VLOOKUP(D192,TriHistory!$B:$E,3,FALSE)),0,IF(LEFT(VLOOKUP(D192,TriHistory!$B:$E,3,FALSE),1)="3",VLOOKUP(D192,TriHistory!$B:$E,4,FALSE),0))</f>
        <v>0</v>
      </c>
      <c r="E198" s="76">
        <f>IF(ISERROR(VLOOKUP(E192,TriHistory!$B:$E,3,FALSE)),0,IF(LEFT(VLOOKUP(E192,TriHistory!$B:$E,3,FALSE),1)="3",VLOOKUP(E192,TriHistory!$B:$E,4,FALSE),0))</f>
        <v>0</v>
      </c>
      <c r="F198" s="76">
        <f>IF(ISERROR(VLOOKUP(F192,TriHistory!$B:$E,3,FALSE)),0,IF(LEFT(VLOOKUP(F192,TriHistory!$B:$E,3,FALSE),1)="3",VLOOKUP(F192,TriHistory!$B:$E,4,FALSE),0))</f>
        <v>0</v>
      </c>
      <c r="G198" s="76">
        <f>IF(ISERROR(VLOOKUP(G192,TriHistory!$B:$E,3,FALSE)),0,IF(LEFT(VLOOKUP(G192,TriHistory!$B:$E,3,FALSE),1)="3",VLOOKUP(G192,TriHistory!$B:$E,4,FALSE),0))</f>
        <v>0</v>
      </c>
      <c r="H198" s="76">
        <f>IF(ISERROR(VLOOKUP(H192,TriHistory!$B:$E,3,FALSE)),0,IF(LEFT(VLOOKUP(H192,TriHistory!$B:$E,3,FALSE),1)="3",VLOOKUP(H192,TriHistory!$B:$E,4,FALSE),0))</f>
        <v>0</v>
      </c>
      <c r="I198" s="76">
        <f>IF(ISERROR(VLOOKUP(I192,TriHistory!$B:$E,3,FALSE)),0,IF(LEFT(VLOOKUP(I192,TriHistory!$B:$E,3,FALSE),1)="3",VLOOKUP(I192,TriHistory!$B:$E,4,FALSE),0))</f>
        <v>0</v>
      </c>
      <c r="J198" s="76">
        <f t="shared" si="55"/>
        <v>0</v>
      </c>
      <c r="K198" s="77" t="e">
        <f ca="1">IF(TODAY()&gt;C194-1,IF(J195=0,0,J198/J195),0)</f>
        <v>#N/A</v>
      </c>
    </row>
    <row r="199" spans="1:11" x14ac:dyDescent="0.2">
      <c r="A199" s="341" t="s">
        <v>79</v>
      </c>
      <c r="B199" s="341"/>
      <c r="C199" s="70">
        <f>C192+7</f>
        <v>42981</v>
      </c>
      <c r="D199" s="70">
        <f t="shared" ref="D199:I199" si="56">C199+1</f>
        <v>42982</v>
      </c>
      <c r="E199" s="70">
        <f t="shared" si="56"/>
        <v>42983</v>
      </c>
      <c r="F199" s="70">
        <f t="shared" si="56"/>
        <v>42984</v>
      </c>
      <c r="G199" s="70">
        <f t="shared" si="56"/>
        <v>42985</v>
      </c>
      <c r="H199" s="70">
        <f t="shared" si="56"/>
        <v>42986</v>
      </c>
      <c r="I199" s="70">
        <f t="shared" si="56"/>
        <v>42987</v>
      </c>
      <c r="J199" s="68" t="s">
        <v>81</v>
      </c>
      <c r="K199" s="69"/>
    </row>
    <row r="200" spans="1:11" x14ac:dyDescent="0.2">
      <c r="A200" s="342" t="s">
        <v>189</v>
      </c>
      <c r="B200" s="68" t="s">
        <v>190</v>
      </c>
      <c r="J200" s="71">
        <f t="shared" ref="J200:J205" si="57">SUM(C200:I200)</f>
        <v>0</v>
      </c>
      <c r="K200" s="72"/>
    </row>
    <row r="201" spans="1:11" x14ac:dyDescent="0.2">
      <c r="A201" s="343"/>
      <c r="B201" s="68" t="s">
        <v>191</v>
      </c>
      <c r="C201" s="73" t="e">
        <f>VLOOKUP($C199,Plan!$C:$Q,9,FALSE)</f>
        <v>#N/A</v>
      </c>
      <c r="D201" s="73" t="e">
        <f>VLOOKUP($C199,Plan!$C:$Q,10,FALSE)</f>
        <v>#N/A</v>
      </c>
      <c r="E201" s="73" t="e">
        <f>VLOOKUP($C199,Plan!$C:$Q,11,FALSE)</f>
        <v>#N/A</v>
      </c>
      <c r="F201" s="73" t="e">
        <f>VLOOKUP($C199,Plan!$C:$Q,12,FALSE)</f>
        <v>#N/A</v>
      </c>
      <c r="G201" s="73" t="e">
        <f>VLOOKUP($C199,Plan!$C:$Q,13,FALSE)</f>
        <v>#N/A</v>
      </c>
      <c r="H201" s="73" t="e">
        <f>VLOOKUP($C199,Plan!$C:$Q,14,FALSE)</f>
        <v>#N/A</v>
      </c>
      <c r="I201" s="73" t="e">
        <f>VLOOKUP($C199,Plan!$C:$Q,15,FALSE)</f>
        <v>#N/A</v>
      </c>
      <c r="J201" s="71" t="e">
        <f t="shared" si="57"/>
        <v>#N/A</v>
      </c>
      <c r="K201" s="72"/>
    </row>
    <row r="202" spans="1:11" x14ac:dyDescent="0.2">
      <c r="A202" s="343"/>
      <c r="B202" s="68" t="s">
        <v>192</v>
      </c>
      <c r="C202" s="73" t="e">
        <f>VLOOKUP($C199,Plan!$C:$J,2,FALSE)</f>
        <v>#N/A</v>
      </c>
      <c r="D202" s="73" t="e">
        <f>VLOOKUP($C199,Plan!$C:$J,3,FALSE)</f>
        <v>#N/A</v>
      </c>
      <c r="E202" s="73" t="e">
        <f>VLOOKUP($C199,Plan!$C:$J,4,FALSE)</f>
        <v>#N/A</v>
      </c>
      <c r="F202" s="73" t="e">
        <f>VLOOKUP($C199,Plan!$C:$J,5,FALSE)</f>
        <v>#N/A</v>
      </c>
      <c r="G202" s="73" t="e">
        <f>VLOOKUP($C199,Plan!$C:$J,6,FALSE)</f>
        <v>#N/A</v>
      </c>
      <c r="H202" s="73" t="e">
        <f>VLOOKUP($C199,Plan!$C:$J,7,FALSE)</f>
        <v>#N/A</v>
      </c>
      <c r="I202" s="73" t="e">
        <f>VLOOKUP($C199,Plan!$C:$J,8,FALSE)</f>
        <v>#N/A</v>
      </c>
      <c r="J202" s="71" t="e">
        <f t="shared" si="57"/>
        <v>#N/A</v>
      </c>
      <c r="K202" s="72"/>
    </row>
    <row r="203" spans="1:11" x14ac:dyDescent="0.2">
      <c r="A203" s="342" t="s">
        <v>193</v>
      </c>
      <c r="B203" s="68" t="s">
        <v>190</v>
      </c>
      <c r="C203" s="76">
        <f>IF(ISERROR(VLOOKUP(C199,TriHistory!$B:$E,3,FALSE)),0,IF(LEFT(VLOOKUP(C199,TriHistory!$B:$E,3,FALSE),1)="1",VLOOKUP(C199,TriHistory!$B:$E,4,FALSE),0))</f>
        <v>0</v>
      </c>
      <c r="D203" s="76">
        <f>IF(ISERROR(VLOOKUP(D199,TriHistory!$B:$E,3,FALSE)),0,IF(LEFT(VLOOKUP(D199,TriHistory!$B:$E,3,FALSE),1)="1",VLOOKUP(D199,TriHistory!$B:$E,4,FALSE),0))</f>
        <v>0</v>
      </c>
      <c r="E203" s="76">
        <f>IF(ISERROR(VLOOKUP(E199,TriHistory!$B:$E,3,FALSE)),0,IF(LEFT(VLOOKUP(E199,TriHistory!$B:$E,3,FALSE),1)="1",VLOOKUP(E199,TriHistory!$B:$E,4,FALSE),0))</f>
        <v>0</v>
      </c>
      <c r="F203" s="76">
        <f>IF(ISERROR(VLOOKUP(F199,TriHistory!$B:$E,3,FALSE)),0,IF(LEFT(VLOOKUP(F199,TriHistory!$B:$E,3,FALSE),1)="1",VLOOKUP(F199,TriHistory!$B:$E,4,FALSE),0))</f>
        <v>0</v>
      </c>
      <c r="G203" s="76">
        <f>IF(ISERROR(VLOOKUP(G199,TriHistory!$B:$E,3,FALSE)),0,IF(LEFT(VLOOKUP(G199,TriHistory!$B:$E,3,FALSE),1)="1",VLOOKUP(G199,TriHistory!$B:$E,4,FALSE),0))</f>
        <v>0</v>
      </c>
      <c r="H203" s="76">
        <f>IF(ISERROR(VLOOKUP(H199,TriHistory!$B:$E,3,FALSE)),0,IF(LEFT(VLOOKUP(H199,TriHistory!$B:$E,3,FALSE),1)="1",VLOOKUP(H199,TriHistory!$B:$E,4,FALSE),0))</f>
        <v>0</v>
      </c>
      <c r="I203" s="76">
        <f>IF(ISERROR(VLOOKUP(I199,TriHistory!$B:$E,3,FALSE)),0,IF(LEFT(VLOOKUP(I199,TriHistory!$B:$E,3,FALSE),1)="1",VLOOKUP(I199,TriHistory!$B:$E,4,FALSE),0))</f>
        <v>0</v>
      </c>
      <c r="J203" s="76">
        <f t="shared" si="57"/>
        <v>0</v>
      </c>
      <c r="K203" s="77">
        <f ca="1">IF(TODAY()&gt;C199-1,IF(J200=0,0,J203/J200),0)</f>
        <v>0</v>
      </c>
    </row>
    <row r="204" spans="1:11" x14ac:dyDescent="0.2">
      <c r="A204" s="342"/>
      <c r="B204" s="68" t="s">
        <v>191</v>
      </c>
      <c r="C204" s="76">
        <f>IF(ISERROR(VLOOKUP(C199,TriHistory!$B:$E,3,FALSE)),0,IF(LEFT(VLOOKUP(C199,TriHistory!$B:$E,3,FALSE),1)="2",VLOOKUP(C199,TriHistory!$B:$E,4,FALSE),0))</f>
        <v>0</v>
      </c>
      <c r="D204" s="76">
        <f>IF(ISERROR(VLOOKUP(D199,TriHistory!$B:$E,3,FALSE)),0,IF(LEFT(VLOOKUP(D199,TriHistory!$B:$E,3,FALSE),1)="2",VLOOKUP(D199,TriHistory!$B:$E,4,FALSE),0))</f>
        <v>0</v>
      </c>
      <c r="E204" s="76">
        <f>IF(ISERROR(VLOOKUP(E199,TriHistory!$B:$E,3,FALSE)),0,IF(LEFT(VLOOKUP(E199,TriHistory!$B:$E,3,FALSE),1)="2",VLOOKUP(E199,TriHistory!$B:$E,4,FALSE),0))</f>
        <v>0</v>
      </c>
      <c r="F204" s="76">
        <f>IF(ISERROR(VLOOKUP(F199,TriHistory!$B:$E,3,FALSE)),0,IF(LEFT(VLOOKUP(F199,TriHistory!$B:$E,3,FALSE),1)="2",VLOOKUP(F199,TriHistory!$B:$E,4,FALSE),0))</f>
        <v>0</v>
      </c>
      <c r="G204" s="76">
        <f>IF(ISERROR(VLOOKUP(G199,TriHistory!$B:$E,3,FALSE)),0,IF(LEFT(VLOOKUP(G199,TriHistory!$B:$E,3,FALSE),1)="2",VLOOKUP(G199,TriHistory!$B:$E,4,FALSE),0))</f>
        <v>0</v>
      </c>
      <c r="H204" s="76">
        <f>IF(ISERROR(VLOOKUP(H199,TriHistory!$B:$E,3,FALSE)),0,IF(LEFT(VLOOKUP(H199,TriHistory!$B:$E,3,FALSE),1)="2",VLOOKUP(H199,TriHistory!$B:$E,4,FALSE),0))</f>
        <v>0</v>
      </c>
      <c r="I204" s="76">
        <f>IF(ISERROR(VLOOKUP(I199,TriHistory!$B:$E,3,FALSE)),0,IF(LEFT(VLOOKUP(I199,TriHistory!$B:$E,3,FALSE),1)="2",VLOOKUP(I199,TriHistory!$B:$E,4,FALSE),0))</f>
        <v>0</v>
      </c>
      <c r="J204" s="76">
        <f t="shared" si="57"/>
        <v>0</v>
      </c>
      <c r="K204" s="77" t="e">
        <f ca="1">IF(TODAY()&gt;C200-1,IF(J201=0,0,J204/J201),0)</f>
        <v>#N/A</v>
      </c>
    </row>
    <row r="205" spans="1:11" x14ac:dyDescent="0.2">
      <c r="A205" s="342"/>
      <c r="B205" s="68" t="s">
        <v>192</v>
      </c>
      <c r="C205" s="76">
        <f>IF(ISERROR(VLOOKUP(C199,TriHistory!$B:$E,3,FALSE)),0,IF(LEFT(VLOOKUP(C199,TriHistory!$B:$E,3,FALSE),1)="3",VLOOKUP(C199,TriHistory!$B:$E,4,FALSE),0))</f>
        <v>0</v>
      </c>
      <c r="D205" s="76">
        <f>IF(ISERROR(VLOOKUP(D199,TriHistory!$B:$E,3,FALSE)),0,IF(LEFT(VLOOKUP(D199,TriHistory!$B:$E,3,FALSE),1)="3",VLOOKUP(D199,TriHistory!$B:$E,4,FALSE),0))</f>
        <v>0</v>
      </c>
      <c r="E205" s="76">
        <f>IF(ISERROR(VLOOKUP(E199,TriHistory!$B:$E,3,FALSE)),0,IF(LEFT(VLOOKUP(E199,TriHistory!$B:$E,3,FALSE),1)="3",VLOOKUP(E199,TriHistory!$B:$E,4,FALSE),0))</f>
        <v>0</v>
      </c>
      <c r="F205" s="76">
        <f>IF(ISERROR(VLOOKUP(F199,TriHistory!$B:$E,3,FALSE)),0,IF(LEFT(VLOOKUP(F199,TriHistory!$B:$E,3,FALSE),1)="3",VLOOKUP(F199,TriHistory!$B:$E,4,FALSE),0))</f>
        <v>0</v>
      </c>
      <c r="G205" s="76">
        <f>IF(ISERROR(VLOOKUP(G199,TriHistory!$B:$E,3,FALSE)),0,IF(LEFT(VLOOKUP(G199,TriHistory!$B:$E,3,FALSE),1)="3",VLOOKUP(G199,TriHistory!$B:$E,4,FALSE),0))</f>
        <v>0</v>
      </c>
      <c r="H205" s="76">
        <f>IF(ISERROR(VLOOKUP(H199,TriHistory!$B:$E,3,FALSE)),0,IF(LEFT(VLOOKUP(H199,TriHistory!$B:$E,3,FALSE),1)="3",VLOOKUP(H199,TriHistory!$B:$E,4,FALSE),0))</f>
        <v>0</v>
      </c>
      <c r="I205" s="76">
        <f>IF(ISERROR(VLOOKUP(I199,TriHistory!$B:$E,3,FALSE)),0,IF(LEFT(VLOOKUP(I199,TriHistory!$B:$E,3,FALSE),1)="3",VLOOKUP(I199,TriHistory!$B:$E,4,FALSE),0))</f>
        <v>0</v>
      </c>
      <c r="J205" s="76">
        <f t="shared" si="57"/>
        <v>0</v>
      </c>
      <c r="K205" s="77" t="e">
        <f ca="1">IF(TODAY()&gt;C201-1,IF(J202=0,0,J205/J202),0)</f>
        <v>#N/A</v>
      </c>
    </row>
    <row r="206" spans="1:11" x14ac:dyDescent="0.2">
      <c r="A206" s="341" t="s">
        <v>79</v>
      </c>
      <c r="B206" s="341"/>
      <c r="C206" s="70">
        <f>C199+7</f>
        <v>42988</v>
      </c>
      <c r="D206" s="70">
        <f t="shared" ref="D206:I206" si="58">C206+1</f>
        <v>42989</v>
      </c>
      <c r="E206" s="70">
        <f t="shared" si="58"/>
        <v>42990</v>
      </c>
      <c r="F206" s="70">
        <f t="shared" si="58"/>
        <v>42991</v>
      </c>
      <c r="G206" s="70">
        <f t="shared" si="58"/>
        <v>42992</v>
      </c>
      <c r="H206" s="70">
        <f t="shared" si="58"/>
        <v>42993</v>
      </c>
      <c r="I206" s="70">
        <f t="shared" si="58"/>
        <v>42994</v>
      </c>
      <c r="J206" s="68" t="s">
        <v>81</v>
      </c>
      <c r="K206" s="69"/>
    </row>
    <row r="207" spans="1:11" x14ac:dyDescent="0.2">
      <c r="A207" s="342" t="s">
        <v>189</v>
      </c>
      <c r="B207" s="68" t="s">
        <v>190</v>
      </c>
      <c r="F207" s="71">
        <v>0.25</v>
      </c>
      <c r="J207" s="71">
        <f t="shared" ref="J207:J212" si="59">SUM(C207:I207)</f>
        <v>0.25</v>
      </c>
      <c r="K207" s="72"/>
    </row>
    <row r="208" spans="1:11" x14ac:dyDescent="0.2">
      <c r="A208" s="343"/>
      <c r="B208" s="68" t="s">
        <v>191</v>
      </c>
      <c r="H208" s="71" t="s">
        <v>182</v>
      </c>
      <c r="J208" s="71">
        <f t="shared" si="59"/>
        <v>0</v>
      </c>
      <c r="K208" s="72"/>
    </row>
    <row r="209" spans="1:11" x14ac:dyDescent="0.2">
      <c r="A209" s="343"/>
      <c r="B209" s="68" t="s">
        <v>192</v>
      </c>
      <c r="C209" s="73" t="e">
        <f>VLOOKUP($C206,Plan!$C:$J,2,FALSE)</f>
        <v>#N/A</v>
      </c>
      <c r="D209" s="73" t="e">
        <f>VLOOKUP($C206,Plan!$C:$J,3,FALSE)</f>
        <v>#N/A</v>
      </c>
      <c r="E209" s="73" t="e">
        <f>VLOOKUP($C206,Plan!$C:$J,4,FALSE)</f>
        <v>#N/A</v>
      </c>
      <c r="F209" s="73" t="e">
        <f>VLOOKUP($C206,Plan!$C:$J,5,FALSE)</f>
        <v>#N/A</v>
      </c>
      <c r="G209" s="73" t="e">
        <f>VLOOKUP($C206,Plan!$C:$J,6,FALSE)</f>
        <v>#N/A</v>
      </c>
      <c r="H209" s="73" t="e">
        <f>VLOOKUP($C206,Plan!$C:$J,7,FALSE)</f>
        <v>#N/A</v>
      </c>
      <c r="I209" s="73" t="e">
        <f>VLOOKUP($C206,Plan!$C:$J,8,FALSE)</f>
        <v>#N/A</v>
      </c>
      <c r="J209" s="71" t="e">
        <f t="shared" si="59"/>
        <v>#N/A</v>
      </c>
      <c r="K209" s="72"/>
    </row>
    <row r="210" spans="1:11" x14ac:dyDescent="0.2">
      <c r="A210" s="342" t="s">
        <v>193</v>
      </c>
      <c r="B210" s="68" t="s">
        <v>190</v>
      </c>
      <c r="C210" s="76">
        <f>IF(ISERROR(VLOOKUP(C206,TriHistory!$B:$E,3,FALSE)),0,IF(LEFT(VLOOKUP(C206,TriHistory!$B:$E,3,FALSE),1)="1",VLOOKUP(C206,TriHistory!$B:$E,4,FALSE),0))</f>
        <v>0</v>
      </c>
      <c r="D210" s="76">
        <f>IF(ISERROR(VLOOKUP(D206,TriHistory!$B:$E,3,FALSE)),0,IF(LEFT(VLOOKUP(D206,TriHistory!$B:$E,3,FALSE),1)="1",VLOOKUP(D206,TriHistory!$B:$E,4,FALSE),0))</f>
        <v>0</v>
      </c>
      <c r="E210" s="76">
        <f>IF(ISERROR(VLOOKUP(E206,TriHistory!$B:$E,3,FALSE)),0,IF(LEFT(VLOOKUP(E206,TriHistory!$B:$E,3,FALSE),1)="1",VLOOKUP(E206,TriHistory!$B:$E,4,FALSE),0))</f>
        <v>0</v>
      </c>
      <c r="F210" s="76">
        <f>IF(ISERROR(VLOOKUP(F206,TriHistory!$B:$E,3,FALSE)),0,IF(LEFT(VLOOKUP(F206,TriHistory!$B:$E,3,FALSE),1)="1",VLOOKUP(F206,TriHistory!$B:$E,4,FALSE),0))</f>
        <v>0</v>
      </c>
      <c r="G210" s="76">
        <f>IF(ISERROR(VLOOKUP(G206,TriHistory!$B:$E,3,FALSE)),0,IF(LEFT(VLOOKUP(G206,TriHistory!$B:$E,3,FALSE),1)="1",VLOOKUP(G206,TriHistory!$B:$E,4,FALSE),0))</f>
        <v>0</v>
      </c>
      <c r="H210" s="76">
        <f>IF(ISERROR(VLOOKUP(H206,TriHistory!$B:$E,3,FALSE)),0,IF(LEFT(VLOOKUP(H206,TriHistory!$B:$E,3,FALSE),1)="1",VLOOKUP(H206,TriHistory!$B:$E,4,FALSE),0))</f>
        <v>0</v>
      </c>
      <c r="I210" s="76">
        <f>IF(ISERROR(VLOOKUP(I206,TriHistory!$B:$E,3,FALSE)),0,IF(LEFT(VLOOKUP(I206,TriHistory!$B:$E,3,FALSE),1)="1",VLOOKUP(I206,TriHistory!$B:$E,4,FALSE),0))</f>
        <v>0</v>
      </c>
      <c r="J210" s="76">
        <f t="shared" si="59"/>
        <v>0</v>
      </c>
      <c r="K210" s="77">
        <f ca="1">IF(TODAY()&gt;C206-1,IF(J207=0,0,J210/J207),0)</f>
        <v>0</v>
      </c>
    </row>
    <row r="211" spans="1:11" x14ac:dyDescent="0.2">
      <c r="A211" s="342"/>
      <c r="B211" s="68" t="s">
        <v>191</v>
      </c>
      <c r="C211" s="76">
        <f>IF(ISERROR(VLOOKUP(C206,TriHistory!$B:$E,3,FALSE)),0,IF(LEFT(VLOOKUP(C206,TriHistory!$B:$E,3,FALSE),1)="2",VLOOKUP(C206,TriHistory!$B:$E,4,FALSE),0))</f>
        <v>0</v>
      </c>
      <c r="D211" s="76">
        <f>IF(ISERROR(VLOOKUP(D206,TriHistory!$B:$E,3,FALSE)),0,IF(LEFT(VLOOKUP(D206,TriHistory!$B:$E,3,FALSE),1)="2",VLOOKUP(D206,TriHistory!$B:$E,4,FALSE),0))</f>
        <v>0</v>
      </c>
      <c r="E211" s="76">
        <f>IF(ISERROR(VLOOKUP(E206,TriHistory!$B:$E,3,FALSE)),0,IF(LEFT(VLOOKUP(E206,TriHistory!$B:$E,3,FALSE),1)="2",VLOOKUP(E206,TriHistory!$B:$E,4,FALSE),0))</f>
        <v>0</v>
      </c>
      <c r="F211" s="76">
        <f>IF(ISERROR(VLOOKUP(F206,TriHistory!$B:$E,3,FALSE)),0,IF(LEFT(VLOOKUP(F206,TriHistory!$B:$E,3,FALSE),1)="2",VLOOKUP(F206,TriHistory!$B:$E,4,FALSE),0))</f>
        <v>0</v>
      </c>
      <c r="G211" s="76">
        <f>IF(ISERROR(VLOOKUP(G206,TriHistory!$B:$E,3,FALSE)),0,IF(LEFT(VLOOKUP(G206,TriHistory!$B:$E,3,FALSE),1)="2",VLOOKUP(G206,TriHistory!$B:$E,4,FALSE),0))</f>
        <v>0</v>
      </c>
      <c r="H211" s="76">
        <f>IF(ISERROR(VLOOKUP(H206,TriHistory!$B:$E,3,FALSE)),0,IF(LEFT(VLOOKUP(H206,TriHistory!$B:$E,3,FALSE),1)="2",VLOOKUP(H206,TriHistory!$B:$E,4,FALSE),0))</f>
        <v>0</v>
      </c>
      <c r="I211" s="76">
        <f>IF(ISERROR(VLOOKUP(I206,TriHistory!$B:$E,3,FALSE)),0,IF(LEFT(VLOOKUP(I206,TriHistory!$B:$E,3,FALSE),1)="2",VLOOKUP(I206,TriHistory!$B:$E,4,FALSE),0))</f>
        <v>0</v>
      </c>
      <c r="J211" s="76">
        <f t="shared" si="59"/>
        <v>0</v>
      </c>
      <c r="K211" s="77">
        <f ca="1">IF(TODAY()&gt;C207-1,IF(J208=0,0,J211/J208),0)</f>
        <v>0</v>
      </c>
    </row>
    <row r="212" spans="1:11" x14ac:dyDescent="0.2">
      <c r="A212" s="342"/>
      <c r="B212" s="68" t="s">
        <v>192</v>
      </c>
      <c r="C212" s="76">
        <f>IF(ISERROR(VLOOKUP(C206,TriHistory!$B:$E,3,FALSE)),0,IF(LEFT(VLOOKUP(C206,TriHistory!$B:$E,3,FALSE),1)="3",VLOOKUP(C206,TriHistory!$B:$E,4,FALSE),0))</f>
        <v>0</v>
      </c>
      <c r="D212" s="76">
        <f>IF(ISERROR(VLOOKUP(D206,TriHistory!$B:$E,3,FALSE)),0,IF(LEFT(VLOOKUP(D206,TriHistory!$B:$E,3,FALSE),1)="3",VLOOKUP(D206,TriHistory!$B:$E,4,FALSE),0))</f>
        <v>0</v>
      </c>
      <c r="E212" s="76">
        <f>IF(ISERROR(VLOOKUP(E206,TriHistory!$B:$E,3,FALSE)),0,IF(LEFT(VLOOKUP(E206,TriHistory!$B:$E,3,FALSE),1)="3",VLOOKUP(E206,TriHistory!$B:$E,4,FALSE),0))</f>
        <v>0</v>
      </c>
      <c r="F212" s="76">
        <f>IF(ISERROR(VLOOKUP(F206,TriHistory!$B:$E,3,FALSE)),0,IF(LEFT(VLOOKUP(F206,TriHistory!$B:$E,3,FALSE),1)="3",VLOOKUP(F206,TriHistory!$B:$E,4,FALSE),0))</f>
        <v>0</v>
      </c>
      <c r="G212" s="76">
        <f>IF(ISERROR(VLOOKUP(G206,TriHistory!$B:$E,3,FALSE)),0,IF(LEFT(VLOOKUP(G206,TriHistory!$B:$E,3,FALSE),1)="3",VLOOKUP(G206,TriHistory!$B:$E,4,FALSE),0))</f>
        <v>0</v>
      </c>
      <c r="H212" s="76">
        <f>IF(ISERROR(VLOOKUP(H206,TriHistory!$B:$E,3,FALSE)),0,IF(LEFT(VLOOKUP(H206,TriHistory!$B:$E,3,FALSE),1)="3",VLOOKUP(H206,TriHistory!$B:$E,4,FALSE),0))</f>
        <v>0</v>
      </c>
      <c r="I212" s="76">
        <f>IF(ISERROR(VLOOKUP(I206,TriHistory!$B:$E,3,FALSE)),0,IF(LEFT(VLOOKUP(I206,TriHistory!$B:$E,3,FALSE),1)="3",VLOOKUP(I206,TriHistory!$B:$E,4,FALSE),0))</f>
        <v>0</v>
      </c>
      <c r="J212" s="76">
        <f t="shared" si="59"/>
        <v>0</v>
      </c>
      <c r="K212" s="77" t="e">
        <f ca="1">IF(TODAY()&gt;C208-1,IF(J209=0,0,J212/J209),0)</f>
        <v>#N/A</v>
      </c>
    </row>
    <row r="213" spans="1:11" x14ac:dyDescent="0.2">
      <c r="A213" s="341" t="s">
        <v>79</v>
      </c>
      <c r="B213" s="341"/>
      <c r="C213" s="70">
        <f>C206+7</f>
        <v>42995</v>
      </c>
      <c r="D213" s="70">
        <f t="shared" ref="D213:I213" si="60">C213+1</f>
        <v>42996</v>
      </c>
      <c r="E213" s="70">
        <f t="shared" si="60"/>
        <v>42997</v>
      </c>
      <c r="F213" s="70">
        <f t="shared" si="60"/>
        <v>42998</v>
      </c>
      <c r="G213" s="70">
        <f t="shared" si="60"/>
        <v>42999</v>
      </c>
      <c r="H213" s="70">
        <f t="shared" si="60"/>
        <v>43000</v>
      </c>
      <c r="I213" s="70">
        <f t="shared" si="60"/>
        <v>43001</v>
      </c>
      <c r="J213" s="68" t="s">
        <v>81</v>
      </c>
      <c r="K213" s="69"/>
    </row>
    <row r="214" spans="1:11" x14ac:dyDescent="0.2">
      <c r="A214" s="342" t="s">
        <v>189</v>
      </c>
      <c r="B214" s="68" t="s">
        <v>190</v>
      </c>
      <c r="F214" s="71">
        <v>0.25</v>
      </c>
      <c r="J214" s="71">
        <f t="shared" ref="J214:J219" si="61">SUM(C214:I214)</f>
        <v>0.25</v>
      </c>
      <c r="K214" s="72"/>
    </row>
    <row r="215" spans="1:11" x14ac:dyDescent="0.2">
      <c r="A215" s="343"/>
      <c r="B215" s="68" t="s">
        <v>191</v>
      </c>
      <c r="H215" s="71" t="s">
        <v>182</v>
      </c>
      <c r="J215" s="71">
        <f t="shared" si="61"/>
        <v>0</v>
      </c>
      <c r="K215" s="72"/>
    </row>
    <row r="216" spans="1:11" x14ac:dyDescent="0.2">
      <c r="A216" s="343"/>
      <c r="B216" s="68" t="s">
        <v>192</v>
      </c>
      <c r="C216" s="73" t="e">
        <f>VLOOKUP($C213,Plan!$C:$J,2,FALSE)</f>
        <v>#N/A</v>
      </c>
      <c r="D216" s="73" t="e">
        <f>VLOOKUP($C213,Plan!$C:$J,3,FALSE)</f>
        <v>#N/A</v>
      </c>
      <c r="E216" s="73" t="e">
        <f>VLOOKUP($C213,Plan!$C:$J,4,FALSE)</f>
        <v>#N/A</v>
      </c>
      <c r="F216" s="73" t="e">
        <f>VLOOKUP($C213,Plan!$C:$J,5,FALSE)</f>
        <v>#N/A</v>
      </c>
      <c r="G216" s="73" t="e">
        <f>VLOOKUP($C213,Plan!$C:$J,6,FALSE)</f>
        <v>#N/A</v>
      </c>
      <c r="H216" s="73" t="e">
        <f>VLOOKUP($C213,Plan!$C:$J,7,FALSE)</f>
        <v>#N/A</v>
      </c>
      <c r="I216" s="73" t="e">
        <f>VLOOKUP($C213,Plan!$C:$J,8,FALSE)</f>
        <v>#N/A</v>
      </c>
      <c r="J216" s="71" t="e">
        <f t="shared" si="61"/>
        <v>#N/A</v>
      </c>
      <c r="K216" s="72"/>
    </row>
    <row r="217" spans="1:11" x14ac:dyDescent="0.2">
      <c r="A217" s="342" t="s">
        <v>193</v>
      </c>
      <c r="B217" s="68" t="s">
        <v>190</v>
      </c>
      <c r="C217" s="76">
        <f>IF(ISERROR(VLOOKUP(C213,TriHistory!$B:$E,3,FALSE)),0,IF(LEFT(VLOOKUP(C213,TriHistory!$B:$E,3,FALSE),1)="1",VLOOKUP(C213,TriHistory!$B:$E,4,FALSE),0))</f>
        <v>0</v>
      </c>
      <c r="D217" s="76">
        <f>IF(ISERROR(VLOOKUP(D213,TriHistory!$B:$E,3,FALSE)),0,IF(LEFT(VLOOKUP(D213,TriHistory!$B:$E,3,FALSE),1)="1",VLOOKUP(D213,TriHistory!$B:$E,4,FALSE),0))</f>
        <v>0</v>
      </c>
      <c r="E217" s="76">
        <f>IF(ISERROR(VLOOKUP(E213,TriHistory!$B:$E,3,FALSE)),0,IF(LEFT(VLOOKUP(E213,TriHistory!$B:$E,3,FALSE),1)="1",VLOOKUP(E213,TriHistory!$B:$E,4,FALSE),0))</f>
        <v>0</v>
      </c>
      <c r="F217" s="76">
        <f>IF(ISERROR(VLOOKUP(F213,TriHistory!$B:$E,3,FALSE)),0,IF(LEFT(VLOOKUP(F213,TriHistory!$B:$E,3,FALSE),1)="1",VLOOKUP(F213,TriHistory!$B:$E,4,FALSE),0))</f>
        <v>0</v>
      </c>
      <c r="G217" s="76">
        <f>IF(ISERROR(VLOOKUP(G213,TriHistory!$B:$E,3,FALSE)),0,IF(LEFT(VLOOKUP(G213,TriHistory!$B:$E,3,FALSE),1)="1",VLOOKUP(G213,TriHistory!$B:$E,4,FALSE),0))</f>
        <v>0</v>
      </c>
      <c r="H217" s="76">
        <f>IF(ISERROR(VLOOKUP(H213,TriHistory!$B:$E,3,FALSE)),0,IF(LEFT(VLOOKUP(H213,TriHistory!$B:$E,3,FALSE),1)="1",VLOOKUP(H213,TriHistory!$B:$E,4,FALSE),0))</f>
        <v>0</v>
      </c>
      <c r="I217" s="76">
        <f>IF(ISERROR(VLOOKUP(I213,TriHistory!$B:$E,3,FALSE)),0,IF(LEFT(VLOOKUP(I213,TriHistory!$B:$E,3,FALSE),1)="1",VLOOKUP(I213,TriHistory!$B:$E,4,FALSE),0))</f>
        <v>0</v>
      </c>
      <c r="J217" s="76">
        <f t="shared" si="61"/>
        <v>0</v>
      </c>
      <c r="K217" s="77">
        <f ca="1">IF(TODAY()&gt;C213-1,IF(J214=0,0,J217/J214),0)</f>
        <v>0</v>
      </c>
    </row>
    <row r="218" spans="1:11" x14ac:dyDescent="0.2">
      <c r="A218" s="342"/>
      <c r="B218" s="68" t="s">
        <v>191</v>
      </c>
      <c r="C218" s="76">
        <f>IF(ISERROR(VLOOKUP(C213,TriHistory!$B:$E,3,FALSE)),0,IF(LEFT(VLOOKUP(C213,TriHistory!$B:$E,3,FALSE),1)="2",VLOOKUP(C213,TriHistory!$B:$E,4,FALSE),0))</f>
        <v>0</v>
      </c>
      <c r="D218" s="76">
        <f>IF(ISERROR(VLOOKUP(D213,TriHistory!$B:$E,3,FALSE)),0,IF(LEFT(VLOOKUP(D213,TriHistory!$B:$E,3,FALSE),1)="2",VLOOKUP(D213,TriHistory!$B:$E,4,FALSE),0))</f>
        <v>0</v>
      </c>
      <c r="E218" s="76">
        <f>IF(ISERROR(VLOOKUP(E213,TriHistory!$B:$E,3,FALSE)),0,IF(LEFT(VLOOKUP(E213,TriHistory!$B:$E,3,FALSE),1)="2",VLOOKUP(E213,TriHistory!$B:$E,4,FALSE),0))</f>
        <v>0</v>
      </c>
      <c r="F218" s="76">
        <f>IF(ISERROR(VLOOKUP(F213,TriHistory!$B:$E,3,FALSE)),0,IF(LEFT(VLOOKUP(F213,TriHistory!$B:$E,3,FALSE),1)="2",VLOOKUP(F213,TriHistory!$B:$E,4,FALSE),0))</f>
        <v>0</v>
      </c>
      <c r="G218" s="76">
        <f>IF(ISERROR(VLOOKUP(G213,TriHistory!$B:$E,3,FALSE)),0,IF(LEFT(VLOOKUP(G213,TriHistory!$B:$E,3,FALSE),1)="2",VLOOKUP(G213,TriHistory!$B:$E,4,FALSE),0))</f>
        <v>0</v>
      </c>
      <c r="H218" s="76">
        <f>IF(ISERROR(VLOOKUP(H213,TriHistory!$B:$E,3,FALSE)),0,IF(LEFT(VLOOKUP(H213,TriHistory!$B:$E,3,FALSE),1)="2",VLOOKUP(H213,TriHistory!$B:$E,4,FALSE),0))</f>
        <v>0</v>
      </c>
      <c r="I218" s="76">
        <f>IF(ISERROR(VLOOKUP(I213,TriHistory!$B:$E,3,FALSE)),0,IF(LEFT(VLOOKUP(I213,TriHistory!$B:$E,3,FALSE),1)="2",VLOOKUP(I213,TriHistory!$B:$E,4,FALSE),0))</f>
        <v>0</v>
      </c>
      <c r="J218" s="76">
        <f t="shared" si="61"/>
        <v>0</v>
      </c>
      <c r="K218" s="77">
        <f ca="1">IF(TODAY()&gt;C214-1,IF(J215=0,0,J218/J215),0)</f>
        <v>0</v>
      </c>
    </row>
    <row r="219" spans="1:11" x14ac:dyDescent="0.2">
      <c r="A219" s="342"/>
      <c r="B219" s="68" t="s">
        <v>192</v>
      </c>
      <c r="C219" s="76">
        <f>IF(ISERROR(VLOOKUP(C213,TriHistory!$B:$E,3,FALSE)),0,IF(LEFT(VLOOKUP(C213,TriHistory!$B:$E,3,FALSE),1)="3",VLOOKUP(C213,TriHistory!$B:$E,4,FALSE),0))</f>
        <v>0</v>
      </c>
      <c r="D219" s="76">
        <f>IF(ISERROR(VLOOKUP(D213,TriHistory!$B:$E,3,FALSE)),0,IF(LEFT(VLOOKUP(D213,TriHistory!$B:$E,3,FALSE),1)="3",VLOOKUP(D213,TriHistory!$B:$E,4,FALSE),0))</f>
        <v>0</v>
      </c>
      <c r="E219" s="76">
        <f>IF(ISERROR(VLOOKUP(E213,TriHistory!$B:$E,3,FALSE)),0,IF(LEFT(VLOOKUP(E213,TriHistory!$B:$E,3,FALSE),1)="3",VLOOKUP(E213,TriHistory!$B:$E,4,FALSE),0))</f>
        <v>0</v>
      </c>
      <c r="F219" s="76">
        <f>IF(ISERROR(VLOOKUP(F213,TriHistory!$B:$E,3,FALSE)),0,IF(LEFT(VLOOKUP(F213,TriHistory!$B:$E,3,FALSE),1)="3",VLOOKUP(F213,TriHistory!$B:$E,4,FALSE),0))</f>
        <v>0</v>
      </c>
      <c r="G219" s="76">
        <f>IF(ISERROR(VLOOKUP(G213,TriHistory!$B:$E,3,FALSE)),0,IF(LEFT(VLOOKUP(G213,TriHistory!$B:$E,3,FALSE),1)="3",VLOOKUP(G213,TriHistory!$B:$E,4,FALSE),0))</f>
        <v>0</v>
      </c>
      <c r="H219" s="76">
        <f>IF(ISERROR(VLOOKUP(H213,TriHistory!$B:$E,3,FALSE)),0,IF(LEFT(VLOOKUP(H213,TriHistory!$B:$E,3,FALSE),1)="3",VLOOKUP(H213,TriHistory!$B:$E,4,FALSE),0))</f>
        <v>0</v>
      </c>
      <c r="I219" s="76">
        <f>IF(ISERROR(VLOOKUP(I213,TriHistory!$B:$E,3,FALSE)),0,IF(LEFT(VLOOKUP(I213,TriHistory!$B:$E,3,FALSE),1)="3",VLOOKUP(I213,TriHistory!$B:$E,4,FALSE),0))</f>
        <v>0</v>
      </c>
      <c r="J219" s="76">
        <f t="shared" si="61"/>
        <v>0</v>
      </c>
      <c r="K219" s="77" t="e">
        <f ca="1">IF(TODAY()&gt;C215-1,IF(J216=0,0,J219/J216),0)</f>
        <v>#N/A</v>
      </c>
    </row>
  </sheetData>
  <mergeCells count="86">
    <mergeCell ref="A1:K1"/>
    <mergeCell ref="A4:A6"/>
    <mergeCell ref="A7:A9"/>
    <mergeCell ref="A3:B3"/>
    <mergeCell ref="A10:B10"/>
    <mergeCell ref="A24:B24"/>
    <mergeCell ref="A11:A13"/>
    <mergeCell ref="A14:A16"/>
    <mergeCell ref="A18:A20"/>
    <mergeCell ref="A21:A23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70:A72"/>
    <mergeCell ref="A46:A48"/>
    <mergeCell ref="A49:A51"/>
    <mergeCell ref="A53:A55"/>
    <mergeCell ref="A56:A58"/>
    <mergeCell ref="A52:B52"/>
    <mergeCell ref="A59:B59"/>
    <mergeCell ref="A60:A62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154:A156"/>
    <mergeCell ref="A150:B150"/>
    <mergeCell ref="A133:A135"/>
    <mergeCell ref="A137:A139"/>
    <mergeCell ref="A140:A142"/>
    <mergeCell ref="A136:B136"/>
    <mergeCell ref="A73:B73"/>
    <mergeCell ref="A87:B87"/>
    <mergeCell ref="A74:A76"/>
    <mergeCell ref="A77:A79"/>
    <mergeCell ref="A81:A83"/>
    <mergeCell ref="A84:A86"/>
    <mergeCell ref="A80:B80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</mergeCells>
  <phoneticPr fontId="4" type="noConversion"/>
  <conditionalFormatting sqref="A220:K1048576 A1:K212">
    <cfRule type="cellIs" dxfId="31" priority="2" stopIfTrue="1" operator="equal">
      <formula>$P$1</formula>
    </cfRule>
  </conditionalFormatting>
  <conditionalFormatting sqref="A213:K219">
    <cfRule type="cellIs" dxfId="30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86"/>
  <sheetViews>
    <sheetView workbookViewId="0">
      <selection activeCell="B17" sqref="B17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167" t="s">
        <v>65</v>
      </c>
      <c r="B1" s="168" t="s">
        <v>142</v>
      </c>
    </row>
    <row r="2" spans="1:8" x14ac:dyDescent="0.3">
      <c r="A2" s="167" t="s">
        <v>53</v>
      </c>
      <c r="B2" s="168" t="s">
        <v>453</v>
      </c>
    </row>
    <row r="4" spans="1:8" x14ac:dyDescent="0.3">
      <c r="A4" s="173"/>
      <c r="B4" s="209" t="s">
        <v>60</v>
      </c>
      <c r="C4" s="210"/>
      <c r="D4" s="210"/>
      <c r="E4" s="210"/>
      <c r="F4" s="210"/>
      <c r="G4" s="211"/>
    </row>
    <row r="5" spans="1:8" x14ac:dyDescent="0.3">
      <c r="A5" s="209" t="s">
        <v>66</v>
      </c>
      <c r="B5" s="173" t="s">
        <v>168</v>
      </c>
      <c r="C5" s="212" t="s">
        <v>169</v>
      </c>
      <c r="D5" s="212" t="s">
        <v>173</v>
      </c>
      <c r="E5" s="212" t="s">
        <v>170</v>
      </c>
      <c r="F5" s="212" t="s">
        <v>171</v>
      </c>
      <c r="G5" s="213" t="s">
        <v>172</v>
      </c>
      <c r="H5" s="116" t="s">
        <v>422</v>
      </c>
    </row>
    <row r="6" spans="1:8" x14ac:dyDescent="0.3">
      <c r="A6" s="173">
        <v>200809</v>
      </c>
      <c r="B6" s="214">
        <v>15</v>
      </c>
      <c r="C6" s="215">
        <v>116.9</v>
      </c>
      <c r="D6" s="215">
        <v>7.7933333333333339</v>
      </c>
      <c r="E6" s="216">
        <v>0.87251157407407409</v>
      </c>
      <c r="F6" s="215">
        <v>5.842739326172814</v>
      </c>
      <c r="G6" s="217">
        <v>1725.8666666666666</v>
      </c>
      <c r="H6" s="82">
        <v>1</v>
      </c>
    </row>
    <row r="7" spans="1:8" x14ac:dyDescent="0.3">
      <c r="A7" s="177">
        <v>200710</v>
      </c>
      <c r="B7" s="218">
        <v>18</v>
      </c>
      <c r="C7" s="219">
        <v>103.1</v>
      </c>
      <c r="D7" s="219">
        <v>5.7277777777777779</v>
      </c>
      <c r="E7" s="62">
        <v>0.74415509259259272</v>
      </c>
      <c r="F7" s="219">
        <v>5.8451859371629098</v>
      </c>
      <c r="G7" s="220">
        <v>1777.0555555555557</v>
      </c>
      <c r="H7" s="115">
        <f>1+H6</f>
        <v>2</v>
      </c>
    </row>
    <row r="8" spans="1:8" x14ac:dyDescent="0.3">
      <c r="A8" s="177">
        <v>200808</v>
      </c>
      <c r="B8" s="218">
        <v>15</v>
      </c>
      <c r="C8" s="219">
        <v>95.800000000000011</v>
      </c>
      <c r="D8" s="219">
        <v>6.3866666666666676</v>
      </c>
      <c r="E8" s="62">
        <v>0.72309027777777779</v>
      </c>
      <c r="F8" s="219">
        <v>5.8971258415836649</v>
      </c>
      <c r="G8" s="220">
        <v>1745.8</v>
      </c>
      <c r="H8" s="115">
        <f t="shared" ref="H8:H71" si="0">1+H7</f>
        <v>3</v>
      </c>
    </row>
    <row r="9" spans="1:8" x14ac:dyDescent="0.3">
      <c r="A9" s="177">
        <v>201509</v>
      </c>
      <c r="B9" s="218">
        <v>16</v>
      </c>
      <c r="C9" s="219">
        <v>90.5</v>
      </c>
      <c r="D9" s="219">
        <v>5.65625</v>
      </c>
      <c r="E9" s="62">
        <v>0.87848379629629636</v>
      </c>
      <c r="F9" s="219">
        <v>4.6681355412863246</v>
      </c>
      <c r="G9" s="220">
        <v>2657.5</v>
      </c>
      <c r="H9" s="115">
        <f t="shared" si="0"/>
        <v>4</v>
      </c>
    </row>
    <row r="10" spans="1:8" x14ac:dyDescent="0.3">
      <c r="A10" s="177">
        <v>200810</v>
      </c>
      <c r="B10" s="218">
        <v>10</v>
      </c>
      <c r="C10" s="219">
        <v>88.86</v>
      </c>
      <c r="D10" s="219">
        <v>8.8859999999999992</v>
      </c>
      <c r="E10" s="62">
        <v>0.67038194444444443</v>
      </c>
      <c r="F10" s="219">
        <v>5.983992920718701</v>
      </c>
      <c r="G10" s="220">
        <v>1590.3</v>
      </c>
      <c r="H10" s="115">
        <f t="shared" si="0"/>
        <v>5</v>
      </c>
    </row>
    <row r="11" spans="1:8" x14ac:dyDescent="0.3">
      <c r="A11" s="177">
        <v>201503</v>
      </c>
      <c r="B11" s="218">
        <v>13</v>
      </c>
      <c r="C11" s="219">
        <v>88.65</v>
      </c>
      <c r="D11" s="219">
        <v>6.8192307692307699</v>
      </c>
      <c r="E11" s="62">
        <v>0.73337962962962977</v>
      </c>
      <c r="F11" s="219">
        <v>5.323683147556344</v>
      </c>
      <c r="G11" s="220">
        <v>2328.3846153846152</v>
      </c>
      <c r="H11" s="115">
        <f t="shared" si="0"/>
        <v>6</v>
      </c>
    </row>
    <row r="12" spans="1:8" x14ac:dyDescent="0.3">
      <c r="A12" s="177">
        <v>201703</v>
      </c>
      <c r="B12" s="218">
        <v>16</v>
      </c>
      <c r="C12" s="219">
        <v>86.54</v>
      </c>
      <c r="D12" s="219">
        <v>5.4087500000000004</v>
      </c>
      <c r="E12" s="62">
        <v>0.67531249999999998</v>
      </c>
      <c r="F12" s="219">
        <v>5.5192949599856007</v>
      </c>
      <c r="G12" s="220">
        <v>2118.8125</v>
      </c>
      <c r="H12" s="115">
        <f t="shared" si="0"/>
        <v>7</v>
      </c>
    </row>
    <row r="13" spans="1:8" x14ac:dyDescent="0.3">
      <c r="A13" s="177">
        <v>201209</v>
      </c>
      <c r="B13" s="218">
        <v>12</v>
      </c>
      <c r="C13" s="219">
        <v>86.32</v>
      </c>
      <c r="D13" s="219">
        <v>7.1933333333333325</v>
      </c>
      <c r="E13" s="62">
        <v>0.67585648148148147</v>
      </c>
      <c r="F13" s="219">
        <v>5.7772266558561371</v>
      </c>
      <c r="G13" s="220">
        <v>1774.3333333333333</v>
      </c>
      <c r="H13" s="115">
        <f t="shared" si="0"/>
        <v>8</v>
      </c>
    </row>
    <row r="14" spans="1:8" x14ac:dyDescent="0.3">
      <c r="A14" s="177">
        <v>200805</v>
      </c>
      <c r="B14" s="218">
        <v>16</v>
      </c>
      <c r="C14" s="219">
        <v>85.9</v>
      </c>
      <c r="D14" s="219">
        <v>5.3687500000000004</v>
      </c>
      <c r="E14" s="62">
        <v>0.58414351851851853</v>
      </c>
      <c r="F14" s="219">
        <v>6.1936529230505251</v>
      </c>
      <c r="G14" s="220">
        <v>1345</v>
      </c>
      <c r="H14" s="115">
        <f t="shared" si="0"/>
        <v>9</v>
      </c>
    </row>
    <row r="15" spans="1:8" x14ac:dyDescent="0.3">
      <c r="A15" s="177">
        <v>200709</v>
      </c>
      <c r="B15" s="218">
        <v>17</v>
      </c>
      <c r="C15" s="219">
        <v>85.740000000000009</v>
      </c>
      <c r="D15" s="219">
        <v>5.0435294117647063</v>
      </c>
      <c r="E15" s="62">
        <v>0.60949074074074083</v>
      </c>
      <c r="F15" s="219">
        <v>5.9682226612072489</v>
      </c>
      <c r="G15" s="220">
        <v>1614.8823529411766</v>
      </c>
      <c r="H15" s="115">
        <f t="shared" si="0"/>
        <v>10</v>
      </c>
    </row>
    <row r="16" spans="1:8" x14ac:dyDescent="0.3">
      <c r="A16" s="177">
        <v>201208</v>
      </c>
      <c r="B16" s="218">
        <v>16</v>
      </c>
      <c r="C16" s="219">
        <v>83.67</v>
      </c>
      <c r="D16" s="219">
        <v>5.2293750000000001</v>
      </c>
      <c r="E16" s="62">
        <v>0.59118055555555549</v>
      </c>
      <c r="F16" s="219">
        <v>6.0415292796918543</v>
      </c>
      <c r="G16" s="220">
        <v>1481.9375</v>
      </c>
      <c r="H16" s="115">
        <f t="shared" si="0"/>
        <v>11</v>
      </c>
    </row>
    <row r="17" spans="1:8" x14ac:dyDescent="0.3">
      <c r="A17" s="177">
        <v>201706</v>
      </c>
      <c r="B17" s="218">
        <v>16</v>
      </c>
      <c r="C17" s="219">
        <v>82.000000000000014</v>
      </c>
      <c r="D17" s="219">
        <v>5.1250000000000009</v>
      </c>
      <c r="E17" s="62">
        <v>0.67125000000000001</v>
      </c>
      <c r="F17" s="219">
        <v>5.2547979572982602</v>
      </c>
      <c r="G17" s="220">
        <v>2355.8125</v>
      </c>
      <c r="H17" s="115">
        <f t="shared" si="0"/>
        <v>12</v>
      </c>
    </row>
    <row r="18" spans="1:8" x14ac:dyDescent="0.3">
      <c r="A18" s="177">
        <v>200806</v>
      </c>
      <c r="B18" s="218">
        <v>14</v>
      </c>
      <c r="C18" s="219">
        <v>80.930000000000007</v>
      </c>
      <c r="D18" s="219">
        <v>5.7807142857142866</v>
      </c>
      <c r="E18" s="62">
        <v>0.59993055555555563</v>
      </c>
      <c r="F18" s="219">
        <v>5.789564189882638</v>
      </c>
      <c r="G18" s="220">
        <v>1802.7857142857142</v>
      </c>
      <c r="H18" s="115">
        <f t="shared" si="0"/>
        <v>13</v>
      </c>
    </row>
    <row r="19" spans="1:8" x14ac:dyDescent="0.3">
      <c r="A19" s="177">
        <v>201710</v>
      </c>
      <c r="B19" s="218">
        <v>12</v>
      </c>
      <c r="C19" s="219">
        <v>80.510000000000005</v>
      </c>
      <c r="D19" s="219">
        <v>6.7091666666666674</v>
      </c>
      <c r="E19" s="62">
        <v>0.84043981481481467</v>
      </c>
      <c r="F19" s="219">
        <v>4.6834945969392807</v>
      </c>
      <c r="G19" s="220">
        <v>2588.3333333333335</v>
      </c>
      <c r="H19" s="115">
        <f t="shared" si="0"/>
        <v>14</v>
      </c>
    </row>
    <row r="20" spans="1:8" x14ac:dyDescent="0.3">
      <c r="A20" s="177">
        <v>200711</v>
      </c>
      <c r="B20" s="218">
        <v>14</v>
      </c>
      <c r="C20" s="219">
        <v>78.949999999999989</v>
      </c>
      <c r="D20" s="219">
        <v>5.6392857142857133</v>
      </c>
      <c r="E20" s="62">
        <v>0.55075231481481479</v>
      </c>
      <c r="F20" s="219">
        <v>6.0634269716343123</v>
      </c>
      <c r="G20" s="220">
        <v>1536.9285714285713</v>
      </c>
      <c r="H20" s="115">
        <f t="shared" si="0"/>
        <v>15</v>
      </c>
    </row>
    <row r="21" spans="1:8" x14ac:dyDescent="0.3">
      <c r="A21" s="177">
        <v>201612</v>
      </c>
      <c r="B21" s="218">
        <v>25</v>
      </c>
      <c r="C21" s="219">
        <v>78.83</v>
      </c>
      <c r="D21" s="219">
        <v>3.1532</v>
      </c>
      <c r="E21" s="62">
        <v>0.58395833333333325</v>
      </c>
      <c r="F21" s="219">
        <v>5.6237059602127069</v>
      </c>
      <c r="G21" s="220">
        <v>1994.28</v>
      </c>
      <c r="H21" s="115">
        <f t="shared" si="0"/>
        <v>16</v>
      </c>
    </row>
    <row r="22" spans="1:8" x14ac:dyDescent="0.3">
      <c r="A22" s="177">
        <v>201502</v>
      </c>
      <c r="B22" s="218">
        <v>12</v>
      </c>
      <c r="C22" s="219">
        <v>76.8</v>
      </c>
      <c r="D22" s="219">
        <v>6.3999999999999995</v>
      </c>
      <c r="E22" s="62">
        <v>0.61714120370370373</v>
      </c>
      <c r="F22" s="219">
        <v>5.290064882169399</v>
      </c>
      <c r="G22" s="220">
        <v>2407.6666666666665</v>
      </c>
      <c r="H22" s="115">
        <f t="shared" si="0"/>
        <v>17</v>
      </c>
    </row>
    <row r="23" spans="1:8" x14ac:dyDescent="0.3">
      <c r="A23" s="177">
        <v>201501</v>
      </c>
      <c r="B23" s="218">
        <v>15</v>
      </c>
      <c r="C23" s="219">
        <v>76.75</v>
      </c>
      <c r="D23" s="219">
        <v>5.1166666666666663</v>
      </c>
      <c r="E23" s="62">
        <v>0.59428240740740745</v>
      </c>
      <c r="F23" s="219">
        <v>5.4504672630848159</v>
      </c>
      <c r="G23" s="220">
        <v>2217.9333333333334</v>
      </c>
      <c r="H23" s="115">
        <f t="shared" si="0"/>
        <v>18</v>
      </c>
    </row>
    <row r="24" spans="1:8" x14ac:dyDescent="0.3">
      <c r="A24" s="177">
        <v>200804</v>
      </c>
      <c r="B24" s="218">
        <v>17</v>
      </c>
      <c r="C24" s="219">
        <v>75.900000000000006</v>
      </c>
      <c r="D24" s="219">
        <v>4.4647058823529413</v>
      </c>
      <c r="E24" s="62">
        <v>0.52424768518518516</v>
      </c>
      <c r="F24" s="219">
        <v>6.042817811900008</v>
      </c>
      <c r="G24" s="220">
        <v>1481.4117647058824</v>
      </c>
      <c r="H24" s="115">
        <f t="shared" si="0"/>
        <v>19</v>
      </c>
    </row>
    <row r="25" spans="1:8" x14ac:dyDescent="0.3">
      <c r="A25" s="177">
        <v>201704</v>
      </c>
      <c r="B25" s="218">
        <v>18</v>
      </c>
      <c r="C25" s="219">
        <v>75.899999999999991</v>
      </c>
      <c r="D25" s="219">
        <v>4.2166666666666659</v>
      </c>
      <c r="E25" s="62">
        <v>0.57311342592592585</v>
      </c>
      <c r="F25" s="219">
        <v>5.699848716823996</v>
      </c>
      <c r="G25" s="220">
        <v>1916.1111111111111</v>
      </c>
      <c r="H25" s="115">
        <f t="shared" si="0"/>
        <v>20</v>
      </c>
    </row>
    <row r="26" spans="1:8" x14ac:dyDescent="0.3">
      <c r="A26" s="177">
        <v>201406</v>
      </c>
      <c r="B26" s="218">
        <v>16</v>
      </c>
      <c r="C26" s="219">
        <v>73.58</v>
      </c>
      <c r="D26" s="219">
        <v>4.5987499999999999</v>
      </c>
      <c r="E26" s="62">
        <v>0.52239583333333339</v>
      </c>
      <c r="F26" s="219">
        <v>5.978852920689409</v>
      </c>
      <c r="G26" s="220">
        <v>1580.5625</v>
      </c>
      <c r="H26" s="115">
        <f t="shared" si="0"/>
        <v>21</v>
      </c>
    </row>
    <row r="27" spans="1:8" x14ac:dyDescent="0.3">
      <c r="A27" s="177">
        <v>201306</v>
      </c>
      <c r="B27" s="218">
        <v>15</v>
      </c>
      <c r="C27" s="219">
        <v>73.25</v>
      </c>
      <c r="D27" s="219">
        <v>4.8833333333333337</v>
      </c>
      <c r="E27" s="62">
        <v>0.52787037037037043</v>
      </c>
      <c r="F27" s="219">
        <v>6.1074187553285633</v>
      </c>
      <c r="G27" s="220">
        <v>1474.4</v>
      </c>
      <c r="H27" s="115">
        <f t="shared" si="0"/>
        <v>22</v>
      </c>
    </row>
    <row r="28" spans="1:8" x14ac:dyDescent="0.3">
      <c r="A28" s="177">
        <v>201705</v>
      </c>
      <c r="B28" s="218">
        <v>17</v>
      </c>
      <c r="C28" s="219">
        <v>73</v>
      </c>
      <c r="D28" s="219">
        <v>4.2941176470588234</v>
      </c>
      <c r="E28" s="62">
        <v>0.56179398148148152</v>
      </c>
      <c r="F28" s="219">
        <v>5.549700952762386</v>
      </c>
      <c r="G28" s="220">
        <v>2100.5294117647059</v>
      </c>
      <c r="H28" s="115">
        <f t="shared" si="0"/>
        <v>23</v>
      </c>
    </row>
    <row r="29" spans="1:8" x14ac:dyDescent="0.3">
      <c r="A29" s="177">
        <v>201605</v>
      </c>
      <c r="B29" s="218">
        <v>19</v>
      </c>
      <c r="C29" s="219">
        <v>72.530000000000015</v>
      </c>
      <c r="D29" s="219">
        <v>3.8173684210526324</v>
      </c>
      <c r="E29" s="62">
        <v>0.5746527777777779</v>
      </c>
      <c r="F29" s="219">
        <v>5.3273387531029384</v>
      </c>
      <c r="G29" s="220">
        <v>2346.5263157894738</v>
      </c>
      <c r="H29" s="115">
        <f t="shared" si="0"/>
        <v>24</v>
      </c>
    </row>
    <row r="30" spans="1:8" x14ac:dyDescent="0.3">
      <c r="A30" s="177">
        <v>201510</v>
      </c>
      <c r="B30" s="218">
        <v>8</v>
      </c>
      <c r="C30" s="219">
        <v>72.2</v>
      </c>
      <c r="D30" s="219">
        <v>9.0250000000000004</v>
      </c>
      <c r="E30" s="62">
        <v>0.76292824074074073</v>
      </c>
      <c r="F30" s="219">
        <v>4.9392075328410954</v>
      </c>
      <c r="G30" s="220">
        <v>2441.375</v>
      </c>
      <c r="H30" s="115">
        <f t="shared" si="0"/>
        <v>25</v>
      </c>
    </row>
    <row r="31" spans="1:8" x14ac:dyDescent="0.3">
      <c r="A31" s="177">
        <v>201803</v>
      </c>
      <c r="B31" s="218">
        <v>14</v>
      </c>
      <c r="C31" s="219">
        <v>70.3</v>
      </c>
      <c r="D31" s="219">
        <v>5.0214285714285714</v>
      </c>
      <c r="E31" s="62">
        <v>0.57946759259259251</v>
      </c>
      <c r="F31" s="219">
        <v>5.1279462837498198</v>
      </c>
      <c r="G31" s="220">
        <v>2489.0714285714284</v>
      </c>
      <c r="H31" s="115">
        <f t="shared" si="0"/>
        <v>26</v>
      </c>
    </row>
    <row r="32" spans="1:8" x14ac:dyDescent="0.3">
      <c r="A32" s="177">
        <v>200603</v>
      </c>
      <c r="B32" s="218">
        <v>19</v>
      </c>
      <c r="C32" s="219">
        <v>70</v>
      </c>
      <c r="D32" s="219">
        <v>3.6842105263157894</v>
      </c>
      <c r="E32" s="62">
        <v>0.51070601851851849</v>
      </c>
      <c r="F32" s="219">
        <v>5.8106804193926154</v>
      </c>
      <c r="G32" s="220">
        <v>1824</v>
      </c>
      <c r="H32" s="115">
        <f t="shared" si="0"/>
        <v>27</v>
      </c>
    </row>
    <row r="33" spans="1:8" x14ac:dyDescent="0.3">
      <c r="A33" s="177">
        <v>201504</v>
      </c>
      <c r="B33" s="218">
        <v>13</v>
      </c>
      <c r="C33" s="219">
        <v>69.460000000000008</v>
      </c>
      <c r="D33" s="219">
        <v>5.3430769230769233</v>
      </c>
      <c r="E33" s="62">
        <v>0.53754629629629636</v>
      </c>
      <c r="F33" s="219">
        <v>5.4198099002148643</v>
      </c>
      <c r="G33" s="220">
        <v>2222.0769230769229</v>
      </c>
      <c r="H33" s="115">
        <f t="shared" si="0"/>
        <v>28</v>
      </c>
    </row>
    <row r="34" spans="1:8" x14ac:dyDescent="0.3">
      <c r="A34" s="177">
        <v>201607</v>
      </c>
      <c r="B34" s="218">
        <v>12</v>
      </c>
      <c r="C34" s="219">
        <v>66.55</v>
      </c>
      <c r="D34" s="219">
        <v>5.5458333333333334</v>
      </c>
      <c r="E34" s="62">
        <v>0.56916666666666682</v>
      </c>
      <c r="F34" s="219">
        <v>5.1248989046664688</v>
      </c>
      <c r="G34" s="220">
        <v>2421.8333333333335</v>
      </c>
      <c r="H34" s="115">
        <f t="shared" si="0"/>
        <v>29</v>
      </c>
    </row>
    <row r="35" spans="1:8" x14ac:dyDescent="0.3">
      <c r="A35" s="177">
        <v>201303</v>
      </c>
      <c r="B35" s="218">
        <v>16</v>
      </c>
      <c r="C35" s="219">
        <v>65.930000000000007</v>
      </c>
      <c r="D35" s="219">
        <v>4.1206250000000004</v>
      </c>
      <c r="E35" s="62">
        <v>0.43898148148148142</v>
      </c>
      <c r="F35" s="219">
        <v>6.4086048406647915</v>
      </c>
      <c r="G35" s="220">
        <v>1165.5625</v>
      </c>
      <c r="H35" s="115">
        <f t="shared" si="0"/>
        <v>30</v>
      </c>
    </row>
    <row r="36" spans="1:8" x14ac:dyDescent="0.3">
      <c r="A36" s="177">
        <v>201603</v>
      </c>
      <c r="B36" s="218">
        <v>13</v>
      </c>
      <c r="C36" s="219">
        <v>64.95</v>
      </c>
      <c r="D36" s="219">
        <v>4.9961538461538462</v>
      </c>
      <c r="E36" s="62">
        <v>0.53535879629629635</v>
      </c>
      <c r="F36" s="219">
        <v>5.2356960731323259</v>
      </c>
      <c r="G36" s="220">
        <v>2409.5384615384614</v>
      </c>
      <c r="H36" s="115">
        <f t="shared" si="0"/>
        <v>31</v>
      </c>
    </row>
    <row r="37" spans="1:8" x14ac:dyDescent="0.3">
      <c r="A37" s="177">
        <v>200803</v>
      </c>
      <c r="B37" s="218">
        <v>16</v>
      </c>
      <c r="C37" s="219">
        <v>64.44</v>
      </c>
      <c r="D37" s="219">
        <v>4.0274999999999999</v>
      </c>
      <c r="E37" s="62">
        <v>0.44435185185185189</v>
      </c>
      <c r="F37" s="219">
        <v>6.0209769805501931</v>
      </c>
      <c r="G37" s="220">
        <v>1507.8125</v>
      </c>
      <c r="H37" s="115">
        <f t="shared" si="0"/>
        <v>32</v>
      </c>
    </row>
    <row r="38" spans="1:8" x14ac:dyDescent="0.3">
      <c r="A38" s="177">
        <v>200807</v>
      </c>
      <c r="B38" s="218">
        <v>13</v>
      </c>
      <c r="C38" s="219">
        <v>63.22</v>
      </c>
      <c r="D38" s="219">
        <v>4.8630769230769229</v>
      </c>
      <c r="E38" s="62">
        <v>0.46575231481481477</v>
      </c>
      <c r="F38" s="219">
        <v>5.7733441017472966</v>
      </c>
      <c r="G38" s="220">
        <v>1836.0769230769231</v>
      </c>
      <c r="H38" s="115">
        <f t="shared" si="0"/>
        <v>33</v>
      </c>
    </row>
    <row r="39" spans="1:8" x14ac:dyDescent="0.3">
      <c r="A39" s="177">
        <v>201307</v>
      </c>
      <c r="B39" s="218">
        <v>7</v>
      </c>
      <c r="C39" s="219">
        <v>62.97</v>
      </c>
      <c r="D39" s="219">
        <v>8.9957142857142856</v>
      </c>
      <c r="E39" s="62">
        <v>0.52164351851851853</v>
      </c>
      <c r="F39" s="219">
        <v>5.622229958495339</v>
      </c>
      <c r="G39" s="220">
        <v>1866</v>
      </c>
      <c r="H39" s="115">
        <f t="shared" si="0"/>
        <v>34</v>
      </c>
    </row>
    <row r="40" spans="1:8" x14ac:dyDescent="0.3">
      <c r="A40" s="177">
        <v>201707</v>
      </c>
      <c r="B40" s="218">
        <v>10</v>
      </c>
      <c r="C40" s="219">
        <v>61.949999999999996</v>
      </c>
      <c r="D40" s="219">
        <v>6.1949999999999994</v>
      </c>
      <c r="E40" s="62">
        <v>0.5047800925925926</v>
      </c>
      <c r="F40" s="219">
        <v>5.2851764140935531</v>
      </c>
      <c r="G40" s="220">
        <v>2351.5</v>
      </c>
      <c r="H40" s="115">
        <f t="shared" si="0"/>
        <v>35</v>
      </c>
    </row>
    <row r="41" spans="1:8" x14ac:dyDescent="0.3">
      <c r="A41" s="177">
        <v>201411</v>
      </c>
      <c r="B41" s="218">
        <v>14</v>
      </c>
      <c r="C41" s="219">
        <v>61.480000000000004</v>
      </c>
      <c r="D41" s="219">
        <v>4.3914285714285715</v>
      </c>
      <c r="E41" s="62">
        <v>0.4792939814814815</v>
      </c>
      <c r="F41" s="219">
        <v>5.3734492803104148</v>
      </c>
      <c r="G41" s="220">
        <v>2309.4285714285716</v>
      </c>
      <c r="H41" s="115">
        <f t="shared" si="0"/>
        <v>36</v>
      </c>
    </row>
    <row r="42" spans="1:8" x14ac:dyDescent="0.3">
      <c r="A42" s="177">
        <v>201405</v>
      </c>
      <c r="B42" s="218">
        <v>13</v>
      </c>
      <c r="C42" s="219">
        <v>60.710000000000015</v>
      </c>
      <c r="D42" s="219">
        <v>4.6700000000000008</v>
      </c>
      <c r="E42" s="62">
        <v>0.44733796296296291</v>
      </c>
      <c r="F42" s="219">
        <v>5.9288896625996861</v>
      </c>
      <c r="G42" s="220">
        <v>1691.0769230769231</v>
      </c>
      <c r="H42" s="115">
        <f t="shared" si="0"/>
        <v>37</v>
      </c>
    </row>
    <row r="43" spans="1:8" x14ac:dyDescent="0.3">
      <c r="A43" s="177">
        <v>200605</v>
      </c>
      <c r="B43" s="218">
        <v>18</v>
      </c>
      <c r="C43" s="219">
        <v>60.35</v>
      </c>
      <c r="D43" s="219">
        <v>3.3527777777777779</v>
      </c>
      <c r="E43" s="62">
        <v>0.43413194444444447</v>
      </c>
      <c r="F43" s="219">
        <v>5.8262001340049911</v>
      </c>
      <c r="G43" s="220">
        <v>1779.7222222222222</v>
      </c>
      <c r="H43" s="115">
        <f t="shared" si="0"/>
        <v>38</v>
      </c>
    </row>
    <row r="44" spans="1:8" x14ac:dyDescent="0.3">
      <c r="A44" s="177">
        <v>200606</v>
      </c>
      <c r="B44" s="218">
        <v>15</v>
      </c>
      <c r="C44" s="219">
        <v>60.199999999999996</v>
      </c>
      <c r="D44" s="219">
        <v>4.0133333333333328</v>
      </c>
      <c r="E44" s="62">
        <v>0.43361111111111106</v>
      </c>
      <c r="F44" s="219">
        <v>5.8243833566271972</v>
      </c>
      <c r="G44" s="220">
        <v>1774</v>
      </c>
      <c r="H44" s="115">
        <f t="shared" si="0"/>
        <v>39</v>
      </c>
    </row>
    <row r="45" spans="1:8" x14ac:dyDescent="0.3">
      <c r="A45" s="177">
        <v>200903</v>
      </c>
      <c r="B45" s="218">
        <v>12</v>
      </c>
      <c r="C45" s="219">
        <v>59.825651910000012</v>
      </c>
      <c r="D45" s="219">
        <v>4.9854709925000007</v>
      </c>
      <c r="E45" s="62">
        <v>0.49939814814814809</v>
      </c>
      <c r="F45" s="219">
        <v>5.1726533980566742</v>
      </c>
      <c r="G45" s="220">
        <v>2297.0833333333335</v>
      </c>
      <c r="H45" s="115">
        <f t="shared" si="0"/>
        <v>40</v>
      </c>
    </row>
    <row r="46" spans="1:8" x14ac:dyDescent="0.3">
      <c r="A46" s="177">
        <v>201507</v>
      </c>
      <c r="B46" s="218">
        <v>7</v>
      </c>
      <c r="C46" s="219">
        <v>59.8</v>
      </c>
      <c r="D46" s="219">
        <v>8.5428571428571427</v>
      </c>
      <c r="E46" s="62">
        <v>0.54996527777777782</v>
      </c>
      <c r="F46" s="219">
        <v>5.1269013045179239</v>
      </c>
      <c r="G46" s="220">
        <v>2420.7142857142858</v>
      </c>
      <c r="H46" s="115">
        <f t="shared" si="0"/>
        <v>41</v>
      </c>
    </row>
    <row r="47" spans="1:8" x14ac:dyDescent="0.3">
      <c r="A47" s="177">
        <v>201606</v>
      </c>
      <c r="B47" s="218">
        <v>12</v>
      </c>
      <c r="C47" s="219">
        <v>59.300000000000004</v>
      </c>
      <c r="D47" s="219">
        <v>4.9416666666666673</v>
      </c>
      <c r="E47" s="62">
        <v>0.4714814814814815</v>
      </c>
      <c r="F47" s="219">
        <v>5.4352701302959288</v>
      </c>
      <c r="G47" s="220">
        <v>2219.3333333333335</v>
      </c>
      <c r="H47" s="115">
        <f t="shared" si="0"/>
        <v>42</v>
      </c>
    </row>
    <row r="48" spans="1:8" x14ac:dyDescent="0.3">
      <c r="A48" s="177">
        <v>200705</v>
      </c>
      <c r="B48" s="218">
        <v>15</v>
      </c>
      <c r="C48" s="219">
        <v>59.199999999999996</v>
      </c>
      <c r="D48" s="219">
        <v>3.9466666666666663</v>
      </c>
      <c r="E48" s="62">
        <v>0.42395833333333338</v>
      </c>
      <c r="F48" s="219">
        <v>5.8306576131995334</v>
      </c>
      <c r="G48" s="220">
        <v>1773.8666666666666</v>
      </c>
      <c r="H48" s="115">
        <f t="shared" si="0"/>
        <v>43</v>
      </c>
    </row>
    <row r="49" spans="1:8" x14ac:dyDescent="0.3">
      <c r="A49" s="177">
        <v>201203</v>
      </c>
      <c r="B49" s="218">
        <v>13</v>
      </c>
      <c r="C49" s="219">
        <v>58.95</v>
      </c>
      <c r="D49" s="219">
        <v>4.5346153846153845</v>
      </c>
      <c r="E49" s="62">
        <v>0.42162037037037037</v>
      </c>
      <c r="F49" s="219">
        <v>6.1197048505697058</v>
      </c>
      <c r="G49" s="220">
        <v>1420.0769230769231</v>
      </c>
      <c r="H49" s="115">
        <f t="shared" si="0"/>
        <v>44</v>
      </c>
    </row>
    <row r="50" spans="1:8" x14ac:dyDescent="0.3">
      <c r="A50" s="177">
        <v>201305</v>
      </c>
      <c r="B50" s="218">
        <v>13</v>
      </c>
      <c r="C50" s="219">
        <v>58.76</v>
      </c>
      <c r="D50" s="219">
        <v>4.5199999999999996</v>
      </c>
      <c r="E50" s="62">
        <v>0.37334490740740744</v>
      </c>
      <c r="F50" s="219">
        <v>6.6053372291295496</v>
      </c>
      <c r="G50" s="220">
        <v>1027.7692307692307</v>
      </c>
      <c r="H50" s="115">
        <f t="shared" si="0"/>
        <v>45</v>
      </c>
    </row>
    <row r="51" spans="1:8" x14ac:dyDescent="0.3">
      <c r="A51" s="177">
        <v>201805</v>
      </c>
      <c r="B51" s="218">
        <v>12</v>
      </c>
      <c r="C51" s="219">
        <v>58.36</v>
      </c>
      <c r="D51" s="219">
        <v>4.8633333333333333</v>
      </c>
      <c r="E51" s="62">
        <v>0.50037037037037035</v>
      </c>
      <c r="F51" s="219">
        <v>5.0809480474872037</v>
      </c>
      <c r="G51" s="220">
        <v>2456.3333333333335</v>
      </c>
      <c r="H51" s="115">
        <f t="shared" si="0"/>
        <v>46</v>
      </c>
    </row>
    <row r="52" spans="1:8" x14ac:dyDescent="0.3">
      <c r="A52" s="177">
        <v>201412</v>
      </c>
      <c r="B52" s="218">
        <v>11</v>
      </c>
      <c r="C52" s="219">
        <v>58.099999999999994</v>
      </c>
      <c r="D52" s="219">
        <v>5.2818181818181813</v>
      </c>
      <c r="E52" s="62">
        <v>0.47571759259259255</v>
      </c>
      <c r="F52" s="219">
        <v>5.1951764752079033</v>
      </c>
      <c r="G52" s="220">
        <v>2482.7272727272725</v>
      </c>
      <c r="H52" s="115">
        <f t="shared" si="0"/>
        <v>47</v>
      </c>
    </row>
    <row r="53" spans="1:8" x14ac:dyDescent="0.3">
      <c r="A53" s="177">
        <v>201508</v>
      </c>
      <c r="B53" s="218">
        <v>13</v>
      </c>
      <c r="C53" s="219">
        <v>57.199999999999996</v>
      </c>
      <c r="D53" s="219">
        <v>4.3999999999999995</v>
      </c>
      <c r="E53" s="62">
        <v>0.50600694444444438</v>
      </c>
      <c r="F53" s="219">
        <v>4.9988583322772788</v>
      </c>
      <c r="G53" s="220">
        <v>2520.6923076923076</v>
      </c>
      <c r="H53" s="115">
        <f t="shared" si="0"/>
        <v>48</v>
      </c>
    </row>
    <row r="54" spans="1:8" x14ac:dyDescent="0.3">
      <c r="A54" s="177">
        <v>201407</v>
      </c>
      <c r="B54" s="218">
        <v>12</v>
      </c>
      <c r="C54" s="219">
        <v>56.83</v>
      </c>
      <c r="D54" s="219">
        <v>4.7358333333333329</v>
      </c>
      <c r="E54" s="62">
        <v>0.41836805555555551</v>
      </c>
      <c r="F54" s="219">
        <v>5.8814099659328951</v>
      </c>
      <c r="G54" s="220">
        <v>1720.75</v>
      </c>
      <c r="H54" s="115">
        <f t="shared" si="0"/>
        <v>49</v>
      </c>
    </row>
    <row r="55" spans="1:8" x14ac:dyDescent="0.3">
      <c r="A55" s="177">
        <v>200405</v>
      </c>
      <c r="B55" s="218">
        <v>13</v>
      </c>
      <c r="C55" s="219">
        <v>56.688000000000002</v>
      </c>
      <c r="D55" s="219">
        <v>4.360615384615385</v>
      </c>
      <c r="E55" s="62">
        <v>0.42983796296296289</v>
      </c>
      <c r="F55" s="219">
        <v>5.7500147730349198</v>
      </c>
      <c r="G55" s="220">
        <v>1896.0769230769231</v>
      </c>
      <c r="H55" s="115">
        <f t="shared" si="0"/>
        <v>50</v>
      </c>
    </row>
    <row r="56" spans="1:8" x14ac:dyDescent="0.3">
      <c r="A56" s="177">
        <v>200604</v>
      </c>
      <c r="B56" s="218">
        <v>15</v>
      </c>
      <c r="C56" s="219">
        <v>56.3</v>
      </c>
      <c r="D56" s="219">
        <v>3.753333333333333</v>
      </c>
      <c r="E56" s="62">
        <v>0.38804398148148156</v>
      </c>
      <c r="F56" s="219">
        <v>6.1171953119748705</v>
      </c>
      <c r="G56" s="220">
        <v>1469.6</v>
      </c>
      <c r="H56" s="115">
        <f t="shared" si="0"/>
        <v>51</v>
      </c>
    </row>
    <row r="57" spans="1:8" x14ac:dyDescent="0.3">
      <c r="A57" s="177">
        <v>201404</v>
      </c>
      <c r="B57" s="218">
        <v>12</v>
      </c>
      <c r="C57" s="219">
        <v>56.220000000000006</v>
      </c>
      <c r="D57" s="219">
        <v>4.6850000000000005</v>
      </c>
      <c r="E57" s="62">
        <v>0.38781249999999995</v>
      </c>
      <c r="F57" s="219">
        <v>6.1970518882188435</v>
      </c>
      <c r="G57" s="220">
        <v>1380</v>
      </c>
      <c r="H57" s="115">
        <f t="shared" si="0"/>
        <v>52</v>
      </c>
    </row>
    <row r="58" spans="1:8" x14ac:dyDescent="0.3">
      <c r="A58" s="177">
        <v>200905</v>
      </c>
      <c r="B58" s="218">
        <v>11</v>
      </c>
      <c r="C58" s="219">
        <v>55.5</v>
      </c>
      <c r="D58" s="219">
        <v>5.0454545454545459</v>
      </c>
      <c r="E58" s="62">
        <v>0.53091435185185187</v>
      </c>
      <c r="F58" s="219">
        <v>5.5032752391575483</v>
      </c>
      <c r="G58" s="220">
        <v>1760.6363636363637</v>
      </c>
      <c r="H58" s="115">
        <f t="shared" si="0"/>
        <v>53</v>
      </c>
    </row>
    <row r="59" spans="1:8" x14ac:dyDescent="0.3">
      <c r="A59" s="177">
        <v>200608</v>
      </c>
      <c r="B59" s="218">
        <v>14</v>
      </c>
      <c r="C59" s="219">
        <v>55.12</v>
      </c>
      <c r="D59" s="219">
        <v>3.9371428571428568</v>
      </c>
      <c r="E59" s="62">
        <v>0.41658564814814814</v>
      </c>
      <c r="F59" s="219">
        <v>5.784167463104974</v>
      </c>
      <c r="G59" s="220">
        <v>1787</v>
      </c>
      <c r="H59" s="115">
        <f t="shared" si="0"/>
        <v>54</v>
      </c>
    </row>
    <row r="60" spans="1:8" x14ac:dyDescent="0.3">
      <c r="A60" s="177">
        <v>200801</v>
      </c>
      <c r="B60" s="218">
        <v>20</v>
      </c>
      <c r="C60" s="219">
        <v>54.69</v>
      </c>
      <c r="D60" s="219">
        <v>2.7344999999999997</v>
      </c>
      <c r="E60" s="62">
        <v>0.37847222222222227</v>
      </c>
      <c r="F60" s="219">
        <v>6.0717183044343654</v>
      </c>
      <c r="G60" s="220">
        <v>1499.55</v>
      </c>
      <c r="H60" s="115">
        <f t="shared" si="0"/>
        <v>55</v>
      </c>
    </row>
    <row r="61" spans="1:8" x14ac:dyDescent="0.3">
      <c r="A61" s="177">
        <v>201408</v>
      </c>
      <c r="B61" s="218">
        <v>6</v>
      </c>
      <c r="C61" s="219">
        <v>53.85</v>
      </c>
      <c r="D61" s="219">
        <v>8.9749999999999996</v>
      </c>
      <c r="E61" s="62">
        <v>0.48064814814814816</v>
      </c>
      <c r="F61" s="219">
        <v>5.4777691955164647</v>
      </c>
      <c r="G61" s="220">
        <v>2072.5</v>
      </c>
      <c r="H61" s="115">
        <f t="shared" si="0"/>
        <v>56</v>
      </c>
    </row>
    <row r="62" spans="1:8" x14ac:dyDescent="0.3">
      <c r="A62" s="177">
        <v>201708</v>
      </c>
      <c r="B62" s="218">
        <v>9</v>
      </c>
      <c r="C62" s="219">
        <v>53.750000000000007</v>
      </c>
      <c r="D62" s="219">
        <v>5.9722222222222232</v>
      </c>
      <c r="E62" s="62">
        <v>0.48290509259259262</v>
      </c>
      <c r="F62" s="219">
        <v>5.2666354717989989</v>
      </c>
      <c r="G62" s="220">
        <v>2226.5555555555557</v>
      </c>
      <c r="H62" s="115">
        <f t="shared" si="0"/>
        <v>57</v>
      </c>
    </row>
    <row r="63" spans="1:8" x14ac:dyDescent="0.3">
      <c r="A63" s="177">
        <v>201401</v>
      </c>
      <c r="B63" s="218">
        <v>14</v>
      </c>
      <c r="C63" s="219">
        <v>53.730000000000011</v>
      </c>
      <c r="D63" s="219">
        <v>3.8378571428571435</v>
      </c>
      <c r="E63" s="62">
        <v>0.37064814814814812</v>
      </c>
      <c r="F63" s="219">
        <v>6.1622472311145984</v>
      </c>
      <c r="G63" s="220">
        <v>1370.2142857142858</v>
      </c>
      <c r="H63" s="115">
        <f t="shared" si="0"/>
        <v>58</v>
      </c>
    </row>
    <row r="64" spans="1:8" x14ac:dyDescent="0.3">
      <c r="A64" s="177">
        <v>201702</v>
      </c>
      <c r="B64" s="218">
        <v>14</v>
      </c>
      <c r="C64" s="219">
        <v>53.6</v>
      </c>
      <c r="D64" s="219">
        <v>3.8285714285714287</v>
      </c>
      <c r="E64" s="62">
        <v>0.41460648148148149</v>
      </c>
      <c r="F64" s="219">
        <v>5.486117334156698</v>
      </c>
      <c r="G64" s="220">
        <v>2179.5</v>
      </c>
      <c r="H64" s="115">
        <f t="shared" si="0"/>
        <v>59</v>
      </c>
    </row>
    <row r="65" spans="1:8" x14ac:dyDescent="0.3">
      <c r="A65" s="177">
        <v>200708</v>
      </c>
      <c r="B65" s="218">
        <v>18</v>
      </c>
      <c r="C65" s="219">
        <v>53.3</v>
      </c>
      <c r="D65" s="219">
        <v>2.9611111111111108</v>
      </c>
      <c r="E65" s="62">
        <v>0.37739583333333332</v>
      </c>
      <c r="F65" s="219">
        <v>6.0830423359299557</v>
      </c>
      <c r="G65" s="220">
        <v>1704.3888888888889</v>
      </c>
      <c r="H65" s="115">
        <f t="shared" si="0"/>
        <v>60</v>
      </c>
    </row>
    <row r="66" spans="1:8" x14ac:dyDescent="0.3">
      <c r="A66" s="177">
        <v>201202</v>
      </c>
      <c r="B66" s="218">
        <v>15</v>
      </c>
      <c r="C66" s="219">
        <v>53.070000000000007</v>
      </c>
      <c r="D66" s="219">
        <v>3.5380000000000007</v>
      </c>
      <c r="E66" s="62">
        <v>0.39091435185185192</v>
      </c>
      <c r="F66" s="219">
        <v>6.026710896301771</v>
      </c>
      <c r="G66" s="220">
        <v>1493.9333333333334</v>
      </c>
      <c r="H66" s="115">
        <f t="shared" si="0"/>
        <v>61</v>
      </c>
    </row>
    <row r="67" spans="1:8" x14ac:dyDescent="0.3">
      <c r="A67" s="177">
        <v>201701</v>
      </c>
      <c r="B67" s="218">
        <v>14</v>
      </c>
      <c r="C67" s="219">
        <v>52.25</v>
      </c>
      <c r="D67" s="219">
        <v>3.7321428571428572</v>
      </c>
      <c r="E67" s="62">
        <v>0.39194444444444443</v>
      </c>
      <c r="F67" s="219">
        <v>5.6617561918944466</v>
      </c>
      <c r="G67" s="220">
        <v>1963.6428571428571</v>
      </c>
      <c r="H67" s="115">
        <f t="shared" si="0"/>
        <v>62</v>
      </c>
    </row>
    <row r="68" spans="1:8" x14ac:dyDescent="0.3">
      <c r="A68" s="177">
        <v>200902</v>
      </c>
      <c r="B68" s="218">
        <v>12</v>
      </c>
      <c r="C68" s="219">
        <v>51.974885010000001</v>
      </c>
      <c r="D68" s="219">
        <v>4.3312404175000001</v>
      </c>
      <c r="E68" s="62">
        <v>0.39137731481481475</v>
      </c>
      <c r="F68" s="219">
        <v>5.6107621907530616</v>
      </c>
      <c r="G68" s="220">
        <v>2013.3333333333333</v>
      </c>
      <c r="H68" s="115">
        <f t="shared" si="0"/>
        <v>63</v>
      </c>
    </row>
    <row r="69" spans="1:8" x14ac:dyDescent="0.3">
      <c r="A69" s="177">
        <v>201604</v>
      </c>
      <c r="B69" s="218">
        <v>10</v>
      </c>
      <c r="C69" s="219">
        <v>51.850000000000009</v>
      </c>
      <c r="D69" s="219">
        <v>5.1850000000000005</v>
      </c>
      <c r="E69" s="62">
        <v>0.39013888888888892</v>
      </c>
      <c r="F69" s="219">
        <v>5.6458960791355493</v>
      </c>
      <c r="G69" s="220">
        <v>1972.2</v>
      </c>
      <c r="H69" s="115">
        <f t="shared" si="0"/>
        <v>64</v>
      </c>
    </row>
    <row r="70" spans="1:8" x14ac:dyDescent="0.3">
      <c r="A70" s="177">
        <v>201312</v>
      </c>
      <c r="B70" s="218">
        <v>13</v>
      </c>
      <c r="C70" s="219">
        <v>50.599999999999994</v>
      </c>
      <c r="D70" s="219">
        <v>3.8923076923076918</v>
      </c>
      <c r="E70" s="62">
        <v>0.37406249999999996</v>
      </c>
      <c r="F70" s="219">
        <v>5.7369743406093505</v>
      </c>
      <c r="G70" s="220">
        <v>1822.7692307692307</v>
      </c>
      <c r="H70" s="115">
        <f t="shared" si="0"/>
        <v>65</v>
      </c>
    </row>
    <row r="71" spans="1:8" x14ac:dyDescent="0.3">
      <c r="A71" s="177">
        <v>201301</v>
      </c>
      <c r="B71" s="218">
        <v>14</v>
      </c>
      <c r="C71" s="219">
        <v>50.02</v>
      </c>
      <c r="D71" s="219">
        <v>3.572857142857143</v>
      </c>
      <c r="E71" s="62">
        <v>0.35165509259259264</v>
      </c>
      <c r="F71" s="219">
        <v>6.1825311152578752</v>
      </c>
      <c r="G71" s="220">
        <v>1376.1428571428571</v>
      </c>
      <c r="H71" s="115">
        <f t="shared" si="0"/>
        <v>66</v>
      </c>
    </row>
    <row r="72" spans="1:8" x14ac:dyDescent="0.3">
      <c r="A72" s="177">
        <v>200703</v>
      </c>
      <c r="B72" s="218">
        <v>14</v>
      </c>
      <c r="C72" s="219">
        <v>49.900000000000006</v>
      </c>
      <c r="D72" s="219">
        <v>3.5642857142857145</v>
      </c>
      <c r="E72" s="62">
        <v>0.35648148148148151</v>
      </c>
      <c r="F72" s="219">
        <v>5.8947353313119706</v>
      </c>
      <c r="G72" s="220">
        <v>1681.6428571428571</v>
      </c>
      <c r="H72" s="115">
        <f t="shared" ref="H72:H99" si="1">1+H71</f>
        <v>67</v>
      </c>
    </row>
    <row r="73" spans="1:8" x14ac:dyDescent="0.3">
      <c r="A73" s="177">
        <v>201804</v>
      </c>
      <c r="B73" s="218">
        <v>12</v>
      </c>
      <c r="C73" s="219">
        <v>49.85</v>
      </c>
      <c r="D73" s="219">
        <v>4.1541666666666668</v>
      </c>
      <c r="E73" s="62">
        <v>0.40160879629629631</v>
      </c>
      <c r="F73" s="219">
        <v>5.2400501898050971</v>
      </c>
      <c r="G73" s="220">
        <v>2377.4166666666665</v>
      </c>
      <c r="H73" s="115">
        <f t="shared" si="1"/>
        <v>68</v>
      </c>
    </row>
    <row r="74" spans="1:8" x14ac:dyDescent="0.3">
      <c r="A74" s="177">
        <v>201709</v>
      </c>
      <c r="B74" s="218">
        <v>12</v>
      </c>
      <c r="C74" s="219">
        <v>49.28</v>
      </c>
      <c r="D74" s="219">
        <v>4.1066666666666665</v>
      </c>
      <c r="E74" s="62">
        <v>0.44255787037037037</v>
      </c>
      <c r="F74" s="219">
        <v>4.9929434065697889</v>
      </c>
      <c r="G74" s="220">
        <v>2337.1666666666665</v>
      </c>
      <c r="H74" s="115">
        <f t="shared" si="1"/>
        <v>69</v>
      </c>
    </row>
    <row r="75" spans="1:8" x14ac:dyDescent="0.3">
      <c r="A75" s="177">
        <v>201608</v>
      </c>
      <c r="B75" s="218">
        <v>6</v>
      </c>
      <c r="C75" s="219">
        <v>47.929999999999993</v>
      </c>
      <c r="D75" s="219">
        <v>7.9883333333333324</v>
      </c>
      <c r="E75" s="62">
        <v>0.45629629629629631</v>
      </c>
      <c r="F75" s="219">
        <v>4.7469665731968007</v>
      </c>
      <c r="G75" s="220">
        <v>2751.3333333333335</v>
      </c>
      <c r="H75" s="115">
        <f t="shared" si="1"/>
        <v>70</v>
      </c>
    </row>
    <row r="76" spans="1:8" x14ac:dyDescent="0.3">
      <c r="A76" s="177">
        <v>200802</v>
      </c>
      <c r="B76" s="218">
        <v>16</v>
      </c>
      <c r="C76" s="219">
        <v>47.61</v>
      </c>
      <c r="D76" s="219">
        <v>2.975625</v>
      </c>
      <c r="E76" s="62">
        <v>0.33787037037037038</v>
      </c>
      <c r="F76" s="219">
        <v>5.9624081381485459</v>
      </c>
      <c r="G76" s="220">
        <v>1621.625</v>
      </c>
      <c r="H76" s="115">
        <f t="shared" si="1"/>
        <v>71</v>
      </c>
    </row>
    <row r="77" spans="1:8" x14ac:dyDescent="0.3">
      <c r="A77" s="177">
        <v>201505</v>
      </c>
      <c r="B77" s="218">
        <v>10</v>
      </c>
      <c r="C77" s="219">
        <v>47.5</v>
      </c>
      <c r="D77" s="219">
        <v>4.75</v>
      </c>
      <c r="E77" s="62">
        <v>0.39394675925925926</v>
      </c>
      <c r="F77" s="219">
        <v>5.2679159021522253</v>
      </c>
      <c r="G77" s="220">
        <v>2329.6</v>
      </c>
      <c r="H77" s="115">
        <f t="shared" si="1"/>
        <v>72</v>
      </c>
    </row>
    <row r="78" spans="1:8" x14ac:dyDescent="0.3">
      <c r="A78" s="177">
        <v>201802</v>
      </c>
      <c r="B78" s="218">
        <v>12</v>
      </c>
      <c r="C78" s="219">
        <v>47.019999999999996</v>
      </c>
      <c r="D78" s="219">
        <v>3.918333333333333</v>
      </c>
      <c r="E78" s="62">
        <v>0.35641203703703705</v>
      </c>
      <c r="F78" s="219">
        <v>5.5933608866465603</v>
      </c>
      <c r="G78" s="220">
        <v>2066.6666666666665</v>
      </c>
      <c r="H78" s="115">
        <f t="shared" si="1"/>
        <v>73</v>
      </c>
    </row>
    <row r="79" spans="1:8" x14ac:dyDescent="0.3">
      <c r="A79" s="177">
        <v>201801</v>
      </c>
      <c r="B79" s="218">
        <v>17</v>
      </c>
      <c r="C79" s="219">
        <v>46.730000000000004</v>
      </c>
      <c r="D79" s="219">
        <v>2.7488235294117649</v>
      </c>
      <c r="E79" s="62">
        <v>0.3523148148148148</v>
      </c>
      <c r="F79" s="219">
        <v>5.6677732524714797</v>
      </c>
      <c r="G79" s="220">
        <v>1931.1176470588234</v>
      </c>
      <c r="H79" s="115">
        <f t="shared" si="1"/>
        <v>74</v>
      </c>
    </row>
    <row r="80" spans="1:8" x14ac:dyDescent="0.3">
      <c r="A80" s="177">
        <v>201204</v>
      </c>
      <c r="B80" s="218">
        <v>10</v>
      </c>
      <c r="C80" s="219">
        <v>46.6</v>
      </c>
      <c r="D80" s="219">
        <v>4.66</v>
      </c>
      <c r="E80" s="62">
        <v>0.31842592592592595</v>
      </c>
      <c r="F80" s="219">
        <v>6.1748830255045632</v>
      </c>
      <c r="G80" s="220">
        <v>1327.7</v>
      </c>
      <c r="H80" s="115">
        <f t="shared" si="1"/>
        <v>75</v>
      </c>
    </row>
    <row r="81" spans="1:8" x14ac:dyDescent="0.3">
      <c r="A81" s="177">
        <v>201207</v>
      </c>
      <c r="B81" s="218">
        <v>10</v>
      </c>
      <c r="C81" s="219">
        <v>46.39</v>
      </c>
      <c r="D81" s="219">
        <v>4.6390000000000002</v>
      </c>
      <c r="E81" s="62">
        <v>0.37152777777777785</v>
      </c>
      <c r="F81" s="219">
        <v>5.8277809913538539</v>
      </c>
      <c r="G81" s="220">
        <v>1682.1</v>
      </c>
      <c r="H81" s="115">
        <f t="shared" si="1"/>
        <v>76</v>
      </c>
    </row>
    <row r="82" spans="1:8" x14ac:dyDescent="0.3">
      <c r="A82" s="177">
        <v>200602</v>
      </c>
      <c r="B82" s="218">
        <v>13</v>
      </c>
      <c r="C82" s="219">
        <v>46.199999999999996</v>
      </c>
      <c r="D82" s="219">
        <v>3.5538461538461537</v>
      </c>
      <c r="E82" s="62">
        <v>0.34538194444444442</v>
      </c>
      <c r="F82" s="219">
        <v>5.591211276508167</v>
      </c>
      <c r="G82" s="220">
        <v>2045.6923076923076</v>
      </c>
      <c r="H82" s="115">
        <f t="shared" si="1"/>
        <v>77</v>
      </c>
    </row>
    <row r="83" spans="1:8" x14ac:dyDescent="0.3">
      <c r="A83" s="177">
        <v>201210</v>
      </c>
      <c r="B83" s="218">
        <v>6</v>
      </c>
      <c r="C83" s="219">
        <v>45.999999999999993</v>
      </c>
      <c r="D83" s="219">
        <v>7.6666666666666652</v>
      </c>
      <c r="E83" s="62">
        <v>0.34282407407407406</v>
      </c>
      <c r="F83" s="219">
        <v>5.9485339010365061</v>
      </c>
      <c r="G83" s="220">
        <v>1638.6666666666667</v>
      </c>
      <c r="H83" s="115">
        <f t="shared" si="1"/>
        <v>78</v>
      </c>
    </row>
    <row r="84" spans="1:8" x14ac:dyDescent="0.3">
      <c r="A84" s="177">
        <v>201506</v>
      </c>
      <c r="B84" s="218">
        <v>9</v>
      </c>
      <c r="C84" s="219">
        <v>45.6</v>
      </c>
      <c r="D84" s="219">
        <v>5.0666666666666664</v>
      </c>
      <c r="E84" s="62">
        <v>0.39892361111111108</v>
      </c>
      <c r="F84" s="219">
        <v>5.0278268930633025</v>
      </c>
      <c r="G84" s="220">
        <v>2525.1111111111113</v>
      </c>
      <c r="H84" s="115">
        <f t="shared" si="1"/>
        <v>79</v>
      </c>
    </row>
    <row r="85" spans="1:8" x14ac:dyDescent="0.3">
      <c r="A85" s="177">
        <v>201410</v>
      </c>
      <c r="B85" s="218">
        <v>11</v>
      </c>
      <c r="C85" s="219">
        <v>44.449999999999996</v>
      </c>
      <c r="D85" s="219">
        <v>4.0409090909090901</v>
      </c>
      <c r="E85" s="62">
        <v>0.35196759259259264</v>
      </c>
      <c r="F85" s="219">
        <v>5.2875217143061981</v>
      </c>
      <c r="G85" s="220">
        <v>2421.909090909091</v>
      </c>
      <c r="H85" s="115">
        <f t="shared" si="1"/>
        <v>80</v>
      </c>
    </row>
    <row r="86" spans="1:8" x14ac:dyDescent="0.3">
      <c r="A86" s="177">
        <v>200706</v>
      </c>
      <c r="B86" s="218">
        <v>12</v>
      </c>
      <c r="C86" s="219">
        <v>44</v>
      </c>
      <c r="D86" s="219">
        <v>3.6666666666666665</v>
      </c>
      <c r="E86" s="62">
        <v>0.31584490740740745</v>
      </c>
      <c r="F86" s="219">
        <v>5.904704474645512</v>
      </c>
      <c r="G86" s="220">
        <v>1699.8333333333333</v>
      </c>
      <c r="H86" s="115">
        <f t="shared" si="1"/>
        <v>81</v>
      </c>
    </row>
    <row r="87" spans="1:8" x14ac:dyDescent="0.3">
      <c r="A87" s="177">
        <v>200704</v>
      </c>
      <c r="B87" s="218">
        <v>11</v>
      </c>
      <c r="C87" s="219">
        <v>43.8</v>
      </c>
      <c r="D87" s="219">
        <v>3.9818181818181815</v>
      </c>
      <c r="E87" s="62">
        <v>0.31875000000000003</v>
      </c>
      <c r="F87" s="219">
        <v>5.8295977574813058</v>
      </c>
      <c r="G87" s="220">
        <v>1811.6363636363637</v>
      </c>
      <c r="H87" s="115">
        <f t="shared" si="1"/>
        <v>82</v>
      </c>
    </row>
    <row r="88" spans="1:8" x14ac:dyDescent="0.3">
      <c r="A88" s="177">
        <v>201201</v>
      </c>
      <c r="B88" s="218">
        <v>24</v>
      </c>
      <c r="C88" s="219">
        <v>42.71</v>
      </c>
      <c r="D88" s="219">
        <v>1.7795833333333333</v>
      </c>
      <c r="E88" s="62">
        <v>0.2994560185185185</v>
      </c>
      <c r="F88" s="219">
        <v>6.1276935225328826</v>
      </c>
      <c r="G88" s="220">
        <v>1431.8333333333333</v>
      </c>
      <c r="H88" s="115">
        <f t="shared" si="1"/>
        <v>83</v>
      </c>
    </row>
    <row r="89" spans="1:8" x14ac:dyDescent="0.3">
      <c r="A89" s="177">
        <v>200308</v>
      </c>
      <c r="B89" s="218">
        <v>12</v>
      </c>
      <c r="C89" s="219">
        <v>42.675000000000004</v>
      </c>
      <c r="D89" s="219">
        <v>3.5562500000000004</v>
      </c>
      <c r="E89" s="62">
        <v>0.31255787037037042</v>
      </c>
      <c r="F89" s="219">
        <v>5.7821238116421441</v>
      </c>
      <c r="G89" s="220">
        <v>1845.8333333333333</v>
      </c>
      <c r="H89" s="115">
        <f t="shared" si="1"/>
        <v>84</v>
      </c>
    </row>
    <row r="90" spans="1:8" x14ac:dyDescent="0.3">
      <c r="A90" s="177">
        <v>201402</v>
      </c>
      <c r="B90" s="218">
        <v>12</v>
      </c>
      <c r="C90" s="219">
        <v>41.660000000000004</v>
      </c>
      <c r="D90" s="219">
        <v>3.4716666666666671</v>
      </c>
      <c r="E90" s="62">
        <v>0.29063657407407406</v>
      </c>
      <c r="F90" s="219">
        <v>6.2051700048441809</v>
      </c>
      <c r="G90" s="220">
        <v>1347.1666666666667</v>
      </c>
      <c r="H90" s="115">
        <f t="shared" si="1"/>
        <v>85</v>
      </c>
    </row>
    <row r="91" spans="1:8" x14ac:dyDescent="0.3">
      <c r="A91" s="177">
        <v>200305</v>
      </c>
      <c r="B91" s="218">
        <v>12</v>
      </c>
      <c r="C91" s="219">
        <v>41.550000000000004</v>
      </c>
      <c r="D91" s="219">
        <v>3.4625000000000004</v>
      </c>
      <c r="E91" s="62">
        <v>0.31146990740740743</v>
      </c>
      <c r="F91" s="219">
        <v>5.6678684045218546</v>
      </c>
      <c r="G91" s="220">
        <v>1950.8333333333333</v>
      </c>
      <c r="H91" s="115">
        <f t="shared" si="1"/>
        <v>86</v>
      </c>
    </row>
    <row r="92" spans="1:8" x14ac:dyDescent="0.3">
      <c r="A92" s="177">
        <v>200507</v>
      </c>
      <c r="B92" s="218">
        <v>15</v>
      </c>
      <c r="C92" s="219">
        <v>41.47</v>
      </c>
      <c r="D92" s="219">
        <v>2.7646666666666664</v>
      </c>
      <c r="E92" s="62">
        <v>0.30105324074074075</v>
      </c>
      <c r="F92" s="219">
        <v>5.7523310532779455</v>
      </c>
      <c r="G92" s="220">
        <v>1837.8666666666666</v>
      </c>
      <c r="H92" s="115">
        <f t="shared" si="1"/>
        <v>87</v>
      </c>
    </row>
    <row r="93" spans="1:8" x14ac:dyDescent="0.3">
      <c r="A93" s="177">
        <v>201601</v>
      </c>
      <c r="B93" s="218">
        <v>13</v>
      </c>
      <c r="C93" s="219">
        <v>41.41</v>
      </c>
      <c r="D93" s="219">
        <v>3.1853846153846153</v>
      </c>
      <c r="E93" s="62">
        <v>0.3383796296296297</v>
      </c>
      <c r="F93" s="219">
        <v>5.2292841674627573</v>
      </c>
      <c r="G93" s="220">
        <v>2334.0769230769229</v>
      </c>
      <c r="H93" s="115">
        <f t="shared" si="1"/>
        <v>88</v>
      </c>
    </row>
    <row r="94" spans="1:8" x14ac:dyDescent="0.3">
      <c r="A94" s="177">
        <v>200506</v>
      </c>
      <c r="B94" s="218">
        <v>14</v>
      </c>
      <c r="C94" s="219">
        <v>41.27</v>
      </c>
      <c r="D94" s="219">
        <v>2.947857142857143</v>
      </c>
      <c r="E94" s="62">
        <v>0.29607638888888899</v>
      </c>
      <c r="F94" s="219">
        <v>5.8740926175607342</v>
      </c>
      <c r="G94" s="220">
        <v>1696.7142857142858</v>
      </c>
      <c r="H94" s="115">
        <f t="shared" si="1"/>
        <v>89</v>
      </c>
    </row>
    <row r="95" spans="1:8" x14ac:dyDescent="0.3">
      <c r="A95" s="177">
        <v>200609</v>
      </c>
      <c r="B95" s="218">
        <v>14</v>
      </c>
      <c r="C95" s="219">
        <v>40.399999999999991</v>
      </c>
      <c r="D95" s="219">
        <v>2.8857142857142852</v>
      </c>
      <c r="E95" s="62">
        <v>0.27817129629629622</v>
      </c>
      <c r="F95" s="219">
        <v>6.0858395568474721</v>
      </c>
      <c r="G95" s="220">
        <v>1551.3571428571429</v>
      </c>
      <c r="H95" s="115">
        <f t="shared" si="1"/>
        <v>90</v>
      </c>
    </row>
    <row r="96" spans="1:8" x14ac:dyDescent="0.3">
      <c r="A96" s="177">
        <v>201302</v>
      </c>
      <c r="B96" s="218">
        <v>9</v>
      </c>
      <c r="C96" s="219">
        <v>39.950000000000003</v>
      </c>
      <c r="D96" s="219">
        <v>4.4388888888888891</v>
      </c>
      <c r="E96" s="62">
        <v>0.26804398148148145</v>
      </c>
      <c r="F96" s="219">
        <v>6.3950789276114008</v>
      </c>
      <c r="G96" s="220">
        <v>1191.1111111111111</v>
      </c>
      <c r="H96" s="115">
        <f t="shared" si="1"/>
        <v>91</v>
      </c>
    </row>
    <row r="97" spans="1:8" x14ac:dyDescent="0.3">
      <c r="A97" s="177">
        <v>201602</v>
      </c>
      <c r="B97" s="218">
        <v>12</v>
      </c>
      <c r="C97" s="219">
        <v>39.209999999999994</v>
      </c>
      <c r="D97" s="219">
        <v>3.2674999999999996</v>
      </c>
      <c r="E97" s="62">
        <v>0.32788194444444446</v>
      </c>
      <c r="F97" s="219">
        <v>5.0896852315149737</v>
      </c>
      <c r="G97" s="220">
        <v>2498.9166666666665</v>
      </c>
      <c r="H97" s="115">
        <f t="shared" si="1"/>
        <v>92</v>
      </c>
    </row>
    <row r="98" spans="1:8" x14ac:dyDescent="0.3">
      <c r="A98" s="177">
        <v>201403</v>
      </c>
      <c r="B98" s="218">
        <v>12</v>
      </c>
      <c r="C98" s="219">
        <v>39.130000000000003</v>
      </c>
      <c r="D98" s="219">
        <v>3.2608333333333337</v>
      </c>
      <c r="E98" s="62">
        <v>0.26427083333333334</v>
      </c>
      <c r="F98" s="219">
        <v>6.2800197862215867</v>
      </c>
      <c r="G98" s="220">
        <v>1306.5833333333333</v>
      </c>
      <c r="H98" s="115">
        <f t="shared" si="1"/>
        <v>93</v>
      </c>
    </row>
    <row r="99" spans="1:8" x14ac:dyDescent="0.3">
      <c r="A99" s="177">
        <v>200611</v>
      </c>
      <c r="B99" s="218">
        <v>12</v>
      </c>
      <c r="C99" s="219">
        <v>38.799999999999997</v>
      </c>
      <c r="D99" s="219">
        <v>3.2333333333333329</v>
      </c>
      <c r="E99" s="62">
        <v>0.27693287037037034</v>
      </c>
      <c r="F99" s="219">
        <v>5.8824538255112655</v>
      </c>
      <c r="G99" s="220">
        <v>1736.0833333333333</v>
      </c>
      <c r="H99" s="115">
        <f t="shared" si="1"/>
        <v>94</v>
      </c>
    </row>
    <row r="100" spans="1:8" x14ac:dyDescent="0.3">
      <c r="A100" s="177">
        <v>200510</v>
      </c>
      <c r="B100" s="218">
        <v>13</v>
      </c>
      <c r="C100" s="219">
        <v>38.599999999999994</v>
      </c>
      <c r="D100" s="219">
        <v>2.9692307692307689</v>
      </c>
      <c r="E100" s="62">
        <v>0.28515046296296293</v>
      </c>
      <c r="F100" s="219">
        <v>5.7030852192414576</v>
      </c>
      <c r="G100" s="220">
        <v>1895.7692307692307</v>
      </c>
    </row>
    <row r="101" spans="1:8" x14ac:dyDescent="0.3">
      <c r="A101" s="177">
        <v>200509</v>
      </c>
      <c r="B101" s="218">
        <v>14</v>
      </c>
      <c r="C101" s="219">
        <v>38.54</v>
      </c>
      <c r="D101" s="219">
        <v>2.7528571428571427</v>
      </c>
      <c r="E101" s="62">
        <v>0.27244212962962966</v>
      </c>
      <c r="F101" s="219">
        <v>5.9359099382285185</v>
      </c>
      <c r="G101" s="220">
        <v>1635.4285714285713</v>
      </c>
    </row>
    <row r="102" spans="1:8" x14ac:dyDescent="0.3">
      <c r="A102" s="177">
        <v>200508</v>
      </c>
      <c r="B102" s="218">
        <v>13</v>
      </c>
      <c r="C102" s="219">
        <v>37.150000000000006</v>
      </c>
      <c r="D102" s="219">
        <v>2.8576923076923082</v>
      </c>
      <c r="E102" s="62">
        <v>0.28618055555555555</v>
      </c>
      <c r="F102" s="219">
        <v>5.6943224622574764</v>
      </c>
      <c r="G102" s="220">
        <v>1872.7692307692307</v>
      </c>
    </row>
    <row r="103" spans="1:8" x14ac:dyDescent="0.3">
      <c r="A103" s="177">
        <v>201304</v>
      </c>
      <c r="B103" s="218">
        <v>10</v>
      </c>
      <c r="C103" s="219">
        <v>36.790000000000006</v>
      </c>
      <c r="D103" s="219">
        <v>3.6790000000000007</v>
      </c>
      <c r="E103" s="62">
        <v>0.24019675925925926</v>
      </c>
      <c r="F103" s="219">
        <v>6.5128352326047523</v>
      </c>
      <c r="G103" s="220">
        <v>1151.7</v>
      </c>
    </row>
    <row r="104" spans="1:8" x14ac:dyDescent="0.3">
      <c r="A104" s="177">
        <v>200406</v>
      </c>
      <c r="B104" s="218">
        <v>8</v>
      </c>
      <c r="C104" s="219">
        <v>36.606999999999999</v>
      </c>
      <c r="D104" s="219">
        <v>4.5758749999999999</v>
      </c>
      <c r="E104" s="62">
        <v>0.28166666666666668</v>
      </c>
      <c r="F104" s="219">
        <v>5.5925666284587994</v>
      </c>
      <c r="G104" s="220">
        <v>2016.625</v>
      </c>
    </row>
    <row r="105" spans="1:8" x14ac:dyDescent="0.3">
      <c r="A105" s="177">
        <v>200607</v>
      </c>
      <c r="B105" s="218">
        <v>9</v>
      </c>
      <c r="C105" s="219">
        <v>36.601999999999997</v>
      </c>
      <c r="D105" s="219">
        <v>4.0668888888888883</v>
      </c>
      <c r="E105" s="62">
        <v>0.26163194444444443</v>
      </c>
      <c r="F105" s="219">
        <v>6.0245552458070142</v>
      </c>
      <c r="G105" s="220">
        <v>1660</v>
      </c>
    </row>
    <row r="106" spans="1:8" x14ac:dyDescent="0.3">
      <c r="A106" s="177">
        <v>200904</v>
      </c>
      <c r="B106" s="218">
        <v>9</v>
      </c>
      <c r="C106" s="219">
        <v>36.162431729999994</v>
      </c>
      <c r="D106" s="219">
        <v>4.0180479699999996</v>
      </c>
      <c r="E106" s="62">
        <v>0.2840509259259259</v>
      </c>
      <c r="F106" s="219">
        <v>5.5769678599433377</v>
      </c>
      <c r="G106" s="220">
        <v>1881.8888888888889</v>
      </c>
    </row>
    <row r="107" spans="1:8" x14ac:dyDescent="0.3">
      <c r="A107" s="177">
        <v>200702</v>
      </c>
      <c r="B107" s="218">
        <v>10</v>
      </c>
      <c r="C107" s="219">
        <v>35.799999999999997</v>
      </c>
      <c r="D107" s="219">
        <v>3.5799999999999996</v>
      </c>
      <c r="E107" s="62">
        <v>0.27263888888888893</v>
      </c>
      <c r="F107" s="219">
        <v>5.4348736142977581</v>
      </c>
      <c r="G107" s="220">
        <v>2228.1999999999998</v>
      </c>
    </row>
    <row r="108" spans="1:8" x14ac:dyDescent="0.3">
      <c r="A108" s="177">
        <v>201205</v>
      </c>
      <c r="B108" s="218">
        <v>11</v>
      </c>
      <c r="C108" s="219">
        <v>35.31</v>
      </c>
      <c r="D108" s="219">
        <v>3.2100000000000004</v>
      </c>
      <c r="E108" s="62">
        <v>0.23959490740740741</v>
      </c>
      <c r="F108" s="219">
        <v>6.345354550856305</v>
      </c>
      <c r="G108" s="220">
        <v>1196.7272727272727</v>
      </c>
    </row>
    <row r="109" spans="1:8" x14ac:dyDescent="0.3">
      <c r="A109" s="177">
        <v>201206</v>
      </c>
      <c r="B109" s="218">
        <v>8</v>
      </c>
      <c r="C109" s="219">
        <v>35.1</v>
      </c>
      <c r="D109" s="219">
        <v>4.3875000000000002</v>
      </c>
      <c r="E109" s="62">
        <v>0.26868055555555553</v>
      </c>
      <c r="F109" s="219">
        <v>5.940466603126211</v>
      </c>
      <c r="G109" s="220">
        <v>1571.625</v>
      </c>
    </row>
    <row r="110" spans="1:8" x14ac:dyDescent="0.3">
      <c r="A110" s="177">
        <v>200707</v>
      </c>
      <c r="B110" s="218">
        <v>11</v>
      </c>
      <c r="C110" s="219">
        <v>35.1</v>
      </c>
      <c r="D110" s="219">
        <v>3.1909090909090909</v>
      </c>
      <c r="E110" s="62">
        <v>0.25571759259259258</v>
      </c>
      <c r="F110" s="219">
        <v>5.8084187426933509</v>
      </c>
      <c r="G110" s="220">
        <v>1809.2727272727273</v>
      </c>
    </row>
    <row r="111" spans="1:8" x14ac:dyDescent="0.3">
      <c r="A111" s="177">
        <v>200901</v>
      </c>
      <c r="B111" s="218">
        <v>11</v>
      </c>
      <c r="C111" s="219">
        <v>34.163053869999999</v>
      </c>
      <c r="D111" s="219">
        <v>3.10573217</v>
      </c>
      <c r="E111" s="62">
        <v>0.25275462962962958</v>
      </c>
      <c r="F111" s="219">
        <v>6.0770865434473924</v>
      </c>
      <c r="G111" s="220">
        <v>1920.090909090909</v>
      </c>
    </row>
    <row r="112" spans="1:8" x14ac:dyDescent="0.3">
      <c r="A112" s="177">
        <v>200701</v>
      </c>
      <c r="B112" s="218">
        <v>12</v>
      </c>
      <c r="C112" s="219">
        <v>33.58</v>
      </c>
      <c r="D112" s="219">
        <v>2.7983333333333333</v>
      </c>
      <c r="E112" s="62">
        <v>0.2464699074074074</v>
      </c>
      <c r="F112" s="219">
        <v>5.7072193243831464</v>
      </c>
      <c r="G112" s="220">
        <v>1922.25</v>
      </c>
    </row>
    <row r="113" spans="1:7" x14ac:dyDescent="0.3">
      <c r="A113" s="177">
        <v>200505</v>
      </c>
      <c r="B113" s="218">
        <v>12</v>
      </c>
      <c r="C113" s="219">
        <v>33.199999999999996</v>
      </c>
      <c r="D113" s="219">
        <v>2.7666666666666662</v>
      </c>
      <c r="E113" s="62">
        <v>0.22675925925925924</v>
      </c>
      <c r="F113" s="219">
        <v>6.1177828126447871</v>
      </c>
      <c r="G113" s="220">
        <v>1385.1666666666667</v>
      </c>
    </row>
    <row r="114" spans="1:7" x14ac:dyDescent="0.3">
      <c r="A114" s="177">
        <v>200408</v>
      </c>
      <c r="B114" s="218">
        <v>7</v>
      </c>
      <c r="C114" s="219">
        <v>33.150000000000006</v>
      </c>
      <c r="D114" s="219">
        <v>4.7357142857142867</v>
      </c>
      <c r="E114" s="62">
        <v>0.27024305555555556</v>
      </c>
      <c r="F114" s="219">
        <v>5.3866467977676757</v>
      </c>
      <c r="G114" s="220">
        <v>2159</v>
      </c>
    </row>
    <row r="115" spans="1:7" x14ac:dyDescent="0.3">
      <c r="A115" s="177">
        <v>201409</v>
      </c>
      <c r="B115" s="218">
        <v>9</v>
      </c>
      <c r="C115" s="219">
        <v>32.699999999999996</v>
      </c>
      <c r="D115" s="219">
        <v>3.6333333333333329</v>
      </c>
      <c r="E115" s="62">
        <v>0.26474537037037033</v>
      </c>
      <c r="F115" s="219">
        <v>5.5330169905033939</v>
      </c>
      <c r="G115" s="220">
        <v>2038.2222222222222</v>
      </c>
    </row>
    <row r="116" spans="1:7" x14ac:dyDescent="0.3">
      <c r="A116" s="177">
        <v>200407</v>
      </c>
      <c r="B116" s="218">
        <v>11</v>
      </c>
      <c r="C116" s="219">
        <v>31.716999999999999</v>
      </c>
      <c r="D116" s="219">
        <v>2.8833636363636361</v>
      </c>
      <c r="E116" s="62">
        <v>0.23318287037037039</v>
      </c>
      <c r="F116" s="219">
        <v>5.9457404601246857</v>
      </c>
      <c r="G116" s="220">
        <v>1653.7272727272727</v>
      </c>
    </row>
    <row r="117" spans="1:7" x14ac:dyDescent="0.3">
      <c r="A117" s="177">
        <v>200306</v>
      </c>
      <c r="B117" s="218">
        <v>9</v>
      </c>
      <c r="C117" s="219">
        <v>31.400000000000006</v>
      </c>
      <c r="D117" s="219">
        <v>3.4888888888888894</v>
      </c>
      <c r="E117" s="62">
        <v>0.24160879629629634</v>
      </c>
      <c r="F117" s="219">
        <v>5.4600443699816195</v>
      </c>
      <c r="G117" s="220">
        <v>2202.1111111111113</v>
      </c>
    </row>
    <row r="118" spans="1:7" x14ac:dyDescent="0.3">
      <c r="A118" s="177">
        <v>201711</v>
      </c>
      <c r="B118" s="218">
        <v>10</v>
      </c>
      <c r="C118" s="219">
        <v>31.1</v>
      </c>
      <c r="D118" s="219">
        <v>3.1100000000000003</v>
      </c>
      <c r="E118" s="62">
        <v>0.23471064814814815</v>
      </c>
      <c r="F118" s="219">
        <v>5.608129854644246</v>
      </c>
      <c r="G118" s="220">
        <v>2003.4</v>
      </c>
    </row>
    <row r="119" spans="1:7" x14ac:dyDescent="0.3">
      <c r="A119" s="177">
        <v>200402</v>
      </c>
      <c r="B119" s="218">
        <v>8</v>
      </c>
      <c r="C119" s="219">
        <v>30.5</v>
      </c>
      <c r="D119" s="219">
        <v>3.8125</v>
      </c>
      <c r="E119" s="62">
        <v>0.22149305555555557</v>
      </c>
      <c r="F119" s="219">
        <v>5.8144546005609126</v>
      </c>
      <c r="G119" s="220">
        <v>1802</v>
      </c>
    </row>
    <row r="120" spans="1:7" x14ac:dyDescent="0.3">
      <c r="A120" s="177">
        <v>200601</v>
      </c>
      <c r="B120" s="218">
        <v>11</v>
      </c>
      <c r="C120" s="219">
        <v>30.299999999999997</v>
      </c>
      <c r="D120" s="219">
        <v>2.7545454545454544</v>
      </c>
      <c r="E120" s="62">
        <v>0.22041666666666665</v>
      </c>
      <c r="F120" s="219">
        <v>5.7948701495597161</v>
      </c>
      <c r="G120" s="220">
        <v>1771.5454545454545</v>
      </c>
    </row>
    <row r="121" spans="1:7" x14ac:dyDescent="0.3">
      <c r="A121" s="177">
        <v>200404</v>
      </c>
      <c r="B121" s="218">
        <v>11</v>
      </c>
      <c r="C121" s="219">
        <v>29.882000000000005</v>
      </c>
      <c r="D121" s="219">
        <v>2.716545454545455</v>
      </c>
      <c r="E121" s="62">
        <v>0.22015046296296298</v>
      </c>
      <c r="F121" s="219">
        <v>5.6394736288481671</v>
      </c>
      <c r="G121" s="220">
        <v>2004.3636363636363</v>
      </c>
    </row>
    <row r="122" spans="1:7" x14ac:dyDescent="0.3">
      <c r="A122" s="177">
        <v>200410</v>
      </c>
      <c r="B122" s="218">
        <v>10</v>
      </c>
      <c r="C122" s="219">
        <v>29.631</v>
      </c>
      <c r="D122" s="219">
        <v>2.9630999999999998</v>
      </c>
      <c r="E122" s="62">
        <v>0.25321759259259258</v>
      </c>
      <c r="F122" s="219">
        <v>5.1175648822126876</v>
      </c>
      <c r="G122" s="220">
        <v>2328.1</v>
      </c>
    </row>
    <row r="123" spans="1:7" x14ac:dyDescent="0.3">
      <c r="A123" s="177">
        <v>200610</v>
      </c>
      <c r="B123" s="218">
        <v>9</v>
      </c>
      <c r="C123" s="219">
        <v>29.35</v>
      </c>
      <c r="D123" s="219">
        <v>3.2611111111111111</v>
      </c>
      <c r="E123" s="62">
        <v>0.21392361111111108</v>
      </c>
      <c r="F123" s="219">
        <v>5.758941855856035</v>
      </c>
      <c r="G123" s="220">
        <v>1837.8888888888889</v>
      </c>
    </row>
    <row r="124" spans="1:7" x14ac:dyDescent="0.3">
      <c r="A124" s="177">
        <v>200908</v>
      </c>
      <c r="B124" s="218">
        <v>12</v>
      </c>
      <c r="C124" s="219">
        <v>29.260473070000003</v>
      </c>
      <c r="D124" s="219">
        <v>2.4383727558333335</v>
      </c>
      <c r="E124" s="62">
        <v>0.20802083333333338</v>
      </c>
      <c r="F124" s="219">
        <v>6.036078624183542</v>
      </c>
      <c r="G124" s="220">
        <v>1613.5</v>
      </c>
    </row>
    <row r="125" spans="1:7" x14ac:dyDescent="0.3">
      <c r="A125" s="177">
        <v>200712</v>
      </c>
      <c r="B125" s="218">
        <v>7</v>
      </c>
      <c r="C125" s="219">
        <v>29.1</v>
      </c>
      <c r="D125" s="219">
        <v>4.1571428571428575</v>
      </c>
      <c r="E125" s="62">
        <v>0.19164351851851855</v>
      </c>
      <c r="F125" s="219">
        <v>6.333074365001691</v>
      </c>
      <c r="G125" s="220">
        <v>1186</v>
      </c>
    </row>
    <row r="126" spans="1:7" x14ac:dyDescent="0.3">
      <c r="A126" s="177">
        <v>201609</v>
      </c>
      <c r="B126" s="218">
        <v>9</v>
      </c>
      <c r="C126" s="219">
        <v>27.51</v>
      </c>
      <c r="D126" s="219">
        <v>3.0566666666666666</v>
      </c>
      <c r="E126" s="62">
        <v>0.2161689814814815</v>
      </c>
      <c r="F126" s="219">
        <v>5.4767600199408513</v>
      </c>
      <c r="G126" s="220">
        <v>2107</v>
      </c>
    </row>
    <row r="127" spans="1:7" x14ac:dyDescent="0.3">
      <c r="A127" s="177">
        <v>201611</v>
      </c>
      <c r="B127" s="218">
        <v>9</v>
      </c>
      <c r="C127" s="219">
        <v>27.349999999999998</v>
      </c>
      <c r="D127" s="219">
        <v>3.0388888888888888</v>
      </c>
      <c r="E127" s="62">
        <v>0.21703703703703706</v>
      </c>
      <c r="F127" s="219">
        <v>5.2847461956156705</v>
      </c>
      <c r="G127" s="220">
        <v>2388.4444444444443</v>
      </c>
    </row>
    <row r="128" spans="1:7" x14ac:dyDescent="0.3">
      <c r="A128" s="177">
        <v>200511</v>
      </c>
      <c r="B128" s="218">
        <v>10</v>
      </c>
      <c r="C128" s="219">
        <v>27.22</v>
      </c>
      <c r="D128" s="219">
        <v>2.722</v>
      </c>
      <c r="E128" s="62">
        <v>0.19802083333333331</v>
      </c>
      <c r="F128" s="219">
        <v>5.7521556579684896</v>
      </c>
      <c r="G128" s="220">
        <v>1882.2</v>
      </c>
    </row>
    <row r="129" spans="1:7" x14ac:dyDescent="0.3">
      <c r="A129" s="177">
        <v>201110</v>
      </c>
      <c r="B129" s="218">
        <v>7</v>
      </c>
      <c r="C129" s="219">
        <v>26.46</v>
      </c>
      <c r="D129" s="219">
        <v>3.7800000000000002</v>
      </c>
      <c r="E129" s="62">
        <v>0.19778935185185187</v>
      </c>
      <c r="F129" s="219">
        <v>5.6608760862100613</v>
      </c>
      <c r="G129" s="220">
        <v>1982.5714285714287</v>
      </c>
    </row>
    <row r="130" spans="1:7" x14ac:dyDescent="0.3">
      <c r="A130" s="177">
        <v>200307</v>
      </c>
      <c r="B130" s="218">
        <v>10</v>
      </c>
      <c r="C130" s="219">
        <v>25.049999999999997</v>
      </c>
      <c r="D130" s="219">
        <v>2.5049999999999999</v>
      </c>
      <c r="E130" s="62">
        <v>0.17534722222222221</v>
      </c>
      <c r="F130" s="219">
        <v>6.2290456092538005</v>
      </c>
      <c r="G130" s="220">
        <v>1537.8</v>
      </c>
    </row>
    <row r="131" spans="1:7" x14ac:dyDescent="0.3">
      <c r="A131" s="177">
        <v>201308</v>
      </c>
      <c r="B131" s="218">
        <v>6</v>
      </c>
      <c r="C131" s="219">
        <v>24.000000000000004</v>
      </c>
      <c r="D131" s="219">
        <v>4.0000000000000009</v>
      </c>
      <c r="E131" s="62">
        <v>0.19299768518518517</v>
      </c>
      <c r="F131" s="219">
        <v>5.3531769264779108</v>
      </c>
      <c r="G131" s="220">
        <v>2178.1666666666665</v>
      </c>
    </row>
    <row r="132" spans="1:7" x14ac:dyDescent="0.3">
      <c r="A132" s="177">
        <v>201006</v>
      </c>
      <c r="B132" s="218">
        <v>8</v>
      </c>
      <c r="C132" s="219">
        <v>23.86</v>
      </c>
      <c r="D132" s="219">
        <v>2.9824999999999999</v>
      </c>
      <c r="E132" s="62">
        <v>0.18674768518518517</v>
      </c>
      <c r="F132" s="219">
        <v>5.3764307992723079</v>
      </c>
      <c r="G132" s="220">
        <v>2108.75</v>
      </c>
    </row>
    <row r="133" spans="1:7" x14ac:dyDescent="0.3">
      <c r="A133" s="177">
        <v>201212</v>
      </c>
      <c r="B133" s="218">
        <v>6</v>
      </c>
      <c r="C133" s="219">
        <v>23.700000000000003</v>
      </c>
      <c r="D133" s="219">
        <v>3.9500000000000006</v>
      </c>
      <c r="E133" s="62">
        <v>0.1700925925925926</v>
      </c>
      <c r="F133" s="219">
        <v>5.8866311115014049</v>
      </c>
      <c r="G133" s="220">
        <v>1615.3333333333333</v>
      </c>
    </row>
    <row r="134" spans="1:7" x14ac:dyDescent="0.3">
      <c r="A134" s="177">
        <v>201309</v>
      </c>
      <c r="B134" s="218">
        <v>7</v>
      </c>
      <c r="C134" s="219">
        <v>23.35</v>
      </c>
      <c r="D134" s="219">
        <v>3.3357142857142859</v>
      </c>
      <c r="E134" s="62">
        <v>0.15528935185185186</v>
      </c>
      <c r="F134" s="219">
        <v>6.2830476822722243</v>
      </c>
      <c r="G134" s="220">
        <v>1192.8571428571429</v>
      </c>
    </row>
    <row r="135" spans="1:7" x14ac:dyDescent="0.3">
      <c r="A135" s="177">
        <v>200409</v>
      </c>
      <c r="B135" s="218">
        <v>7</v>
      </c>
      <c r="C135" s="219">
        <v>22.87</v>
      </c>
      <c r="D135" s="219">
        <v>3.2671428571428573</v>
      </c>
      <c r="E135" s="62">
        <v>0.16149305555555554</v>
      </c>
      <c r="F135" s="219">
        <v>5.9749315584123712</v>
      </c>
      <c r="G135" s="220">
        <v>1570.1428571428571</v>
      </c>
    </row>
    <row r="136" spans="1:7" x14ac:dyDescent="0.3">
      <c r="A136" s="177">
        <v>201610</v>
      </c>
      <c r="B136" s="218">
        <v>7</v>
      </c>
      <c r="C136" s="219">
        <v>22.700000000000003</v>
      </c>
      <c r="D136" s="219">
        <v>3.2428571428571433</v>
      </c>
      <c r="E136" s="62">
        <v>0.1756712962962963</v>
      </c>
      <c r="F136" s="219">
        <v>5.4095194994410107</v>
      </c>
      <c r="G136" s="220">
        <v>2286</v>
      </c>
    </row>
    <row r="137" spans="1:7" x14ac:dyDescent="0.3">
      <c r="A137" s="177">
        <v>201103</v>
      </c>
      <c r="B137" s="218">
        <v>10</v>
      </c>
      <c r="C137" s="219">
        <v>21.72</v>
      </c>
      <c r="D137" s="219">
        <v>2.1719999999999997</v>
      </c>
      <c r="E137" s="62">
        <v>0.1600462962962963</v>
      </c>
      <c r="F137" s="219">
        <v>5.722731105520511</v>
      </c>
      <c r="G137" s="220">
        <v>1903.7</v>
      </c>
    </row>
    <row r="138" spans="1:7" x14ac:dyDescent="0.3">
      <c r="A138" s="177">
        <v>201109</v>
      </c>
      <c r="B138" s="218">
        <v>5</v>
      </c>
      <c r="C138" s="219">
        <v>21.58</v>
      </c>
      <c r="D138" s="219">
        <v>4.3159999999999998</v>
      </c>
      <c r="E138" s="62">
        <v>0.18178240740740739</v>
      </c>
      <c r="F138" s="219">
        <v>5.7197295106429591</v>
      </c>
      <c r="G138" s="220">
        <v>1798.4</v>
      </c>
    </row>
    <row r="139" spans="1:7" x14ac:dyDescent="0.3">
      <c r="A139" s="177">
        <v>200503</v>
      </c>
      <c r="B139" s="218">
        <v>9</v>
      </c>
      <c r="C139" s="219">
        <v>21.500000000000004</v>
      </c>
      <c r="D139" s="219">
        <v>2.3888888888888893</v>
      </c>
      <c r="E139" s="62">
        <v>0.15892361111111108</v>
      </c>
      <c r="F139" s="219">
        <v>5.7227794932895435</v>
      </c>
      <c r="G139" s="220">
        <v>1906.3333333333333</v>
      </c>
    </row>
    <row r="140" spans="1:7" x14ac:dyDescent="0.3">
      <c r="A140" s="177">
        <v>201108</v>
      </c>
      <c r="B140" s="218">
        <v>6</v>
      </c>
      <c r="C140" s="219">
        <v>21.04</v>
      </c>
      <c r="D140" s="219">
        <v>3.5066666666666664</v>
      </c>
      <c r="E140" s="62">
        <v>0.15056712962962965</v>
      </c>
      <c r="F140" s="219">
        <v>6.0278838767811722</v>
      </c>
      <c r="G140" s="220">
        <v>1434.8333333333333</v>
      </c>
    </row>
    <row r="141" spans="1:7" x14ac:dyDescent="0.3">
      <c r="A141" s="177">
        <v>200504</v>
      </c>
      <c r="B141" s="218">
        <v>9</v>
      </c>
      <c r="C141" s="219">
        <v>20.25</v>
      </c>
      <c r="D141" s="219">
        <v>2.25</v>
      </c>
      <c r="E141" s="62">
        <v>0.14153935185185185</v>
      </c>
      <c r="F141" s="219">
        <v>6.0025207400147487</v>
      </c>
      <c r="G141" s="220">
        <v>1540.3333333333333</v>
      </c>
    </row>
    <row r="142" spans="1:7" x14ac:dyDescent="0.3">
      <c r="A142" s="177">
        <v>201311</v>
      </c>
      <c r="B142" s="218">
        <v>4</v>
      </c>
      <c r="C142" s="219">
        <v>19.5</v>
      </c>
      <c r="D142" s="219">
        <v>4.875</v>
      </c>
      <c r="E142" s="62">
        <v>0.14755787037037038</v>
      </c>
      <c r="F142" s="219">
        <v>5.5833373644903759</v>
      </c>
      <c r="G142" s="220">
        <v>2056.75</v>
      </c>
    </row>
    <row r="143" spans="1:7" x14ac:dyDescent="0.3">
      <c r="A143" s="177">
        <v>200612</v>
      </c>
      <c r="B143" s="218">
        <v>6</v>
      </c>
      <c r="C143" s="219">
        <v>19.5</v>
      </c>
      <c r="D143" s="219">
        <v>3.25</v>
      </c>
      <c r="E143" s="62">
        <v>0.13604166666666667</v>
      </c>
      <c r="F143" s="219">
        <v>5.9921661909567172</v>
      </c>
      <c r="G143" s="220">
        <v>1543.1666666666667</v>
      </c>
    </row>
    <row r="144" spans="1:7" x14ac:dyDescent="0.3">
      <c r="A144" s="177">
        <v>201005</v>
      </c>
      <c r="B144" s="218">
        <v>6</v>
      </c>
      <c r="C144" s="219">
        <v>18.86</v>
      </c>
      <c r="D144" s="219">
        <v>3.1433333333333331</v>
      </c>
      <c r="E144" s="62">
        <v>0.15057870370370369</v>
      </c>
      <c r="F144" s="219">
        <v>5.1820255523252499</v>
      </c>
      <c r="G144" s="220">
        <v>2488.1666666666665</v>
      </c>
    </row>
    <row r="145" spans="1:7" x14ac:dyDescent="0.3">
      <c r="A145" s="177">
        <v>200403</v>
      </c>
      <c r="B145" s="218">
        <v>8</v>
      </c>
      <c r="C145" s="219">
        <v>18.75</v>
      </c>
      <c r="D145" s="219">
        <v>2.34375</v>
      </c>
      <c r="E145" s="62">
        <v>0.1340625</v>
      </c>
      <c r="F145" s="219">
        <v>5.928597513853096</v>
      </c>
      <c r="G145" s="220">
        <v>1640</v>
      </c>
    </row>
    <row r="146" spans="1:7" x14ac:dyDescent="0.3">
      <c r="A146" s="177">
        <v>201007</v>
      </c>
      <c r="B146" s="218">
        <v>7</v>
      </c>
      <c r="C146" s="219">
        <v>18.48</v>
      </c>
      <c r="D146" s="219">
        <v>2.64</v>
      </c>
      <c r="E146" s="62">
        <v>0.1544675925925926</v>
      </c>
      <c r="F146" s="219">
        <v>5.1120454916487281</v>
      </c>
      <c r="G146" s="220">
        <v>2450.4285714285716</v>
      </c>
    </row>
    <row r="147" spans="1:7" x14ac:dyDescent="0.3">
      <c r="A147" s="177">
        <v>201107</v>
      </c>
      <c r="B147" s="218">
        <v>9</v>
      </c>
      <c r="C147" s="219">
        <v>17.920000000000002</v>
      </c>
      <c r="D147" s="219">
        <v>1.9911111111111113</v>
      </c>
      <c r="E147" s="62">
        <v>0.1203125</v>
      </c>
      <c r="F147" s="219">
        <v>6.1985794145149633</v>
      </c>
      <c r="G147" s="220">
        <v>1307.7777777777778</v>
      </c>
    </row>
    <row r="148" spans="1:7" x14ac:dyDescent="0.3">
      <c r="A148" s="177">
        <v>201008</v>
      </c>
      <c r="B148" s="218">
        <v>6</v>
      </c>
      <c r="C148" s="219">
        <v>17.68</v>
      </c>
      <c r="D148" s="219">
        <v>2.9466666666666668</v>
      </c>
      <c r="E148" s="62">
        <v>0.14008101851851851</v>
      </c>
      <c r="F148" s="219">
        <v>5.2648143524962032</v>
      </c>
      <c r="G148" s="220">
        <v>2444.5</v>
      </c>
    </row>
    <row r="149" spans="1:7" x14ac:dyDescent="0.3">
      <c r="A149" s="177">
        <v>201003</v>
      </c>
      <c r="B149" s="218">
        <v>6</v>
      </c>
      <c r="C149" s="219">
        <v>17.41</v>
      </c>
      <c r="D149" s="219">
        <v>2.9016666666666668</v>
      </c>
      <c r="E149" s="62">
        <v>0.12353009259259259</v>
      </c>
      <c r="F149" s="219">
        <v>5.8567323621884748</v>
      </c>
      <c r="G149" s="220">
        <v>1920.6666666666667</v>
      </c>
    </row>
    <row r="150" spans="1:7" x14ac:dyDescent="0.3">
      <c r="A150" s="177">
        <v>201310</v>
      </c>
      <c r="B150" s="218">
        <v>10</v>
      </c>
      <c r="C150" s="219">
        <v>16.549999999999997</v>
      </c>
      <c r="D150" s="219">
        <v>1.6549999999999998</v>
      </c>
      <c r="E150" s="62">
        <v>0.11472222222222221</v>
      </c>
      <c r="F150" s="219">
        <v>6.1238724556736441</v>
      </c>
      <c r="G150" s="220">
        <v>1390.6</v>
      </c>
    </row>
    <row r="151" spans="1:7" x14ac:dyDescent="0.3">
      <c r="A151" s="177">
        <v>200512</v>
      </c>
      <c r="B151" s="218">
        <v>7</v>
      </c>
      <c r="C151" s="219">
        <v>16.45</v>
      </c>
      <c r="D151" s="219">
        <v>2.35</v>
      </c>
      <c r="E151" s="62">
        <v>0.12047453703703702</v>
      </c>
      <c r="F151" s="219">
        <v>5.693252431913602</v>
      </c>
      <c r="G151" s="220">
        <v>1934.4285714285713</v>
      </c>
    </row>
    <row r="152" spans="1:7" x14ac:dyDescent="0.3">
      <c r="A152" s="177">
        <v>200401</v>
      </c>
      <c r="B152" s="218">
        <v>5</v>
      </c>
      <c r="C152" s="219">
        <v>16.100000000000001</v>
      </c>
      <c r="D152" s="219">
        <v>3.22</v>
      </c>
      <c r="E152" s="62">
        <v>0.11818287037037037</v>
      </c>
      <c r="F152" s="219">
        <v>5.7049702051174735</v>
      </c>
      <c r="G152" s="220">
        <v>1918</v>
      </c>
    </row>
    <row r="153" spans="1:7" x14ac:dyDescent="0.3">
      <c r="A153" s="177">
        <v>201010</v>
      </c>
      <c r="B153" s="218">
        <v>7</v>
      </c>
      <c r="C153" s="219">
        <v>15.99</v>
      </c>
      <c r="D153" s="219">
        <v>2.2842857142857143</v>
      </c>
      <c r="E153" s="62">
        <v>0.12004629629629629</v>
      </c>
      <c r="F153" s="219">
        <v>5.6691157175618248</v>
      </c>
      <c r="G153" s="220">
        <v>1950.1428571428571</v>
      </c>
    </row>
    <row r="154" spans="1:7" x14ac:dyDescent="0.3">
      <c r="A154" s="177">
        <v>201211</v>
      </c>
      <c r="B154" s="218">
        <v>6</v>
      </c>
      <c r="C154" s="219">
        <v>15.719999999999999</v>
      </c>
      <c r="D154" s="219">
        <v>2.6199999999999997</v>
      </c>
      <c r="E154" s="62">
        <v>0.11231481481481483</v>
      </c>
      <c r="F154" s="219">
        <v>5.9389922936779707</v>
      </c>
      <c r="G154" s="220">
        <v>1590.1666666666667</v>
      </c>
    </row>
    <row r="155" spans="1:7" x14ac:dyDescent="0.3">
      <c r="A155" s="177">
        <v>201112</v>
      </c>
      <c r="B155" s="218">
        <v>8</v>
      </c>
      <c r="C155" s="219">
        <v>15.66</v>
      </c>
      <c r="D155" s="219">
        <v>1.9575</v>
      </c>
      <c r="E155" s="62">
        <v>0.11215277777777778</v>
      </c>
      <c r="F155" s="219">
        <v>5.946555821946605</v>
      </c>
      <c r="G155" s="220">
        <v>1628.5</v>
      </c>
    </row>
    <row r="156" spans="1:7" x14ac:dyDescent="0.3">
      <c r="A156" s="177">
        <v>200811</v>
      </c>
      <c r="B156" s="218">
        <v>6</v>
      </c>
      <c r="C156" s="219">
        <v>15.6</v>
      </c>
      <c r="D156" s="219">
        <v>2.6</v>
      </c>
      <c r="E156" s="62">
        <v>0.10292824074074074</v>
      </c>
      <c r="F156" s="219">
        <v>6.3585500738192229</v>
      </c>
      <c r="G156" s="220">
        <v>1227.5</v>
      </c>
    </row>
    <row r="157" spans="1:7" x14ac:dyDescent="0.3">
      <c r="A157" s="177">
        <v>201106</v>
      </c>
      <c r="B157" s="218">
        <v>8</v>
      </c>
      <c r="C157" s="219">
        <v>15.51</v>
      </c>
      <c r="D157" s="219">
        <v>1.93875</v>
      </c>
      <c r="E157" s="62">
        <v>0.11583333333333333</v>
      </c>
      <c r="F157" s="219">
        <v>6.1546787727898433</v>
      </c>
      <c r="G157" s="220">
        <v>1435.25</v>
      </c>
    </row>
    <row r="158" spans="1:7" x14ac:dyDescent="0.3">
      <c r="A158" s="177">
        <v>200411</v>
      </c>
      <c r="B158" s="218">
        <v>5</v>
      </c>
      <c r="C158" s="219">
        <v>15.010000000000002</v>
      </c>
      <c r="D158" s="219">
        <v>3.0020000000000002</v>
      </c>
      <c r="E158" s="62">
        <v>0.11131944444444444</v>
      </c>
      <c r="F158" s="219">
        <v>5.6162774555003567</v>
      </c>
      <c r="G158" s="220">
        <v>2029.4</v>
      </c>
    </row>
    <row r="159" spans="1:7" x14ac:dyDescent="0.3">
      <c r="A159" s="177">
        <v>201104</v>
      </c>
      <c r="B159" s="218">
        <v>7</v>
      </c>
      <c r="C159" s="219">
        <v>14.52</v>
      </c>
      <c r="D159" s="219">
        <v>2.0742857142857143</v>
      </c>
      <c r="E159" s="62">
        <v>0.10791666666666667</v>
      </c>
      <c r="F159" s="219">
        <v>5.7059881235077059</v>
      </c>
      <c r="G159" s="220">
        <v>1927.4285714285713</v>
      </c>
    </row>
    <row r="160" spans="1:7" x14ac:dyDescent="0.3">
      <c r="A160" s="177">
        <v>200906</v>
      </c>
      <c r="B160" s="218">
        <v>2</v>
      </c>
      <c r="C160" s="219">
        <v>14.2</v>
      </c>
      <c r="D160" s="219">
        <v>7.1</v>
      </c>
      <c r="E160" s="62">
        <v>0.13160879629629629</v>
      </c>
      <c r="F160" s="219">
        <v>5.8371744128294321</v>
      </c>
      <c r="G160" s="220">
        <v>1871.5</v>
      </c>
    </row>
    <row r="161" spans="1:7" x14ac:dyDescent="0.3">
      <c r="A161" s="177">
        <v>200311</v>
      </c>
      <c r="B161" s="218">
        <v>3</v>
      </c>
      <c r="C161" s="219">
        <v>14.069999999999999</v>
      </c>
      <c r="D161" s="219">
        <v>4.6899999999999995</v>
      </c>
      <c r="E161" s="62">
        <v>0.10114583333333334</v>
      </c>
      <c r="F161" s="219">
        <v>5.8112182971883941</v>
      </c>
      <c r="G161" s="220">
        <v>1791</v>
      </c>
    </row>
    <row r="162" spans="1:7" x14ac:dyDescent="0.3">
      <c r="A162" s="177">
        <v>201111</v>
      </c>
      <c r="B162" s="218">
        <v>6</v>
      </c>
      <c r="C162" s="219">
        <v>13.59</v>
      </c>
      <c r="D162" s="219">
        <v>2.2650000000000001</v>
      </c>
      <c r="E162" s="62">
        <v>0.10291666666666667</v>
      </c>
      <c r="F162" s="219">
        <v>5.6828811254077936</v>
      </c>
      <c r="G162" s="220">
        <v>1889.6666666666667</v>
      </c>
    </row>
    <row r="163" spans="1:7" x14ac:dyDescent="0.3">
      <c r="A163" s="177">
        <v>201712</v>
      </c>
      <c r="B163" s="218">
        <v>4</v>
      </c>
      <c r="C163" s="219">
        <v>12.91</v>
      </c>
      <c r="D163" s="219">
        <v>3.2275</v>
      </c>
      <c r="E163" s="62">
        <v>9.7696759259259261E-2</v>
      </c>
      <c r="F163" s="219">
        <v>5.6042918656567995</v>
      </c>
      <c r="G163" s="220">
        <v>1986</v>
      </c>
    </row>
    <row r="164" spans="1:7" x14ac:dyDescent="0.3">
      <c r="A164" s="177">
        <v>200907</v>
      </c>
      <c r="B164" s="218">
        <v>6</v>
      </c>
      <c r="C164" s="219">
        <v>12.421206289999999</v>
      </c>
      <c r="D164" s="219">
        <v>2.0702010483333333</v>
      </c>
      <c r="E164" s="62">
        <v>9.0972222222222218E-2</v>
      </c>
      <c r="F164" s="219">
        <v>5.7807559242056925</v>
      </c>
      <c r="G164" s="220">
        <v>1753.3333333333333</v>
      </c>
    </row>
    <row r="165" spans="1:7" x14ac:dyDescent="0.3">
      <c r="A165" s="177">
        <v>201004</v>
      </c>
      <c r="B165" s="218">
        <v>4</v>
      </c>
      <c r="C165" s="219">
        <v>11.920000000000002</v>
      </c>
      <c r="D165" s="219">
        <v>2.9800000000000004</v>
      </c>
      <c r="E165" s="62">
        <v>8.9837962962962967E-2</v>
      </c>
      <c r="F165" s="219">
        <v>5.519833153306787</v>
      </c>
      <c r="G165" s="220">
        <v>2134.5</v>
      </c>
    </row>
    <row r="166" spans="1:7" x14ac:dyDescent="0.3">
      <c r="A166" s="177">
        <v>201512</v>
      </c>
      <c r="B166" s="218">
        <v>5</v>
      </c>
      <c r="C166" s="219">
        <v>11.9</v>
      </c>
      <c r="D166" s="219">
        <v>2.38</v>
      </c>
      <c r="E166" s="62">
        <v>0.10290509259259259</v>
      </c>
      <c r="F166" s="219">
        <v>4.9130790157922366</v>
      </c>
      <c r="G166" s="220">
        <v>2579.4</v>
      </c>
    </row>
    <row r="167" spans="1:7" x14ac:dyDescent="0.3">
      <c r="A167" s="177">
        <v>200502</v>
      </c>
      <c r="B167" s="218">
        <v>3</v>
      </c>
      <c r="C167" s="219">
        <v>11.6</v>
      </c>
      <c r="D167" s="219">
        <v>3.8666666666666667</v>
      </c>
      <c r="E167" s="62">
        <v>9.1296296296296292E-2</v>
      </c>
      <c r="F167" s="219">
        <v>5.5022861834782075</v>
      </c>
      <c r="G167" s="220">
        <v>2166.6666666666665</v>
      </c>
    </row>
    <row r="168" spans="1:7" x14ac:dyDescent="0.3">
      <c r="A168" s="177">
        <v>201102</v>
      </c>
      <c r="B168" s="218">
        <v>6</v>
      </c>
      <c r="C168" s="219">
        <v>11.01</v>
      </c>
      <c r="D168" s="219">
        <v>1.835</v>
      </c>
      <c r="E168" s="62">
        <v>7.4722222222222232E-2</v>
      </c>
      <c r="F168" s="219">
        <v>6.1199550432047829</v>
      </c>
      <c r="G168" s="220">
        <v>1374.6666666666667</v>
      </c>
    </row>
    <row r="169" spans="1:7" x14ac:dyDescent="0.3">
      <c r="A169" s="177">
        <v>200304</v>
      </c>
      <c r="B169" s="218">
        <v>4</v>
      </c>
      <c r="C169" s="219">
        <v>11</v>
      </c>
      <c r="D169" s="219">
        <v>2.75</v>
      </c>
      <c r="E169" s="62">
        <v>7.9791666666666664E-2</v>
      </c>
      <c r="F169" s="219">
        <v>5.7345483627050653</v>
      </c>
      <c r="G169" s="220">
        <v>1887.25</v>
      </c>
    </row>
    <row r="170" spans="1:7" x14ac:dyDescent="0.3">
      <c r="A170" s="177">
        <v>200310</v>
      </c>
      <c r="B170" s="218">
        <v>2</v>
      </c>
      <c r="C170" s="219">
        <v>10.4</v>
      </c>
      <c r="D170" s="219">
        <v>5.2</v>
      </c>
      <c r="E170" s="62">
        <v>8.700231481481481E-2</v>
      </c>
      <c r="F170" s="219">
        <v>5.2562012096413238</v>
      </c>
      <c r="G170" s="220">
        <v>2202</v>
      </c>
    </row>
    <row r="171" spans="1:7" x14ac:dyDescent="0.3">
      <c r="A171" s="177">
        <v>201011</v>
      </c>
      <c r="B171" s="218">
        <v>6</v>
      </c>
      <c r="C171" s="219">
        <v>10.08</v>
      </c>
      <c r="D171" s="219">
        <v>1.68</v>
      </c>
      <c r="E171" s="62">
        <v>7.2013888888888891E-2</v>
      </c>
      <c r="F171" s="219">
        <v>5.9402247671831843</v>
      </c>
      <c r="G171" s="220">
        <v>1599</v>
      </c>
    </row>
    <row r="172" spans="1:7" x14ac:dyDescent="0.3">
      <c r="A172" s="177">
        <v>200501</v>
      </c>
      <c r="B172" s="218">
        <v>4</v>
      </c>
      <c r="C172" s="219">
        <v>9.2099999999999991</v>
      </c>
      <c r="D172" s="219">
        <v>2.3024999999999998</v>
      </c>
      <c r="E172" s="62">
        <v>6.7476851851851857E-2</v>
      </c>
      <c r="F172" s="219">
        <v>5.72625246495544</v>
      </c>
      <c r="G172" s="220">
        <v>1909.75</v>
      </c>
    </row>
    <row r="173" spans="1:7" x14ac:dyDescent="0.3">
      <c r="A173" s="177">
        <v>200812</v>
      </c>
      <c r="B173" s="218">
        <v>4</v>
      </c>
      <c r="C173" s="219">
        <v>9</v>
      </c>
      <c r="D173" s="219">
        <v>2.25</v>
      </c>
      <c r="E173" s="62">
        <v>6.6273148148148137E-2</v>
      </c>
      <c r="F173" s="219">
        <v>5.978696058102841</v>
      </c>
      <c r="G173" s="220">
        <v>1539.5</v>
      </c>
    </row>
    <row r="174" spans="1:7" x14ac:dyDescent="0.3">
      <c r="A174" s="177">
        <v>201105</v>
      </c>
      <c r="B174" s="218">
        <v>4</v>
      </c>
      <c r="C174" s="219">
        <v>8.2900000000000009</v>
      </c>
      <c r="D174" s="219">
        <v>2.0725000000000002</v>
      </c>
      <c r="E174" s="62">
        <v>5.8530092592592592E-2</v>
      </c>
      <c r="F174" s="219">
        <v>5.8716290230780261</v>
      </c>
      <c r="G174" s="220">
        <v>1706.75</v>
      </c>
    </row>
    <row r="175" spans="1:7" x14ac:dyDescent="0.3">
      <c r="A175" s="177">
        <v>201009</v>
      </c>
      <c r="B175" s="218">
        <v>3</v>
      </c>
      <c r="C175" s="219">
        <v>7.6899999999999995</v>
      </c>
      <c r="D175" s="219">
        <v>2.563333333333333</v>
      </c>
      <c r="E175" s="62">
        <v>6.236111111111111E-2</v>
      </c>
      <c r="F175" s="219">
        <v>5.1829407412811941</v>
      </c>
      <c r="G175" s="220">
        <v>2524</v>
      </c>
    </row>
    <row r="176" spans="1:7" x14ac:dyDescent="0.3">
      <c r="A176" s="177">
        <v>200309</v>
      </c>
      <c r="B176" s="218">
        <v>3</v>
      </c>
      <c r="C176" s="219">
        <v>7.6</v>
      </c>
      <c r="D176" s="219">
        <v>2.5333333333333332</v>
      </c>
      <c r="E176" s="62">
        <v>5.3472222222222227E-2</v>
      </c>
      <c r="F176" s="219">
        <v>5.9220037530179326</v>
      </c>
      <c r="G176" s="220">
        <v>1652</v>
      </c>
    </row>
    <row r="177" spans="1:7" x14ac:dyDescent="0.3">
      <c r="A177" s="177">
        <v>201012</v>
      </c>
      <c r="B177" s="218">
        <v>3</v>
      </c>
      <c r="C177" s="219">
        <v>5.5</v>
      </c>
      <c r="D177" s="219">
        <v>1.8333333333333333</v>
      </c>
      <c r="E177" s="62">
        <v>4.0659722222222222E-2</v>
      </c>
      <c r="F177" s="219">
        <v>5.9065560978062459</v>
      </c>
      <c r="G177" s="220">
        <v>1639</v>
      </c>
    </row>
    <row r="178" spans="1:7" x14ac:dyDescent="0.3">
      <c r="A178" s="177">
        <v>200412</v>
      </c>
      <c r="B178" s="218">
        <v>2</v>
      </c>
      <c r="C178" s="219">
        <v>4.8</v>
      </c>
      <c r="D178" s="219">
        <v>2.4</v>
      </c>
      <c r="E178" s="62">
        <v>3.6921296296296299E-2</v>
      </c>
      <c r="F178" s="219">
        <v>5.4444181646168444</v>
      </c>
      <c r="G178" s="220">
        <v>2171</v>
      </c>
    </row>
    <row r="179" spans="1:7" x14ac:dyDescent="0.3">
      <c r="A179" s="177">
        <v>201101</v>
      </c>
      <c r="B179" s="218">
        <v>2</v>
      </c>
      <c r="C179" s="219">
        <v>4</v>
      </c>
      <c r="D179" s="219">
        <v>2</v>
      </c>
      <c r="E179" s="62">
        <v>2.9652777777777781E-2</v>
      </c>
      <c r="F179" s="219">
        <v>5.6245712142602358</v>
      </c>
      <c r="G179" s="220">
        <v>2044</v>
      </c>
    </row>
    <row r="180" spans="1:7" x14ac:dyDescent="0.3">
      <c r="A180" s="177">
        <v>200911</v>
      </c>
      <c r="B180" s="218">
        <v>2</v>
      </c>
      <c r="C180" s="219">
        <v>3.56</v>
      </c>
      <c r="D180" s="219">
        <v>1.78</v>
      </c>
      <c r="E180" s="62">
        <v>2.6400462962962962E-2</v>
      </c>
      <c r="F180" s="219">
        <v>5.6189507479830105</v>
      </c>
      <c r="G180" s="220">
        <v>2058.5</v>
      </c>
    </row>
    <row r="181" spans="1:7" x14ac:dyDescent="0.3">
      <c r="A181" s="177">
        <v>201511</v>
      </c>
      <c r="B181" s="218">
        <v>2</v>
      </c>
      <c r="C181" s="219">
        <v>3.35</v>
      </c>
      <c r="D181" s="219">
        <v>1.675</v>
      </c>
      <c r="E181" s="62">
        <v>3.1712962962962964E-2</v>
      </c>
      <c r="F181" s="219">
        <v>4.5851063829787275</v>
      </c>
      <c r="G181" s="220">
        <v>2781.5</v>
      </c>
    </row>
    <row r="182" spans="1:7" x14ac:dyDescent="0.3">
      <c r="A182" s="177">
        <v>200107</v>
      </c>
      <c r="B182" s="218">
        <v>1</v>
      </c>
      <c r="C182" s="219">
        <v>3.1</v>
      </c>
      <c r="D182" s="219">
        <v>3.1</v>
      </c>
      <c r="E182" s="62">
        <v>2.9525462962962962E-2</v>
      </c>
      <c r="F182" s="219">
        <v>4.3747549980399887</v>
      </c>
      <c r="G182" s="220">
        <v>2929</v>
      </c>
    </row>
    <row r="183" spans="1:7" x14ac:dyDescent="0.3">
      <c r="A183" s="177">
        <v>200207</v>
      </c>
      <c r="B183" s="218">
        <v>1</v>
      </c>
      <c r="C183" s="219">
        <v>3.1</v>
      </c>
      <c r="D183" s="219">
        <v>3.1</v>
      </c>
      <c r="E183" s="62">
        <v>2.2719907407407411E-2</v>
      </c>
      <c r="F183" s="219">
        <v>5.6851757514009211</v>
      </c>
      <c r="G183" s="220">
        <v>1982</v>
      </c>
    </row>
    <row r="184" spans="1:7" x14ac:dyDescent="0.3">
      <c r="A184" s="177">
        <v>201001</v>
      </c>
      <c r="B184" s="218">
        <v>2</v>
      </c>
      <c r="C184" s="219">
        <v>3</v>
      </c>
      <c r="D184" s="219">
        <v>1.5</v>
      </c>
      <c r="E184" s="62">
        <v>1.8958333333333334E-2</v>
      </c>
      <c r="F184" s="219">
        <v>6.5701306832562967</v>
      </c>
      <c r="G184" s="220">
        <v>942.5</v>
      </c>
    </row>
    <row r="185" spans="1:7" x14ac:dyDescent="0.3">
      <c r="A185" s="177">
        <v>200912</v>
      </c>
      <c r="B185" s="218">
        <v>1</v>
      </c>
      <c r="C185" s="219">
        <v>1.82</v>
      </c>
      <c r="D185" s="219">
        <v>1.82</v>
      </c>
      <c r="E185" s="62">
        <v>1.3564814814814816E-2</v>
      </c>
      <c r="F185" s="219">
        <v>5.5904436860068305</v>
      </c>
      <c r="G185" s="220">
        <v>2085</v>
      </c>
    </row>
    <row r="186" spans="1:7" x14ac:dyDescent="0.3">
      <c r="A186" s="221" t="s">
        <v>61</v>
      </c>
      <c r="B186" s="222">
        <v>1857</v>
      </c>
      <c r="C186" s="223">
        <v>7498.8397018800533</v>
      </c>
      <c r="D186" s="223">
        <v>4.0381473892730497</v>
      </c>
      <c r="E186" s="224">
        <v>57.388599537037003</v>
      </c>
      <c r="F186" s="223">
        <v>5.7263622880482616</v>
      </c>
      <c r="G186" s="225">
        <v>1862.0220786214325</v>
      </c>
    </row>
  </sheetData>
  <conditionalFormatting pivot="1" sqref="B6:B185">
    <cfRule type="cellIs" dxfId="29" priority="3" stopIfTrue="1" operator="between">
      <formula>201200</formula>
      <formula>201213</formula>
    </cfRule>
  </conditionalFormatting>
  <conditionalFormatting sqref="A6:A100">
    <cfRule type="cellIs" dxfId="28" priority="1" operator="between">
      <formula>201200</formula>
      <formula>201224</formula>
    </cfRule>
    <cfRule type="cellIs" dxfId="27" priority="2" operator="between">
      <formula>201300</formula>
      <formula>201315</formula>
    </cfRule>
    <cfRule type="cellIs" dxfId="26" priority="4" stopIfTrue="1" operator="between">
      <formula>200800</formula>
      <formula>200900</formula>
    </cfRule>
    <cfRule type="cellIs" dxfId="25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20"/>
  <sheetViews>
    <sheetView zoomScale="70" zoomScaleNormal="70" zoomScalePageLayoutView="70" workbookViewId="0">
      <selection activeCell="B13" sqref="B13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6" width="8.5" style="41" customWidth="1"/>
    <col min="27" max="27" width="12.5" style="41" bestFit="1" customWidth="1"/>
    <col min="28" max="80" width="9.375" style="41" bestFit="1" customWidth="1"/>
    <col min="81" max="81" width="10" style="41" bestFit="1" customWidth="1"/>
    <col min="82" max="16384" width="8.75" style="41"/>
  </cols>
  <sheetData>
    <row r="1" spans="1:27" x14ac:dyDescent="0.2">
      <c r="I1" s="79" t="s">
        <v>84</v>
      </c>
      <c r="J1" s="79">
        <f>J12</f>
        <v>2018</v>
      </c>
      <c r="K1" s="79">
        <f>K12</f>
        <v>2017</v>
      </c>
      <c r="L1" s="79">
        <f>L12</f>
        <v>2016</v>
      </c>
      <c r="M1" s="79">
        <f>M12</f>
        <v>2015</v>
      </c>
    </row>
    <row r="2" spans="1:27" x14ac:dyDescent="0.2">
      <c r="I2" s="79" t="s">
        <v>175</v>
      </c>
      <c r="J2" s="73">
        <f>GETPIVOTDATA("Distance",$J$12,"Year",J1)</f>
        <v>272.26</v>
      </c>
      <c r="K2" s="73">
        <f>GETPIVOTDATA("Distance",K$12,"Year",K1)</f>
        <v>712.79000000000008</v>
      </c>
      <c r="L2" s="73">
        <f>GETPIVOTDATA("Distance",L$12,"Year",L1)</f>
        <v>600.12000000000023</v>
      </c>
      <c r="M2" s="73">
        <f>GETPIVOTDATA("Distance",M$12,"Year",M1)</f>
        <v>699.71000000000015</v>
      </c>
    </row>
    <row r="3" spans="1:27" x14ac:dyDescent="0.2">
      <c r="I3" s="79" t="s">
        <v>195</v>
      </c>
      <c r="J3" s="80">
        <f ca="1">J2/(TODAY()-DATE(J1,1,1))</f>
        <v>0.50512059369202222</v>
      </c>
      <c r="K3" s="80">
        <f ca="1">K2/(TODAY()-DATE(K1,1,1))</f>
        <v>0.78848451327433633</v>
      </c>
      <c r="L3" s="80">
        <f ca="1">L2/(TODAY()-DATE(L1,1,1))</f>
        <v>0.47253543307086632</v>
      </c>
      <c r="M3" s="80">
        <f ca="1">M2/(TODAY()-DATE(M1,1,1))</f>
        <v>0.42795718654434262</v>
      </c>
    </row>
    <row r="4" spans="1:27" x14ac:dyDescent="0.2">
      <c r="I4" s="79" t="s">
        <v>196</v>
      </c>
      <c r="J4" s="73">
        <f ca="1">J2/$L$8</f>
        <v>10.471538461538461</v>
      </c>
      <c r="K4" s="73">
        <f ca="1">K2/$L$8</f>
        <v>27.415000000000003</v>
      </c>
      <c r="L4" s="73">
        <f ca="1">L2/$L$8</f>
        <v>23.081538461538472</v>
      </c>
      <c r="M4" s="73">
        <f ca="1">M2/$L$8</f>
        <v>26.911923076923081</v>
      </c>
    </row>
    <row r="5" spans="1:27" x14ac:dyDescent="0.2">
      <c r="I5" s="79" t="s">
        <v>175</v>
      </c>
      <c r="J5" s="73">
        <f>GETPIVOTDATA("Distance",I11,"Year",J1)</f>
        <v>272.26</v>
      </c>
      <c r="K5" s="73">
        <f>GETPIVOTDATA("Distance",J11,"Year",K1)</f>
        <v>712.79000000000008</v>
      </c>
      <c r="L5" s="73">
        <f>GETPIVOTDATA("Distance",K11,"Year",L1)</f>
        <v>600.12000000000023</v>
      </c>
      <c r="M5" s="73">
        <f>GETPIVOTDATA("Distance",L11,"Year",M1)</f>
        <v>699.71000000000015</v>
      </c>
    </row>
    <row r="6" spans="1:27" x14ac:dyDescent="0.2">
      <c r="A6" s="63" t="s">
        <v>65</v>
      </c>
      <c r="B6" s="41" t="s">
        <v>142</v>
      </c>
    </row>
    <row r="8" spans="1:27" ht="15" x14ac:dyDescent="0.3">
      <c r="A8" s="63" t="s">
        <v>64</v>
      </c>
      <c r="B8" s="63" t="s">
        <v>53</v>
      </c>
      <c r="F8"/>
      <c r="G8"/>
      <c r="H8"/>
      <c r="L8" s="41">
        <f ca="1">WEEKNUM(TODAY())</f>
        <v>26</v>
      </c>
    </row>
    <row r="9" spans="1:27" ht="15" x14ac:dyDescent="0.3">
      <c r="A9" s="63" t="s">
        <v>62</v>
      </c>
      <c r="B9" s="41" t="s">
        <v>453</v>
      </c>
      <c r="C9" s="41" t="s">
        <v>454</v>
      </c>
      <c r="D9" s="41" t="s">
        <v>455</v>
      </c>
      <c r="E9" s="41" t="s">
        <v>61</v>
      </c>
      <c r="F9"/>
      <c r="G9"/>
      <c r="H9"/>
      <c r="I9" s="167" t="s">
        <v>53</v>
      </c>
      <c r="J9" s="168" t="s">
        <v>453</v>
      </c>
    </row>
    <row r="10" spans="1:27" ht="15" x14ac:dyDescent="0.3">
      <c r="A10" s="41">
        <v>2018</v>
      </c>
      <c r="B10" s="226">
        <v>272.26000000000005</v>
      </c>
      <c r="C10" s="226">
        <v>416.40999999999997</v>
      </c>
      <c r="D10" s="226">
        <v>11.17</v>
      </c>
      <c r="E10" s="226">
        <v>699.84</v>
      </c>
      <c r="F10"/>
      <c r="G10"/>
      <c r="H10"/>
    </row>
    <row r="11" spans="1:27" ht="15" x14ac:dyDescent="0.3">
      <c r="A11" s="41">
        <v>2017</v>
      </c>
      <c r="B11" s="226">
        <v>712.7900000000003</v>
      </c>
      <c r="C11" s="226">
        <v>1467.1500000000003</v>
      </c>
      <c r="D11" s="226">
        <v>30.82</v>
      </c>
      <c r="E11" s="226">
        <v>2210.7600000000007</v>
      </c>
      <c r="F11"/>
      <c r="G11"/>
      <c r="H11"/>
      <c r="I11" s="60" t="s">
        <v>120</v>
      </c>
      <c r="J11" s="60" t="s">
        <v>62</v>
      </c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</row>
    <row r="12" spans="1:27" ht="15" x14ac:dyDescent="0.3">
      <c r="A12" s="41">
        <v>2016</v>
      </c>
      <c r="B12" s="226">
        <v>600.12000000000069</v>
      </c>
      <c r="C12" s="226">
        <v>1853.6000000000001</v>
      </c>
      <c r="D12" s="226">
        <v>40.999000000000009</v>
      </c>
      <c r="E12" s="226">
        <v>2494.7190000000005</v>
      </c>
      <c r="F12"/>
      <c r="G12"/>
      <c r="H12"/>
      <c r="I12" s="169" t="s">
        <v>79</v>
      </c>
      <c r="J12" s="170">
        <v>2018</v>
      </c>
      <c r="K12" s="171">
        <v>2017</v>
      </c>
      <c r="L12" s="171">
        <v>2016</v>
      </c>
      <c r="M12" s="171">
        <v>2015</v>
      </c>
      <c r="N12" s="171">
        <v>2014</v>
      </c>
      <c r="O12" s="171">
        <v>2013</v>
      </c>
      <c r="P12" s="171">
        <v>2012</v>
      </c>
      <c r="Q12" s="171">
        <v>2011</v>
      </c>
      <c r="R12" s="171">
        <v>2010</v>
      </c>
      <c r="S12" s="171">
        <v>2009</v>
      </c>
      <c r="T12" s="171">
        <v>2008</v>
      </c>
      <c r="U12" s="171">
        <v>2007</v>
      </c>
      <c r="V12" s="171">
        <v>2006</v>
      </c>
      <c r="W12" s="171">
        <v>2005</v>
      </c>
      <c r="X12" s="171">
        <v>2004</v>
      </c>
      <c r="Y12" s="171">
        <v>2002</v>
      </c>
      <c r="Z12" s="171">
        <v>2001</v>
      </c>
      <c r="AA12" s="172" t="s">
        <v>61</v>
      </c>
    </row>
    <row r="13" spans="1:27" ht="15" x14ac:dyDescent="0.3">
      <c r="A13" s="41">
        <v>2015</v>
      </c>
      <c r="B13" s="226">
        <v>699.71000000000026</v>
      </c>
      <c r="C13" s="226">
        <v>1699.9200000000003</v>
      </c>
      <c r="D13" s="226">
        <v>45.059999999999988</v>
      </c>
      <c r="E13" s="226">
        <v>2444.6900000000005</v>
      </c>
      <c r="F13"/>
      <c r="G13"/>
      <c r="H13"/>
      <c r="I13" s="173">
        <v>1</v>
      </c>
      <c r="J13" s="174">
        <v>10.4</v>
      </c>
      <c r="K13" s="175">
        <v>12.5</v>
      </c>
      <c r="L13" s="175">
        <v>4</v>
      </c>
      <c r="M13" s="175">
        <v>14.5</v>
      </c>
      <c r="N13" s="175"/>
      <c r="O13" s="175">
        <v>9.9700000000000006</v>
      </c>
      <c r="P13" s="175">
        <v>13.85</v>
      </c>
      <c r="Q13" s="175"/>
      <c r="R13" s="175"/>
      <c r="S13" s="175"/>
      <c r="T13" s="175">
        <v>11.04</v>
      </c>
      <c r="U13" s="175">
        <v>9.5</v>
      </c>
      <c r="V13" s="175">
        <v>9.1</v>
      </c>
      <c r="W13" s="175"/>
      <c r="X13" s="175">
        <v>8</v>
      </c>
      <c r="Y13" s="175"/>
      <c r="Z13" s="175"/>
      <c r="AA13" s="176">
        <v>102.85999999999999</v>
      </c>
    </row>
    <row r="14" spans="1:27" ht="15" x14ac:dyDescent="0.3">
      <c r="A14" s="41">
        <v>2014</v>
      </c>
      <c r="B14" s="226">
        <v>632.44000000000005</v>
      </c>
      <c r="C14" s="226">
        <v>2435.9</v>
      </c>
      <c r="D14" s="226">
        <v>54.040000000000013</v>
      </c>
      <c r="E14" s="226">
        <v>3122.38</v>
      </c>
      <c r="F14"/>
      <c r="G14"/>
      <c r="H14"/>
      <c r="I14" s="177">
        <v>2</v>
      </c>
      <c r="J14" s="178">
        <v>11.5</v>
      </c>
      <c r="K14" s="42">
        <v>14.7</v>
      </c>
      <c r="L14" s="42">
        <v>5.5</v>
      </c>
      <c r="M14" s="42">
        <v>9</v>
      </c>
      <c r="N14" s="42">
        <v>10.7</v>
      </c>
      <c r="O14" s="42">
        <v>11.9</v>
      </c>
      <c r="P14" s="42">
        <v>9.75</v>
      </c>
      <c r="Q14" s="42"/>
      <c r="R14" s="42">
        <v>1</v>
      </c>
      <c r="S14" s="42">
        <v>5.9452985399999996</v>
      </c>
      <c r="T14" s="42">
        <v>13.09</v>
      </c>
      <c r="U14" s="42">
        <v>11.5</v>
      </c>
      <c r="V14" s="42">
        <v>8.8000000000000007</v>
      </c>
      <c r="W14" s="42"/>
      <c r="X14" s="42"/>
      <c r="Y14" s="42"/>
      <c r="Z14" s="42"/>
      <c r="AA14" s="81">
        <v>113.38529854000001</v>
      </c>
    </row>
    <row r="15" spans="1:27" ht="15" x14ac:dyDescent="0.3">
      <c r="A15" s="41">
        <v>2013</v>
      </c>
      <c r="B15" s="226">
        <v>521.6700000000003</v>
      </c>
      <c r="C15" s="226">
        <v>1877.0599999999997</v>
      </c>
      <c r="D15" s="226">
        <v>52.653999999999989</v>
      </c>
      <c r="E15" s="226">
        <v>2451.384</v>
      </c>
      <c r="F15"/>
      <c r="G15"/>
      <c r="H15"/>
      <c r="I15" s="177">
        <v>3</v>
      </c>
      <c r="J15" s="178">
        <v>9.5500000000000007</v>
      </c>
      <c r="K15" s="42">
        <v>11.45</v>
      </c>
      <c r="L15" s="42">
        <v>8.1999999999999993</v>
      </c>
      <c r="M15" s="42">
        <v>17.600000000000001</v>
      </c>
      <c r="N15" s="42">
        <v>13.26</v>
      </c>
      <c r="O15" s="42">
        <v>12.05</v>
      </c>
      <c r="P15" s="42">
        <v>5.6</v>
      </c>
      <c r="Q15" s="42"/>
      <c r="R15" s="42">
        <v>2</v>
      </c>
      <c r="S15" s="42">
        <v>9.3281375799999999</v>
      </c>
      <c r="T15" s="42">
        <v>10.55</v>
      </c>
      <c r="U15" s="42">
        <v>4</v>
      </c>
      <c r="V15" s="42">
        <v>6</v>
      </c>
      <c r="W15" s="42"/>
      <c r="X15" s="42">
        <v>5.5</v>
      </c>
      <c r="Y15" s="42"/>
      <c r="Z15" s="42"/>
      <c r="AA15" s="81">
        <v>115.08813757999999</v>
      </c>
    </row>
    <row r="16" spans="1:27" ht="15" x14ac:dyDescent="0.3">
      <c r="A16" s="41">
        <v>2012</v>
      </c>
      <c r="B16" s="226">
        <v>573.54000000000008</v>
      </c>
      <c r="C16" s="226">
        <v>1230.69</v>
      </c>
      <c r="D16" s="226">
        <v>48.157927000000001</v>
      </c>
      <c r="E16" s="226">
        <v>1852.387927</v>
      </c>
      <c r="F16"/>
      <c r="G16"/>
      <c r="H16"/>
      <c r="I16" s="177">
        <v>4</v>
      </c>
      <c r="J16" s="178">
        <v>6.48</v>
      </c>
      <c r="K16" s="42">
        <v>10.6</v>
      </c>
      <c r="L16" s="42">
        <v>18.2</v>
      </c>
      <c r="M16" s="42">
        <v>20.650000000000002</v>
      </c>
      <c r="N16" s="42">
        <v>20.32</v>
      </c>
      <c r="O16" s="42">
        <v>12.59</v>
      </c>
      <c r="P16" s="42">
        <v>9.61</v>
      </c>
      <c r="Q16" s="42">
        <v>4</v>
      </c>
      <c r="R16" s="42"/>
      <c r="S16" s="42">
        <v>11.122480249999999</v>
      </c>
      <c r="T16" s="42">
        <v>9.5</v>
      </c>
      <c r="U16" s="42">
        <v>2.65</v>
      </c>
      <c r="V16" s="42">
        <v>6.4</v>
      </c>
      <c r="W16" s="42">
        <v>5.1099999999999994</v>
      </c>
      <c r="X16" s="42"/>
      <c r="Y16" s="42"/>
      <c r="Z16" s="42"/>
      <c r="AA16" s="81">
        <v>137.23248024999998</v>
      </c>
    </row>
    <row r="17" spans="1:27" ht="15" x14ac:dyDescent="0.3">
      <c r="A17" s="41">
        <v>2011</v>
      </c>
      <c r="B17" s="226">
        <v>191.3</v>
      </c>
      <c r="C17" s="226">
        <v>597.58000000000004</v>
      </c>
      <c r="D17" s="226">
        <v>4</v>
      </c>
      <c r="E17" s="226">
        <v>792.88000000000011</v>
      </c>
      <c r="F17"/>
      <c r="G17"/>
      <c r="H17"/>
      <c r="I17" s="177">
        <v>5</v>
      </c>
      <c r="J17" s="178">
        <v>11.8</v>
      </c>
      <c r="K17" s="42">
        <v>8.0500000000000007</v>
      </c>
      <c r="L17" s="42">
        <v>5.51</v>
      </c>
      <c r="M17" s="42">
        <v>15</v>
      </c>
      <c r="N17" s="42">
        <v>9.4499999999999993</v>
      </c>
      <c r="O17" s="42">
        <v>5.51</v>
      </c>
      <c r="P17" s="42">
        <v>13.72</v>
      </c>
      <c r="Q17" s="42"/>
      <c r="R17" s="42"/>
      <c r="S17" s="42">
        <v>7.7671374999999996</v>
      </c>
      <c r="T17" s="42">
        <v>13.51</v>
      </c>
      <c r="U17" s="42">
        <v>8.93</v>
      </c>
      <c r="V17" s="42">
        <v>3</v>
      </c>
      <c r="W17" s="42">
        <v>1</v>
      </c>
      <c r="X17" s="42">
        <v>2.6</v>
      </c>
      <c r="Y17" s="42"/>
      <c r="Z17" s="42"/>
      <c r="AA17" s="81">
        <v>105.8471375</v>
      </c>
    </row>
    <row r="18" spans="1:27" ht="15" x14ac:dyDescent="0.3">
      <c r="A18" s="41">
        <v>2010</v>
      </c>
      <c r="B18" s="226">
        <v>150.47000000000003</v>
      </c>
      <c r="C18" s="226">
        <v>194.45</v>
      </c>
      <c r="D18" s="226">
        <v>1.5</v>
      </c>
      <c r="E18" s="226">
        <v>346.42</v>
      </c>
      <c r="F18"/>
      <c r="G18"/>
      <c r="H18"/>
      <c r="I18" s="177">
        <v>6</v>
      </c>
      <c r="J18" s="178">
        <v>4.12</v>
      </c>
      <c r="K18" s="42">
        <v>13.75</v>
      </c>
      <c r="L18" s="42">
        <v>5.8</v>
      </c>
      <c r="M18" s="42">
        <v>11.6</v>
      </c>
      <c r="N18" s="42">
        <v>12.2</v>
      </c>
      <c r="O18" s="42">
        <v>18.05</v>
      </c>
      <c r="P18" s="42">
        <v>3.7800000000000002</v>
      </c>
      <c r="Q18" s="42"/>
      <c r="R18" s="42"/>
      <c r="S18" s="42">
        <v>9.2335730599999994</v>
      </c>
      <c r="T18" s="42">
        <v>13.799999999999999</v>
      </c>
      <c r="U18" s="42"/>
      <c r="V18" s="42">
        <v>14</v>
      </c>
      <c r="W18" s="42">
        <v>5.0999999999999996</v>
      </c>
      <c r="X18" s="42">
        <v>3</v>
      </c>
      <c r="Y18" s="42"/>
      <c r="Z18" s="42"/>
      <c r="AA18" s="81">
        <v>114.43357305999999</v>
      </c>
    </row>
    <row r="19" spans="1:27" ht="15" x14ac:dyDescent="0.3">
      <c r="A19" s="41">
        <v>2009</v>
      </c>
      <c r="B19" s="226">
        <v>298.88770188000012</v>
      </c>
      <c r="C19" s="226">
        <v>28.2</v>
      </c>
      <c r="D19" s="226">
        <v>5.8</v>
      </c>
      <c r="E19" s="226">
        <v>332.88770188000012</v>
      </c>
      <c r="F19"/>
      <c r="G19"/>
      <c r="H19"/>
      <c r="I19" s="177">
        <v>7</v>
      </c>
      <c r="J19" s="178">
        <v>10.85</v>
      </c>
      <c r="K19" s="42">
        <v>5.0999999999999996</v>
      </c>
      <c r="L19" s="42">
        <v>3.6</v>
      </c>
      <c r="M19" s="42">
        <v>20.75</v>
      </c>
      <c r="N19" s="42">
        <v>3.94</v>
      </c>
      <c r="O19" s="42"/>
      <c r="P19" s="42">
        <v>14.770000000000001</v>
      </c>
      <c r="Q19" s="42">
        <v>4.01</v>
      </c>
      <c r="R19" s="42"/>
      <c r="S19" s="42">
        <v>10.34582715</v>
      </c>
      <c r="T19" s="42">
        <v>12</v>
      </c>
      <c r="U19" s="42">
        <v>7</v>
      </c>
      <c r="V19" s="42">
        <v>9.4</v>
      </c>
      <c r="W19" s="42"/>
      <c r="X19" s="42">
        <v>10.8</v>
      </c>
      <c r="Y19" s="42"/>
      <c r="Z19" s="42"/>
      <c r="AA19" s="81">
        <v>112.56582715</v>
      </c>
    </row>
    <row r="20" spans="1:27" ht="15" x14ac:dyDescent="0.3">
      <c r="A20" s="41">
        <v>2008</v>
      </c>
      <c r="B20" s="226">
        <v>798.85000000000014</v>
      </c>
      <c r="C20" s="226">
        <v>155.63</v>
      </c>
      <c r="D20" s="226">
        <v>4.09</v>
      </c>
      <c r="E20" s="226">
        <v>958.57000000000016</v>
      </c>
      <c r="F20"/>
      <c r="I20" s="177">
        <v>8</v>
      </c>
      <c r="J20" s="178">
        <v>15.15</v>
      </c>
      <c r="K20" s="42">
        <v>19.350000000000001</v>
      </c>
      <c r="L20" s="42">
        <v>11.7</v>
      </c>
      <c r="M20" s="42">
        <v>10.45</v>
      </c>
      <c r="N20" s="42">
        <v>21.42</v>
      </c>
      <c r="O20" s="42">
        <v>9.4</v>
      </c>
      <c r="P20" s="42">
        <v>12.5</v>
      </c>
      <c r="Q20" s="42">
        <v>5</v>
      </c>
      <c r="R20" s="42"/>
      <c r="S20" s="42">
        <v>17.96266571</v>
      </c>
      <c r="T20" s="42"/>
      <c r="U20" s="42">
        <v>12</v>
      </c>
      <c r="V20" s="42">
        <v>9</v>
      </c>
      <c r="W20" s="42">
        <v>2</v>
      </c>
      <c r="X20" s="42">
        <v>2.15</v>
      </c>
      <c r="Y20" s="42"/>
      <c r="Z20" s="42"/>
      <c r="AA20" s="81">
        <v>148.08266571000001</v>
      </c>
    </row>
    <row r="21" spans="1:27" ht="15" x14ac:dyDescent="0.3">
      <c r="A21" s="41">
        <v>2007</v>
      </c>
      <c r="B21" s="226">
        <v>651.57000000000028</v>
      </c>
      <c r="C21" s="226">
        <v>202.16</v>
      </c>
      <c r="D21" s="226">
        <v>7.3</v>
      </c>
      <c r="E21" s="226">
        <v>861.0300000000002</v>
      </c>
      <c r="F21"/>
      <c r="I21" s="177">
        <v>9</v>
      </c>
      <c r="J21" s="178">
        <v>27.450000000000003</v>
      </c>
      <c r="K21" s="42">
        <v>17.600000000000001</v>
      </c>
      <c r="L21" s="42">
        <v>15.5</v>
      </c>
      <c r="M21" s="42">
        <v>34</v>
      </c>
      <c r="N21" s="42">
        <v>4.0999999999999996</v>
      </c>
      <c r="O21" s="42">
        <v>10.5</v>
      </c>
      <c r="P21" s="42">
        <v>13.2</v>
      </c>
      <c r="Q21" s="42">
        <v>1</v>
      </c>
      <c r="R21" s="42"/>
      <c r="S21" s="42">
        <v>14.432819089999999</v>
      </c>
      <c r="T21" s="42">
        <v>18.810000000000002</v>
      </c>
      <c r="U21" s="42">
        <v>13.8</v>
      </c>
      <c r="V21" s="42">
        <v>17.3</v>
      </c>
      <c r="W21" s="42"/>
      <c r="X21" s="42">
        <v>6.75</v>
      </c>
      <c r="Y21" s="42"/>
      <c r="Z21" s="42"/>
      <c r="AA21" s="81">
        <v>194.44281909000003</v>
      </c>
    </row>
    <row r="22" spans="1:27" ht="15" x14ac:dyDescent="0.3">
      <c r="A22" s="41">
        <v>2006</v>
      </c>
      <c r="B22" s="226">
        <v>543.12199999999984</v>
      </c>
      <c r="C22" s="226">
        <v>423.71000000000004</v>
      </c>
      <c r="D22" s="226">
        <v>7.55</v>
      </c>
      <c r="E22" s="226">
        <v>974.38199999999983</v>
      </c>
      <c r="F22"/>
      <c r="I22" s="177">
        <v>10</v>
      </c>
      <c r="J22" s="178">
        <v>16.149999999999999</v>
      </c>
      <c r="K22" s="42">
        <v>21.17</v>
      </c>
      <c r="L22" s="42">
        <v>11.959999999999999</v>
      </c>
      <c r="M22" s="42">
        <v>23.65</v>
      </c>
      <c r="N22" s="42">
        <v>20.380000000000003</v>
      </c>
      <c r="O22" s="42">
        <v>15.709999999999999</v>
      </c>
      <c r="P22" s="42">
        <v>12.75</v>
      </c>
      <c r="Q22" s="42">
        <v>1</v>
      </c>
      <c r="R22" s="42">
        <v>2.76</v>
      </c>
      <c r="S22" s="42">
        <v>6.2509922600000003</v>
      </c>
      <c r="T22" s="42">
        <v>16.3</v>
      </c>
      <c r="U22" s="42">
        <v>9.4</v>
      </c>
      <c r="V22" s="42">
        <v>19.350000000000001</v>
      </c>
      <c r="W22" s="42">
        <v>9.6</v>
      </c>
      <c r="X22" s="42">
        <v>11.8</v>
      </c>
      <c r="Y22" s="42"/>
      <c r="Z22" s="42"/>
      <c r="AA22" s="81">
        <v>198.23099226000002</v>
      </c>
    </row>
    <row r="23" spans="1:27" ht="15" x14ac:dyDescent="0.3">
      <c r="A23" s="41">
        <v>2005</v>
      </c>
      <c r="B23" s="226">
        <v>336.46</v>
      </c>
      <c r="C23" s="226">
        <v>391.96999999999997</v>
      </c>
      <c r="D23" s="226">
        <v>8.1999999999999993</v>
      </c>
      <c r="E23" s="226">
        <v>736.63</v>
      </c>
      <c r="F23"/>
      <c r="I23" s="177">
        <v>11</v>
      </c>
      <c r="J23" s="178">
        <v>12.25</v>
      </c>
      <c r="K23" s="42">
        <v>13.399999999999999</v>
      </c>
      <c r="L23" s="42">
        <v>20.25</v>
      </c>
      <c r="M23" s="42">
        <v>25.8</v>
      </c>
      <c r="N23" s="42">
        <v>9.6</v>
      </c>
      <c r="O23" s="42">
        <v>12.620000000000001</v>
      </c>
      <c r="P23" s="42">
        <v>16.759999999999998</v>
      </c>
      <c r="Q23" s="42">
        <v>6.6999999999999993</v>
      </c>
      <c r="R23" s="42">
        <v>9.0500000000000007</v>
      </c>
      <c r="S23" s="42">
        <v>20.685492620000002</v>
      </c>
      <c r="T23" s="42">
        <v>7.5</v>
      </c>
      <c r="U23" s="42">
        <v>11.8</v>
      </c>
      <c r="V23" s="42">
        <v>10.85</v>
      </c>
      <c r="W23" s="42">
        <v>2</v>
      </c>
      <c r="X23" s="42">
        <v>4</v>
      </c>
      <c r="Y23" s="42"/>
      <c r="Z23" s="42"/>
      <c r="AA23" s="81">
        <v>183.26549262</v>
      </c>
    </row>
    <row r="24" spans="1:27" x14ac:dyDescent="0.2">
      <c r="A24" s="41">
        <v>2004</v>
      </c>
      <c r="B24" s="226">
        <v>325.70499999999993</v>
      </c>
      <c r="C24" s="226">
        <v>831.46999999999991</v>
      </c>
      <c r="D24" s="226">
        <v>11.657999999999999</v>
      </c>
      <c r="E24" s="226">
        <v>1168.8329999999996</v>
      </c>
      <c r="I24" s="177">
        <v>12</v>
      </c>
      <c r="J24" s="178">
        <v>12.95</v>
      </c>
      <c r="K24" s="42">
        <v>23.67</v>
      </c>
      <c r="L24" s="42">
        <v>14.299999999999999</v>
      </c>
      <c r="M24" s="42">
        <v>36.200000000000003</v>
      </c>
      <c r="N24" s="42"/>
      <c r="O24" s="42">
        <v>23.150000000000002</v>
      </c>
      <c r="P24" s="42">
        <v>19.3</v>
      </c>
      <c r="Q24" s="42">
        <v>4.6999999999999993</v>
      </c>
      <c r="R24" s="42">
        <v>5.6</v>
      </c>
      <c r="S24" s="42">
        <v>17.845775119999999</v>
      </c>
      <c r="T24" s="42">
        <v>17.579999999999998</v>
      </c>
      <c r="U24" s="42">
        <v>14.1</v>
      </c>
      <c r="V24" s="42">
        <v>18.649999999999999</v>
      </c>
      <c r="W24" s="42">
        <v>10.8</v>
      </c>
      <c r="X24" s="42">
        <v>7</v>
      </c>
      <c r="Y24" s="42"/>
      <c r="Z24" s="42"/>
      <c r="AA24" s="81">
        <v>225.84577511999998</v>
      </c>
    </row>
    <row r="25" spans="1:27" x14ac:dyDescent="0.2">
      <c r="A25" s="41">
        <v>2003</v>
      </c>
      <c r="B25" s="226">
        <v>183.74499999999995</v>
      </c>
      <c r="C25" s="226">
        <v>444.37999999999994</v>
      </c>
      <c r="D25" s="226">
        <v>6.9110000000000005</v>
      </c>
      <c r="E25" s="226">
        <v>635.03599999999983</v>
      </c>
      <c r="I25" s="177">
        <v>13</v>
      </c>
      <c r="J25" s="178">
        <v>15.4</v>
      </c>
      <c r="K25" s="42">
        <v>24.05</v>
      </c>
      <c r="L25" s="42">
        <v>13.25</v>
      </c>
      <c r="M25" s="42">
        <v>3</v>
      </c>
      <c r="N25" s="42">
        <v>3.01</v>
      </c>
      <c r="O25" s="42">
        <v>3.95</v>
      </c>
      <c r="P25" s="42">
        <v>9.14</v>
      </c>
      <c r="Q25" s="42">
        <v>1.67</v>
      </c>
      <c r="R25" s="42"/>
      <c r="S25" s="42">
        <v>10.32097231</v>
      </c>
      <c r="T25" s="42">
        <v>21.06</v>
      </c>
      <c r="U25" s="42">
        <v>14.6</v>
      </c>
      <c r="V25" s="42">
        <v>18.75</v>
      </c>
      <c r="W25" s="42">
        <v>2.1</v>
      </c>
      <c r="X25" s="42">
        <v>1.75</v>
      </c>
      <c r="Y25" s="42"/>
      <c r="Z25" s="42"/>
      <c r="AA25" s="81">
        <v>142.05097230999999</v>
      </c>
    </row>
    <row r="26" spans="1:27" x14ac:dyDescent="0.2">
      <c r="A26" s="41">
        <v>2002</v>
      </c>
      <c r="B26" s="226">
        <v>3.1</v>
      </c>
      <c r="C26" s="226">
        <v>10.5</v>
      </c>
      <c r="D26" s="226">
        <v>0.5</v>
      </c>
      <c r="E26" s="226">
        <v>14.1</v>
      </c>
      <c r="I26" s="177">
        <v>14</v>
      </c>
      <c r="J26" s="178">
        <v>16.149999999999999</v>
      </c>
      <c r="K26" s="42">
        <v>19.450000000000003</v>
      </c>
      <c r="L26" s="42">
        <v>19</v>
      </c>
      <c r="M26" s="42">
        <v>9</v>
      </c>
      <c r="N26" s="42">
        <v>12.24</v>
      </c>
      <c r="O26" s="42">
        <v>18.8</v>
      </c>
      <c r="P26" s="42">
        <v>9.1499999999999986</v>
      </c>
      <c r="Q26" s="42">
        <v>8.6499999999999986</v>
      </c>
      <c r="R26" s="42"/>
      <c r="S26" s="42">
        <v>7.3818874799999996</v>
      </c>
      <c r="T26" s="42">
        <v>5</v>
      </c>
      <c r="U26" s="42">
        <v>9.4</v>
      </c>
      <c r="V26" s="42">
        <v>9.4</v>
      </c>
      <c r="W26" s="42">
        <v>4.5999999999999996</v>
      </c>
      <c r="X26" s="42">
        <v>2</v>
      </c>
      <c r="Y26" s="42"/>
      <c r="Z26" s="42"/>
      <c r="AA26" s="81">
        <v>150.22188747999999</v>
      </c>
    </row>
    <row r="27" spans="1:27" x14ac:dyDescent="0.2">
      <c r="A27" s="41">
        <v>2001</v>
      </c>
      <c r="B27" s="226">
        <v>3.1</v>
      </c>
      <c r="C27" s="226">
        <v>10.5</v>
      </c>
      <c r="D27" s="226">
        <v>0.5</v>
      </c>
      <c r="E27" s="226">
        <v>14.1</v>
      </c>
      <c r="I27" s="177">
        <v>15</v>
      </c>
      <c r="J27" s="178">
        <v>10.45</v>
      </c>
      <c r="K27" s="42">
        <v>13.25</v>
      </c>
      <c r="L27" s="42">
        <v>16.600000000000001</v>
      </c>
      <c r="M27" s="42">
        <v>6.6</v>
      </c>
      <c r="N27" s="42">
        <v>17.420000000000002</v>
      </c>
      <c r="O27" s="42">
        <v>5</v>
      </c>
      <c r="P27" s="42">
        <v>14.95</v>
      </c>
      <c r="Q27" s="42">
        <v>9.4600000000000009</v>
      </c>
      <c r="R27" s="42">
        <v>6.45</v>
      </c>
      <c r="S27" s="42">
        <v>13.1</v>
      </c>
      <c r="T27" s="42">
        <v>15</v>
      </c>
      <c r="U27" s="42">
        <v>10.9</v>
      </c>
      <c r="V27" s="42">
        <v>16.3</v>
      </c>
      <c r="W27" s="42">
        <v>6</v>
      </c>
      <c r="X27" s="42">
        <v>7.7359999999999998</v>
      </c>
      <c r="Y27" s="42"/>
      <c r="Z27" s="42"/>
      <c r="AA27" s="81">
        <v>169.21599999999998</v>
      </c>
    </row>
    <row r="28" spans="1:27" x14ac:dyDescent="0.2">
      <c r="I28" s="177">
        <v>16</v>
      </c>
      <c r="J28" s="178">
        <v>13.25</v>
      </c>
      <c r="K28" s="42">
        <v>17.5</v>
      </c>
      <c r="L28" s="42">
        <v>3.25</v>
      </c>
      <c r="M28" s="42">
        <v>30.6</v>
      </c>
      <c r="N28" s="42"/>
      <c r="O28" s="42">
        <v>14.2</v>
      </c>
      <c r="P28" s="42">
        <v>3.2</v>
      </c>
      <c r="Q28" s="42">
        <v>1</v>
      </c>
      <c r="R28" s="42">
        <v>2.77</v>
      </c>
      <c r="S28" s="42"/>
      <c r="T28" s="42">
        <v>23.5</v>
      </c>
      <c r="U28" s="42"/>
      <c r="V28" s="42">
        <v>13.5</v>
      </c>
      <c r="W28" s="42">
        <v>4.6500000000000004</v>
      </c>
      <c r="X28" s="42">
        <v>9.3460000000000001</v>
      </c>
      <c r="Y28" s="42"/>
      <c r="Z28" s="42"/>
      <c r="AA28" s="81">
        <v>136.76599999999999</v>
      </c>
    </row>
    <row r="29" spans="1:27" x14ac:dyDescent="0.2">
      <c r="I29" s="177">
        <v>17</v>
      </c>
      <c r="J29" s="178">
        <v>6.9</v>
      </c>
      <c r="K29" s="42">
        <v>19.600000000000001</v>
      </c>
      <c r="L29" s="42">
        <v>4.5999999999999996</v>
      </c>
      <c r="M29" s="42">
        <v>6.1</v>
      </c>
      <c r="N29" s="42">
        <v>16.350000000000001</v>
      </c>
      <c r="O29" s="42">
        <v>6.29</v>
      </c>
      <c r="P29" s="42">
        <v>6.2</v>
      </c>
      <c r="Q29" s="42"/>
      <c r="R29" s="42"/>
      <c r="S29" s="42">
        <v>9.4029638500000008</v>
      </c>
      <c r="T29" s="42">
        <v>22</v>
      </c>
      <c r="U29" s="42">
        <v>20</v>
      </c>
      <c r="V29" s="42">
        <v>13</v>
      </c>
      <c r="W29" s="42">
        <v>7.6</v>
      </c>
      <c r="X29" s="42">
        <v>8.1999999999999993</v>
      </c>
      <c r="Y29" s="42"/>
      <c r="Z29" s="42"/>
      <c r="AA29" s="81">
        <v>146.24296385</v>
      </c>
    </row>
    <row r="30" spans="1:27" x14ac:dyDescent="0.2">
      <c r="I30" s="177">
        <v>18</v>
      </c>
      <c r="J30" s="178">
        <v>20.100000000000001</v>
      </c>
      <c r="K30" s="42">
        <v>27.450000000000003</v>
      </c>
      <c r="L30" s="42">
        <v>16.2</v>
      </c>
      <c r="M30" s="42">
        <v>24.409999999999997</v>
      </c>
      <c r="N30" s="42">
        <v>25.45</v>
      </c>
      <c r="O30" s="42">
        <v>24.300000000000004</v>
      </c>
      <c r="P30" s="42">
        <v>16.2</v>
      </c>
      <c r="Q30" s="42">
        <v>4.0600000000000005</v>
      </c>
      <c r="R30" s="42">
        <v>2.7</v>
      </c>
      <c r="S30" s="42">
        <v>16.8</v>
      </c>
      <c r="T30" s="42">
        <v>17.399999999999999</v>
      </c>
      <c r="U30" s="42">
        <v>16.5</v>
      </c>
      <c r="V30" s="42">
        <v>14.5</v>
      </c>
      <c r="W30" s="42">
        <v>2</v>
      </c>
      <c r="X30" s="42">
        <v>12.1</v>
      </c>
      <c r="Y30" s="42"/>
      <c r="Z30" s="42"/>
      <c r="AA30" s="81">
        <v>240.17</v>
      </c>
    </row>
    <row r="31" spans="1:27" x14ac:dyDescent="0.2">
      <c r="I31" s="177">
        <v>19</v>
      </c>
      <c r="J31" s="178">
        <v>11.95</v>
      </c>
      <c r="K31" s="42">
        <v>7.85</v>
      </c>
      <c r="L31" s="42">
        <v>5</v>
      </c>
      <c r="M31" s="42"/>
      <c r="N31" s="42">
        <v>9.8000000000000007</v>
      </c>
      <c r="O31" s="42">
        <v>11.469999999999999</v>
      </c>
      <c r="P31" s="42">
        <v>6.7100000000000009</v>
      </c>
      <c r="Q31" s="42">
        <v>6.6400000000000006</v>
      </c>
      <c r="R31" s="42">
        <v>5.6199999999999992</v>
      </c>
      <c r="S31" s="42">
        <v>7</v>
      </c>
      <c r="T31" s="42">
        <v>21.700000000000003</v>
      </c>
      <c r="U31" s="42">
        <v>17.3</v>
      </c>
      <c r="V31" s="42">
        <v>17.100000000000001</v>
      </c>
      <c r="W31" s="42">
        <v>4.5</v>
      </c>
      <c r="X31" s="42">
        <v>14.346</v>
      </c>
      <c r="Y31" s="42"/>
      <c r="Z31" s="42"/>
      <c r="AA31" s="81">
        <v>146.98599999999999</v>
      </c>
    </row>
    <row r="32" spans="1:27" x14ac:dyDescent="0.2">
      <c r="I32" s="177">
        <v>20</v>
      </c>
      <c r="J32" s="178">
        <v>15.01</v>
      </c>
      <c r="K32" s="42">
        <v>10.4</v>
      </c>
      <c r="L32" s="42">
        <v>20</v>
      </c>
      <c r="M32" s="42">
        <v>3</v>
      </c>
      <c r="N32" s="42">
        <v>13.299999999999999</v>
      </c>
      <c r="O32" s="42">
        <v>8.24</v>
      </c>
      <c r="P32" s="42">
        <v>10.5</v>
      </c>
      <c r="Q32" s="42"/>
      <c r="R32" s="42">
        <v>2.85</v>
      </c>
      <c r="S32" s="42">
        <v>9</v>
      </c>
      <c r="T32" s="42">
        <v>23</v>
      </c>
      <c r="U32" s="42">
        <v>11</v>
      </c>
      <c r="V32" s="42">
        <v>12.5</v>
      </c>
      <c r="W32" s="42">
        <v>11</v>
      </c>
      <c r="X32" s="42">
        <v>12.43</v>
      </c>
      <c r="Y32" s="42"/>
      <c r="Z32" s="42"/>
      <c r="AA32" s="81">
        <v>162.22999999999999</v>
      </c>
    </row>
    <row r="33" spans="8:27" x14ac:dyDescent="0.2">
      <c r="I33" s="177">
        <v>21</v>
      </c>
      <c r="J33" s="178">
        <v>14.4</v>
      </c>
      <c r="K33" s="42">
        <v>22.2</v>
      </c>
      <c r="L33" s="42">
        <v>19.96</v>
      </c>
      <c r="M33" s="42">
        <v>20.150000000000002</v>
      </c>
      <c r="N33" s="42">
        <v>21.299999999999997</v>
      </c>
      <c r="O33" s="42">
        <v>14.099999999999998</v>
      </c>
      <c r="P33" s="42">
        <v>13</v>
      </c>
      <c r="Q33" s="42">
        <v>1.65</v>
      </c>
      <c r="R33" s="42">
        <v>7.41</v>
      </c>
      <c r="S33" s="42">
        <v>15.2</v>
      </c>
      <c r="T33" s="42">
        <v>13</v>
      </c>
      <c r="U33" s="42">
        <v>13.5</v>
      </c>
      <c r="V33" s="42">
        <v>8.75</v>
      </c>
      <c r="W33" s="42">
        <v>5.8</v>
      </c>
      <c r="X33" s="42">
        <v>12.311999999999999</v>
      </c>
      <c r="Y33" s="42"/>
      <c r="Z33" s="42"/>
      <c r="AA33" s="81">
        <v>202.73200000000003</v>
      </c>
    </row>
    <row r="34" spans="8:27" x14ac:dyDescent="0.2">
      <c r="H34" s="82">
        <v>1</v>
      </c>
      <c r="I34" s="177">
        <v>22</v>
      </c>
      <c r="J34" s="178"/>
      <c r="K34" s="42">
        <v>8.1999999999999993</v>
      </c>
      <c r="L34" s="42">
        <v>24.47</v>
      </c>
      <c r="M34" s="42">
        <v>9.9</v>
      </c>
      <c r="N34" s="42">
        <v>7.2100000000000009</v>
      </c>
      <c r="O34" s="42">
        <v>3.65</v>
      </c>
      <c r="P34" s="42">
        <v>2</v>
      </c>
      <c r="Q34" s="42"/>
      <c r="R34" s="42">
        <v>2.98</v>
      </c>
      <c r="S34" s="42">
        <v>13.5</v>
      </c>
      <c r="T34" s="42">
        <v>23.200000000000003</v>
      </c>
      <c r="U34" s="42">
        <v>4.4000000000000004</v>
      </c>
      <c r="V34" s="42">
        <v>15.4</v>
      </c>
      <c r="W34" s="42">
        <v>9</v>
      </c>
      <c r="X34" s="42">
        <v>4</v>
      </c>
      <c r="Y34" s="42"/>
      <c r="Z34" s="42"/>
      <c r="AA34" s="81">
        <v>127.91000000000001</v>
      </c>
    </row>
    <row r="35" spans="8:27" x14ac:dyDescent="0.2">
      <c r="H35" s="82">
        <f>H34+1</f>
        <v>2</v>
      </c>
      <c r="I35" s="177">
        <v>23</v>
      </c>
      <c r="J35" s="178"/>
      <c r="K35" s="42">
        <v>23.950000000000003</v>
      </c>
      <c r="L35" s="42">
        <v>6.2</v>
      </c>
      <c r="M35" s="42">
        <v>9.1999999999999993</v>
      </c>
      <c r="N35" s="42">
        <v>17.5</v>
      </c>
      <c r="O35" s="42">
        <v>25.21</v>
      </c>
      <c r="P35" s="42">
        <v>16.2</v>
      </c>
      <c r="Q35" s="42"/>
      <c r="R35" s="42">
        <v>2.87</v>
      </c>
      <c r="S35" s="42">
        <v>6.1</v>
      </c>
      <c r="T35" s="42">
        <v>15.5</v>
      </c>
      <c r="U35" s="42">
        <v>6.5</v>
      </c>
      <c r="V35" s="42">
        <v>10.9</v>
      </c>
      <c r="W35" s="42">
        <v>12.120000000000001</v>
      </c>
      <c r="X35" s="42">
        <v>11.1</v>
      </c>
      <c r="Y35" s="42"/>
      <c r="Z35" s="42"/>
      <c r="AA35" s="81">
        <v>163.35000000000002</v>
      </c>
    </row>
    <row r="36" spans="8:27" x14ac:dyDescent="0.2">
      <c r="H36" s="82">
        <f t="shared" ref="H36:H99" si="0">H35+1</f>
        <v>3</v>
      </c>
      <c r="I36" s="177">
        <v>24</v>
      </c>
      <c r="J36" s="178"/>
      <c r="K36" s="42">
        <v>15.5</v>
      </c>
      <c r="L36" s="42">
        <v>19.3</v>
      </c>
      <c r="M36" s="42">
        <v>18.2</v>
      </c>
      <c r="N36" s="42">
        <v>8.1999999999999993</v>
      </c>
      <c r="O36" s="42">
        <v>19.2</v>
      </c>
      <c r="P36" s="42">
        <v>9.3000000000000007</v>
      </c>
      <c r="Q36" s="42">
        <v>2.5</v>
      </c>
      <c r="R36" s="42">
        <v>5.77</v>
      </c>
      <c r="S36" s="42">
        <v>13.1</v>
      </c>
      <c r="T36" s="42">
        <v>17.329999999999998</v>
      </c>
      <c r="U36" s="42">
        <v>19</v>
      </c>
      <c r="V36" s="42">
        <v>16.3</v>
      </c>
      <c r="W36" s="42">
        <v>7.9</v>
      </c>
      <c r="X36" s="42">
        <v>7.1070000000000002</v>
      </c>
      <c r="Y36" s="42"/>
      <c r="Z36" s="42"/>
      <c r="AA36" s="81">
        <v>178.70699999999999</v>
      </c>
    </row>
    <row r="37" spans="8:27" x14ac:dyDescent="0.2">
      <c r="H37" s="82">
        <f t="shared" si="0"/>
        <v>4</v>
      </c>
      <c r="I37" s="177">
        <v>25</v>
      </c>
      <c r="J37" s="178"/>
      <c r="K37" s="42">
        <v>14.95</v>
      </c>
      <c r="L37" s="42">
        <v>16</v>
      </c>
      <c r="M37" s="42">
        <v>13.4</v>
      </c>
      <c r="N37" s="42">
        <v>23.08</v>
      </c>
      <c r="O37" s="42">
        <v>9.1</v>
      </c>
      <c r="P37" s="42">
        <v>7.6</v>
      </c>
      <c r="Q37" s="42">
        <v>7.2</v>
      </c>
      <c r="R37" s="42">
        <v>11.81</v>
      </c>
      <c r="S37" s="42"/>
      <c r="T37" s="42">
        <v>12.1</v>
      </c>
      <c r="U37" s="42">
        <v>9</v>
      </c>
      <c r="V37" s="42">
        <v>9.1</v>
      </c>
      <c r="W37" s="42">
        <v>3.25</v>
      </c>
      <c r="X37" s="42">
        <v>13.2</v>
      </c>
      <c r="Y37" s="42"/>
      <c r="Z37" s="42"/>
      <c r="AA37" s="81">
        <v>149.79</v>
      </c>
    </row>
    <row r="38" spans="8:27" x14ac:dyDescent="0.2">
      <c r="H38" s="82">
        <f t="shared" si="0"/>
        <v>5</v>
      </c>
      <c r="I38" s="177">
        <v>26</v>
      </c>
      <c r="J38" s="178"/>
      <c r="K38" s="42">
        <v>27.6</v>
      </c>
      <c r="L38" s="42">
        <v>6.8000000000000007</v>
      </c>
      <c r="M38" s="42">
        <v>2.5</v>
      </c>
      <c r="N38" s="42">
        <v>19.8</v>
      </c>
      <c r="O38" s="42">
        <v>19.740000000000002</v>
      </c>
      <c r="P38" s="42">
        <v>2</v>
      </c>
      <c r="Q38" s="42">
        <v>3.75</v>
      </c>
      <c r="R38" s="42">
        <v>1.75</v>
      </c>
      <c r="S38" s="42"/>
      <c r="T38" s="42">
        <v>23.5</v>
      </c>
      <c r="U38" s="42">
        <v>9.5</v>
      </c>
      <c r="V38" s="42">
        <v>19.100000000000001</v>
      </c>
      <c r="W38" s="42">
        <v>11.6</v>
      </c>
      <c r="X38" s="42">
        <v>5.0999999999999996</v>
      </c>
      <c r="Y38" s="42"/>
      <c r="Z38" s="42"/>
      <c r="AA38" s="81">
        <v>152.73999999999998</v>
      </c>
    </row>
    <row r="39" spans="8:27" x14ac:dyDescent="0.2">
      <c r="H39" s="82">
        <f t="shared" si="0"/>
        <v>6</v>
      </c>
      <c r="I39" s="177">
        <v>27</v>
      </c>
      <c r="J39" s="178"/>
      <c r="K39" s="42">
        <v>22.75</v>
      </c>
      <c r="L39" s="42">
        <v>18.350000000000001</v>
      </c>
      <c r="M39" s="42">
        <v>19.600000000000001</v>
      </c>
      <c r="N39" s="42">
        <v>11.25</v>
      </c>
      <c r="O39" s="42">
        <v>16.37</v>
      </c>
      <c r="P39" s="42">
        <v>13.1</v>
      </c>
      <c r="Q39" s="42">
        <v>4.82</v>
      </c>
      <c r="R39" s="42">
        <v>4.66</v>
      </c>
      <c r="S39" s="42"/>
      <c r="T39" s="42">
        <v>12.5</v>
      </c>
      <c r="U39" s="42">
        <v>16.95</v>
      </c>
      <c r="V39" s="42">
        <v>11</v>
      </c>
      <c r="W39" s="42">
        <v>12.4</v>
      </c>
      <c r="X39" s="42">
        <v>11.299999999999999</v>
      </c>
      <c r="Y39" s="42"/>
      <c r="Z39" s="42"/>
      <c r="AA39" s="81">
        <v>175.05</v>
      </c>
    </row>
    <row r="40" spans="8:27" x14ac:dyDescent="0.2">
      <c r="H40" s="82">
        <f t="shared" si="0"/>
        <v>7</v>
      </c>
      <c r="I40" s="177">
        <v>28</v>
      </c>
      <c r="J40" s="178"/>
      <c r="K40" s="42">
        <v>13.399999999999999</v>
      </c>
      <c r="L40" s="42">
        <v>6.1</v>
      </c>
      <c r="M40" s="42">
        <v>17.399999999999999</v>
      </c>
      <c r="N40" s="42">
        <v>7.5</v>
      </c>
      <c r="O40" s="42">
        <v>10.1</v>
      </c>
      <c r="P40" s="42">
        <v>4.0999999999999996</v>
      </c>
      <c r="Q40" s="42">
        <v>1.01</v>
      </c>
      <c r="R40" s="42">
        <v>3.1</v>
      </c>
      <c r="S40" s="42"/>
      <c r="T40" s="42">
        <v>14.6</v>
      </c>
      <c r="U40" s="42">
        <v>8.8999999999999986</v>
      </c>
      <c r="V40" s="42">
        <v>7.1</v>
      </c>
      <c r="W40" s="42">
        <v>6</v>
      </c>
      <c r="X40" s="42">
        <v>4.2170000000000005</v>
      </c>
      <c r="Y40" s="42">
        <v>3.1</v>
      </c>
      <c r="Z40" s="42">
        <v>3.1</v>
      </c>
      <c r="AA40" s="81">
        <v>109.72699999999999</v>
      </c>
    </row>
    <row r="41" spans="8:27" x14ac:dyDescent="0.2">
      <c r="H41" s="82">
        <f t="shared" si="0"/>
        <v>8</v>
      </c>
      <c r="I41" s="177">
        <v>29</v>
      </c>
      <c r="J41" s="178"/>
      <c r="K41" s="42">
        <v>17.600000000000001</v>
      </c>
      <c r="L41" s="42">
        <v>24.3</v>
      </c>
      <c r="M41" s="42">
        <v>5</v>
      </c>
      <c r="N41" s="42">
        <v>28.380000000000003</v>
      </c>
      <c r="O41" s="42">
        <v>7.3</v>
      </c>
      <c r="P41" s="42"/>
      <c r="Q41" s="42">
        <v>3.1</v>
      </c>
      <c r="R41" s="42">
        <v>5.18</v>
      </c>
      <c r="S41" s="42">
        <v>7.2948955399999997</v>
      </c>
      <c r="T41" s="42">
        <v>21.550000000000004</v>
      </c>
      <c r="U41" s="42">
        <v>6.5</v>
      </c>
      <c r="V41" s="42">
        <v>11.902000000000001</v>
      </c>
      <c r="W41" s="42">
        <v>15.2</v>
      </c>
      <c r="X41" s="42">
        <v>12.4</v>
      </c>
      <c r="Y41" s="42"/>
      <c r="Z41" s="42"/>
      <c r="AA41" s="81">
        <v>165.70689553999998</v>
      </c>
    </row>
    <row r="42" spans="8:27" x14ac:dyDescent="0.2">
      <c r="H42" s="82">
        <f t="shared" si="0"/>
        <v>9</v>
      </c>
      <c r="I42" s="177">
        <v>30</v>
      </c>
      <c r="J42" s="178"/>
      <c r="K42" s="42">
        <v>8.1999999999999993</v>
      </c>
      <c r="L42" s="42">
        <v>14.05</v>
      </c>
      <c r="M42" s="42">
        <v>1.1000000000000001</v>
      </c>
      <c r="N42" s="42">
        <v>9.5</v>
      </c>
      <c r="O42" s="42">
        <v>3</v>
      </c>
      <c r="P42" s="42">
        <v>18.5</v>
      </c>
      <c r="Q42" s="42">
        <v>3.25</v>
      </c>
      <c r="R42" s="42"/>
      <c r="S42" s="42">
        <v>2.0567380100000001</v>
      </c>
      <c r="T42" s="42">
        <v>9.5</v>
      </c>
      <c r="U42" s="42"/>
      <c r="V42" s="42"/>
      <c r="W42" s="42">
        <v>11.169999999999998</v>
      </c>
      <c r="X42" s="42">
        <v>2</v>
      </c>
      <c r="Y42" s="42"/>
      <c r="Z42" s="42"/>
      <c r="AA42" s="81">
        <v>82.32673801</v>
      </c>
    </row>
    <row r="43" spans="8:27" x14ac:dyDescent="0.2">
      <c r="H43" s="82">
        <f t="shared" si="0"/>
        <v>10</v>
      </c>
      <c r="I43" s="177">
        <v>31</v>
      </c>
      <c r="J43" s="178"/>
      <c r="K43" s="42">
        <v>11.6</v>
      </c>
      <c r="L43" s="42">
        <v>17.850000000000001</v>
      </c>
      <c r="M43" s="42">
        <v>26.2</v>
      </c>
      <c r="N43" s="42">
        <v>16.100000000000001</v>
      </c>
      <c r="O43" s="42">
        <v>26.2</v>
      </c>
      <c r="P43" s="42">
        <v>19.89</v>
      </c>
      <c r="Q43" s="42">
        <v>7.8</v>
      </c>
      <c r="R43" s="42">
        <v>7.1999999999999993</v>
      </c>
      <c r="S43" s="42">
        <v>3.0695727399999999</v>
      </c>
      <c r="T43" s="42">
        <v>21.82</v>
      </c>
      <c r="U43" s="42">
        <v>2.75</v>
      </c>
      <c r="V43" s="42">
        <v>12.22</v>
      </c>
      <c r="W43" s="42">
        <v>6</v>
      </c>
      <c r="X43" s="42">
        <v>8</v>
      </c>
      <c r="Y43" s="42"/>
      <c r="Z43" s="42"/>
      <c r="AA43" s="81">
        <v>186.69957274000001</v>
      </c>
    </row>
    <row r="44" spans="8:27" x14ac:dyDescent="0.2">
      <c r="H44" s="82">
        <f t="shared" si="0"/>
        <v>11</v>
      </c>
      <c r="I44" s="177">
        <v>32</v>
      </c>
      <c r="J44" s="178"/>
      <c r="K44" s="42">
        <v>3.2</v>
      </c>
      <c r="L44" s="42">
        <v>8</v>
      </c>
      <c r="M44" s="42">
        <v>4.3</v>
      </c>
      <c r="N44" s="42">
        <v>11.2</v>
      </c>
      <c r="O44" s="42">
        <v>3.1</v>
      </c>
      <c r="P44" s="42">
        <v>23</v>
      </c>
      <c r="Q44" s="42">
        <v>4.5199999999999996</v>
      </c>
      <c r="R44" s="42">
        <v>5.5399999999999991</v>
      </c>
      <c r="S44" s="42">
        <v>11.19100439</v>
      </c>
      <c r="T44" s="42">
        <v>14.95</v>
      </c>
      <c r="U44" s="42">
        <v>3.1</v>
      </c>
      <c r="V44" s="42">
        <v>17.399999999999999</v>
      </c>
      <c r="W44" s="42">
        <v>7.5</v>
      </c>
      <c r="X44" s="42">
        <v>5.6</v>
      </c>
      <c r="Y44" s="42"/>
      <c r="Z44" s="42"/>
      <c r="AA44" s="81">
        <v>122.60100438999999</v>
      </c>
    </row>
    <row r="45" spans="8:27" x14ac:dyDescent="0.2">
      <c r="H45" s="82">
        <f t="shared" si="0"/>
        <v>12</v>
      </c>
      <c r="I45" s="177">
        <v>33</v>
      </c>
      <c r="J45" s="178"/>
      <c r="K45" s="42">
        <v>3.1</v>
      </c>
      <c r="L45" s="42">
        <v>8.4499999999999993</v>
      </c>
      <c r="M45" s="42">
        <v>12</v>
      </c>
      <c r="N45" s="42">
        <v>3.2</v>
      </c>
      <c r="O45" s="42">
        <v>3.1</v>
      </c>
      <c r="P45" s="42">
        <v>21.19</v>
      </c>
      <c r="Q45" s="42">
        <v>4.2</v>
      </c>
      <c r="R45" s="42">
        <v>2.57</v>
      </c>
      <c r="S45" s="42">
        <v>10.57573442</v>
      </c>
      <c r="T45" s="42">
        <v>36.5</v>
      </c>
      <c r="U45" s="42">
        <v>18</v>
      </c>
      <c r="V45" s="42">
        <v>5.4</v>
      </c>
      <c r="W45" s="42">
        <v>5.4</v>
      </c>
      <c r="X45" s="42">
        <v>7.5</v>
      </c>
      <c r="Y45" s="42"/>
      <c r="Z45" s="42"/>
      <c r="AA45" s="81">
        <v>141.18573442000002</v>
      </c>
    </row>
    <row r="46" spans="8:27" x14ac:dyDescent="0.2">
      <c r="H46" s="82">
        <f t="shared" si="0"/>
        <v>13</v>
      </c>
      <c r="I46" s="177">
        <v>34</v>
      </c>
      <c r="J46" s="178"/>
      <c r="K46" s="42">
        <v>29.45</v>
      </c>
      <c r="L46" s="42"/>
      <c r="M46" s="42">
        <v>8.5</v>
      </c>
      <c r="N46" s="42">
        <v>26.2</v>
      </c>
      <c r="O46" s="42">
        <v>8.3000000000000007</v>
      </c>
      <c r="P46" s="42">
        <v>9.6</v>
      </c>
      <c r="Q46" s="42">
        <v>7.21</v>
      </c>
      <c r="R46" s="42">
        <v>6.5600000000000005</v>
      </c>
      <c r="S46" s="42">
        <v>1.01283473</v>
      </c>
      <c r="T46" s="42">
        <v>12.6</v>
      </c>
      <c r="U46" s="42">
        <v>18.8</v>
      </c>
      <c r="V46" s="42">
        <v>15.85</v>
      </c>
      <c r="W46" s="42">
        <v>10.3</v>
      </c>
      <c r="X46" s="42"/>
      <c r="Y46" s="42"/>
      <c r="Z46" s="42"/>
      <c r="AA46" s="81">
        <v>154.38283472999998</v>
      </c>
    </row>
    <row r="47" spans="8:27" x14ac:dyDescent="0.2">
      <c r="H47" s="82">
        <f t="shared" si="0"/>
        <v>14</v>
      </c>
      <c r="I47" s="177">
        <v>35</v>
      </c>
      <c r="J47" s="178"/>
      <c r="K47" s="42">
        <v>6.4</v>
      </c>
      <c r="L47" s="42">
        <v>26.2</v>
      </c>
      <c r="M47" s="42">
        <v>18.399999999999999</v>
      </c>
      <c r="N47" s="42">
        <v>2.35</v>
      </c>
      <c r="O47" s="42">
        <v>9.5</v>
      </c>
      <c r="P47" s="42">
        <v>20.68</v>
      </c>
      <c r="Q47" s="42">
        <v>5.1099999999999994</v>
      </c>
      <c r="R47" s="42">
        <v>3.01</v>
      </c>
      <c r="S47" s="42">
        <v>6.4808995300000003</v>
      </c>
      <c r="T47" s="42">
        <v>27.5</v>
      </c>
      <c r="U47" s="42">
        <v>13.4</v>
      </c>
      <c r="V47" s="42">
        <v>11.25</v>
      </c>
      <c r="W47" s="42">
        <v>5.2</v>
      </c>
      <c r="X47" s="42">
        <v>12.05</v>
      </c>
      <c r="Y47" s="42"/>
      <c r="Z47" s="42"/>
      <c r="AA47" s="81">
        <v>167.53089953</v>
      </c>
    </row>
    <row r="48" spans="8:27" x14ac:dyDescent="0.2">
      <c r="H48" s="82">
        <f t="shared" si="0"/>
        <v>15</v>
      </c>
      <c r="I48" s="177">
        <v>36</v>
      </c>
      <c r="J48" s="178"/>
      <c r="K48" s="42">
        <v>14.13</v>
      </c>
      <c r="L48" s="42">
        <v>5.2799999999999994</v>
      </c>
      <c r="M48" s="42">
        <v>20.100000000000001</v>
      </c>
      <c r="N48" s="42">
        <v>2</v>
      </c>
      <c r="O48" s="42">
        <v>10.299999999999999</v>
      </c>
      <c r="P48" s="42">
        <v>17.5</v>
      </c>
      <c r="Q48" s="42"/>
      <c r="R48" s="42"/>
      <c r="S48" s="42"/>
      <c r="T48" s="42">
        <v>28.9</v>
      </c>
      <c r="U48" s="42">
        <v>19.16</v>
      </c>
      <c r="V48" s="42">
        <v>4.8499999999999996</v>
      </c>
      <c r="W48" s="42">
        <v>11.75</v>
      </c>
      <c r="X48" s="42">
        <v>9.57</v>
      </c>
      <c r="Y48" s="42"/>
      <c r="Z48" s="42"/>
      <c r="AA48" s="81">
        <v>143.54</v>
      </c>
    </row>
    <row r="49" spans="8:27" x14ac:dyDescent="0.2">
      <c r="H49" s="82">
        <f t="shared" si="0"/>
        <v>16</v>
      </c>
      <c r="I49" s="177">
        <v>37</v>
      </c>
      <c r="J49" s="178"/>
      <c r="K49" s="42">
        <v>12</v>
      </c>
      <c r="L49" s="42">
        <v>8.91</v>
      </c>
      <c r="M49" s="42">
        <v>26.700000000000003</v>
      </c>
      <c r="N49" s="42">
        <v>15.899999999999999</v>
      </c>
      <c r="O49" s="42"/>
      <c r="P49" s="42">
        <v>22.74</v>
      </c>
      <c r="Q49" s="42"/>
      <c r="R49" s="42">
        <v>3.01</v>
      </c>
      <c r="S49" s="42"/>
      <c r="T49" s="42">
        <v>21</v>
      </c>
      <c r="U49" s="42">
        <v>24.08</v>
      </c>
      <c r="V49" s="42">
        <v>9</v>
      </c>
      <c r="W49" s="42">
        <v>7.02</v>
      </c>
      <c r="X49" s="42">
        <v>10</v>
      </c>
      <c r="Y49" s="42"/>
      <c r="Z49" s="42"/>
      <c r="AA49" s="81">
        <v>160.36000000000001</v>
      </c>
    </row>
    <row r="50" spans="8:27" x14ac:dyDescent="0.2">
      <c r="H50" s="82">
        <f t="shared" si="0"/>
        <v>17</v>
      </c>
      <c r="I50" s="177">
        <v>38</v>
      </c>
      <c r="J50" s="178"/>
      <c r="K50" s="42">
        <v>15.05</v>
      </c>
      <c r="L50" s="42">
        <v>5.5</v>
      </c>
      <c r="M50" s="42">
        <v>22.85</v>
      </c>
      <c r="N50" s="42">
        <v>9.1</v>
      </c>
      <c r="O50" s="42">
        <v>6.7</v>
      </c>
      <c r="P50" s="42">
        <v>16.98</v>
      </c>
      <c r="Q50" s="42">
        <v>13.1</v>
      </c>
      <c r="R50" s="42"/>
      <c r="S50" s="42"/>
      <c r="T50" s="42">
        <v>48</v>
      </c>
      <c r="U50" s="42">
        <v>17</v>
      </c>
      <c r="V50" s="42">
        <v>10.950000000000001</v>
      </c>
      <c r="W50" s="42">
        <v>11.8</v>
      </c>
      <c r="X50" s="42">
        <v>7.25</v>
      </c>
      <c r="Y50" s="42"/>
      <c r="Z50" s="42"/>
      <c r="AA50" s="81">
        <v>184.28</v>
      </c>
    </row>
    <row r="51" spans="8:27" x14ac:dyDescent="0.2">
      <c r="H51" s="82">
        <f t="shared" si="0"/>
        <v>18</v>
      </c>
      <c r="I51" s="177">
        <v>39</v>
      </c>
      <c r="J51" s="178"/>
      <c r="K51" s="42">
        <v>8.1</v>
      </c>
      <c r="L51" s="42">
        <v>10</v>
      </c>
      <c r="M51" s="42">
        <v>22.75</v>
      </c>
      <c r="N51" s="42">
        <v>2.6</v>
      </c>
      <c r="O51" s="42">
        <v>6.35</v>
      </c>
      <c r="P51" s="42">
        <v>23.1</v>
      </c>
      <c r="Q51" s="42"/>
      <c r="R51" s="42">
        <v>4.68</v>
      </c>
      <c r="S51" s="42"/>
      <c r="T51" s="42">
        <v>3.5</v>
      </c>
      <c r="U51" s="42">
        <v>15</v>
      </c>
      <c r="V51" s="42">
        <v>12.1</v>
      </c>
      <c r="W51" s="42">
        <v>12.219999999999999</v>
      </c>
      <c r="X51" s="42">
        <v>2.0499999999999998</v>
      </c>
      <c r="Y51" s="42"/>
      <c r="Z51" s="42"/>
      <c r="AA51" s="81">
        <v>122.45</v>
      </c>
    </row>
    <row r="52" spans="8:27" x14ac:dyDescent="0.2">
      <c r="H52" s="82">
        <f t="shared" si="0"/>
        <v>19</v>
      </c>
      <c r="I52" s="177">
        <v>40</v>
      </c>
      <c r="J52" s="178"/>
      <c r="K52" s="42">
        <v>26</v>
      </c>
      <c r="L52" s="42">
        <v>3.1</v>
      </c>
      <c r="M52" s="42">
        <v>15.2</v>
      </c>
      <c r="N52" s="42">
        <v>5.6</v>
      </c>
      <c r="O52" s="42">
        <v>4.75</v>
      </c>
      <c r="P52" s="42">
        <v>9.1</v>
      </c>
      <c r="Q52" s="42">
        <v>8.48</v>
      </c>
      <c r="R52" s="42"/>
      <c r="S52" s="42"/>
      <c r="T52" s="42">
        <v>20.5</v>
      </c>
      <c r="U52" s="42">
        <v>28.5</v>
      </c>
      <c r="V52" s="42"/>
      <c r="W52" s="42">
        <v>10.7</v>
      </c>
      <c r="X52" s="42">
        <v>7</v>
      </c>
      <c r="Y52" s="42"/>
      <c r="Z52" s="42"/>
      <c r="AA52" s="81">
        <v>138.93</v>
      </c>
    </row>
    <row r="53" spans="8:27" x14ac:dyDescent="0.2">
      <c r="H53" s="82">
        <f t="shared" si="0"/>
        <v>20</v>
      </c>
      <c r="I53" s="177">
        <v>41</v>
      </c>
      <c r="J53" s="178"/>
      <c r="K53" s="42">
        <v>11</v>
      </c>
      <c r="L53" s="42">
        <v>13.4</v>
      </c>
      <c r="M53" s="42">
        <v>29.3</v>
      </c>
      <c r="N53" s="42">
        <v>8.5</v>
      </c>
      <c r="O53" s="42">
        <v>6.7</v>
      </c>
      <c r="P53" s="42">
        <v>36.950000000000003</v>
      </c>
      <c r="Q53" s="42">
        <v>7.3</v>
      </c>
      <c r="R53" s="42"/>
      <c r="S53" s="42"/>
      <c r="T53" s="42">
        <v>28.58</v>
      </c>
      <c r="U53" s="42">
        <v>26.6</v>
      </c>
      <c r="V53" s="42">
        <v>6.1</v>
      </c>
      <c r="W53" s="42">
        <v>7.3</v>
      </c>
      <c r="X53" s="42">
        <v>4.5</v>
      </c>
      <c r="Y53" s="42"/>
      <c r="Z53" s="42"/>
      <c r="AA53" s="81">
        <v>186.23000000000002</v>
      </c>
    </row>
    <row r="54" spans="8:27" x14ac:dyDescent="0.2">
      <c r="H54" s="82">
        <f t="shared" si="0"/>
        <v>21</v>
      </c>
      <c r="I54" s="177">
        <v>42</v>
      </c>
      <c r="J54" s="178"/>
      <c r="K54" s="42">
        <v>9.8000000000000007</v>
      </c>
      <c r="L54" s="42">
        <v>3.1</v>
      </c>
      <c r="M54" s="42">
        <v>6.2</v>
      </c>
      <c r="N54" s="42">
        <v>8.6999999999999993</v>
      </c>
      <c r="O54" s="42">
        <v>3.5</v>
      </c>
      <c r="P54" s="42"/>
      <c r="Q54" s="42">
        <v>11.15</v>
      </c>
      <c r="R54" s="42">
        <v>4.4700000000000006</v>
      </c>
      <c r="S54" s="42"/>
      <c r="T54" s="42">
        <v>18.5</v>
      </c>
      <c r="U54" s="42">
        <v>19</v>
      </c>
      <c r="V54" s="42">
        <v>3</v>
      </c>
      <c r="W54" s="42">
        <v>7.2799999999999994</v>
      </c>
      <c r="X54" s="42">
        <v>7.5609999999999999</v>
      </c>
      <c r="Y54" s="42"/>
      <c r="Z54" s="42"/>
      <c r="AA54" s="81">
        <v>102.261</v>
      </c>
    </row>
    <row r="55" spans="8:27" x14ac:dyDescent="0.2">
      <c r="H55" s="82">
        <f t="shared" si="0"/>
        <v>22</v>
      </c>
      <c r="I55" s="177">
        <v>43</v>
      </c>
      <c r="J55" s="178"/>
      <c r="K55" s="42">
        <v>33.71</v>
      </c>
      <c r="L55" s="42">
        <v>3.1</v>
      </c>
      <c r="M55" s="42">
        <v>33.6</v>
      </c>
      <c r="N55" s="42">
        <v>10.9</v>
      </c>
      <c r="O55" s="42">
        <v>1.6</v>
      </c>
      <c r="P55" s="42">
        <v>3.15</v>
      </c>
      <c r="Q55" s="42">
        <v>8.01</v>
      </c>
      <c r="R55" s="42">
        <v>3</v>
      </c>
      <c r="S55" s="42"/>
      <c r="T55" s="42">
        <v>10.58</v>
      </c>
      <c r="U55" s="42">
        <v>19</v>
      </c>
      <c r="V55" s="42">
        <v>16.25</v>
      </c>
      <c r="W55" s="42">
        <v>9.02</v>
      </c>
      <c r="X55" s="42">
        <v>4.67</v>
      </c>
      <c r="Y55" s="42"/>
      <c r="Z55" s="42"/>
      <c r="AA55" s="81">
        <v>156.59</v>
      </c>
    </row>
    <row r="56" spans="8:27" x14ac:dyDescent="0.2">
      <c r="H56" s="82">
        <f t="shared" si="0"/>
        <v>23</v>
      </c>
      <c r="I56" s="177">
        <v>44</v>
      </c>
      <c r="J56" s="178"/>
      <c r="K56" s="42">
        <v>3.2</v>
      </c>
      <c r="L56" s="42">
        <v>3.1</v>
      </c>
      <c r="M56" s="42"/>
      <c r="N56" s="42">
        <v>13.85</v>
      </c>
      <c r="O56" s="42"/>
      <c r="P56" s="42">
        <v>2.8</v>
      </c>
      <c r="Q56" s="42"/>
      <c r="R56" s="42">
        <v>5.51</v>
      </c>
      <c r="S56" s="42"/>
      <c r="T56" s="42">
        <v>29.3</v>
      </c>
      <c r="U56" s="42">
        <v>28.5</v>
      </c>
      <c r="V56" s="42">
        <v>8</v>
      </c>
      <c r="W56" s="42">
        <v>5.8</v>
      </c>
      <c r="X56" s="42">
        <v>5.4</v>
      </c>
      <c r="Y56" s="42"/>
      <c r="Z56" s="42"/>
      <c r="AA56" s="81">
        <v>105.46000000000001</v>
      </c>
    </row>
    <row r="57" spans="8:27" x14ac:dyDescent="0.2">
      <c r="H57" s="82">
        <f t="shared" si="0"/>
        <v>24</v>
      </c>
      <c r="I57" s="177">
        <v>45</v>
      </c>
      <c r="J57" s="178"/>
      <c r="K57" s="42">
        <v>3.1</v>
      </c>
      <c r="L57" s="42"/>
      <c r="M57" s="42"/>
      <c r="N57" s="42">
        <v>17.899999999999999</v>
      </c>
      <c r="O57" s="42"/>
      <c r="P57" s="42">
        <v>4</v>
      </c>
      <c r="Q57" s="42"/>
      <c r="R57" s="42">
        <v>7.09</v>
      </c>
      <c r="S57" s="42"/>
      <c r="T57" s="42">
        <v>3</v>
      </c>
      <c r="U57" s="42">
        <v>21.5</v>
      </c>
      <c r="V57" s="42">
        <v>7.8</v>
      </c>
      <c r="W57" s="42">
        <v>5.9</v>
      </c>
      <c r="X57" s="42">
        <v>7.91</v>
      </c>
      <c r="Y57" s="42"/>
      <c r="Z57" s="42"/>
      <c r="AA57" s="81">
        <v>78.2</v>
      </c>
    </row>
    <row r="58" spans="8:27" x14ac:dyDescent="0.2">
      <c r="H58" s="82">
        <f t="shared" si="0"/>
        <v>25</v>
      </c>
      <c r="I58" s="177">
        <v>46</v>
      </c>
      <c r="J58" s="178"/>
      <c r="K58" s="42">
        <v>4</v>
      </c>
      <c r="L58" s="42">
        <v>6.85</v>
      </c>
      <c r="M58" s="42"/>
      <c r="N58" s="42">
        <v>8.0500000000000007</v>
      </c>
      <c r="O58" s="42">
        <v>8.3000000000000007</v>
      </c>
      <c r="P58" s="42">
        <v>2</v>
      </c>
      <c r="Q58" s="42"/>
      <c r="R58" s="42"/>
      <c r="S58" s="42"/>
      <c r="T58" s="42">
        <v>1.6</v>
      </c>
      <c r="U58" s="42">
        <v>21</v>
      </c>
      <c r="V58" s="42">
        <v>13</v>
      </c>
      <c r="W58" s="42">
        <v>5.15</v>
      </c>
      <c r="X58" s="42"/>
      <c r="Y58" s="42"/>
      <c r="Z58" s="42"/>
      <c r="AA58" s="81">
        <v>69.95</v>
      </c>
    </row>
    <row r="59" spans="8:27" x14ac:dyDescent="0.2">
      <c r="H59" s="82">
        <f t="shared" si="0"/>
        <v>26</v>
      </c>
      <c r="I59" s="177">
        <v>47</v>
      </c>
      <c r="J59" s="178"/>
      <c r="K59" s="42">
        <v>6.1</v>
      </c>
      <c r="L59" s="42">
        <v>3.2</v>
      </c>
      <c r="M59" s="42"/>
      <c r="N59" s="42">
        <v>13.059999999999999</v>
      </c>
      <c r="O59" s="42"/>
      <c r="P59" s="42">
        <v>8.2199999999999989</v>
      </c>
      <c r="Q59" s="42">
        <v>3.02</v>
      </c>
      <c r="R59" s="42">
        <v>1</v>
      </c>
      <c r="S59" s="42">
        <v>3.56</v>
      </c>
      <c r="T59" s="42">
        <v>1</v>
      </c>
      <c r="U59" s="42">
        <v>13.5</v>
      </c>
      <c r="V59" s="42">
        <v>8</v>
      </c>
      <c r="W59" s="42">
        <v>9</v>
      </c>
      <c r="X59" s="42">
        <v>5.05</v>
      </c>
      <c r="Y59" s="42"/>
      <c r="Z59" s="42"/>
      <c r="AA59" s="81">
        <v>74.709999999999994</v>
      </c>
    </row>
    <row r="60" spans="8:27" x14ac:dyDescent="0.2">
      <c r="H60" s="82">
        <f t="shared" si="0"/>
        <v>27</v>
      </c>
      <c r="I60" s="177">
        <v>48</v>
      </c>
      <c r="J60" s="178"/>
      <c r="K60" s="42">
        <v>18.45</v>
      </c>
      <c r="L60" s="42">
        <v>8.9499999999999993</v>
      </c>
      <c r="M60" s="42">
        <v>1.35</v>
      </c>
      <c r="N60" s="42">
        <v>22.47</v>
      </c>
      <c r="O60" s="42">
        <v>11.2</v>
      </c>
      <c r="P60" s="42">
        <v>1.5</v>
      </c>
      <c r="Q60" s="42">
        <v>3.42</v>
      </c>
      <c r="R60" s="42">
        <v>3</v>
      </c>
      <c r="S60" s="42"/>
      <c r="T60" s="42">
        <v>6.9</v>
      </c>
      <c r="U60" s="42">
        <v>14.95</v>
      </c>
      <c r="V60" s="42">
        <v>6</v>
      </c>
      <c r="W60" s="42">
        <v>6.17</v>
      </c>
      <c r="X60" s="42">
        <v>2.5499999999999998</v>
      </c>
      <c r="Y60" s="42"/>
      <c r="Z60" s="42"/>
      <c r="AA60" s="81">
        <v>106.91000000000001</v>
      </c>
    </row>
    <row r="61" spans="8:27" x14ac:dyDescent="0.2">
      <c r="H61" s="82">
        <f t="shared" si="0"/>
        <v>28</v>
      </c>
      <c r="I61" s="177">
        <v>49</v>
      </c>
      <c r="J61" s="178"/>
      <c r="K61" s="42"/>
      <c r="L61" s="42">
        <v>8.35</v>
      </c>
      <c r="M61" s="42">
        <v>7.6</v>
      </c>
      <c r="N61" s="42">
        <v>10.050000000000001</v>
      </c>
      <c r="O61" s="42">
        <v>11.2</v>
      </c>
      <c r="P61" s="42">
        <v>4</v>
      </c>
      <c r="Q61" s="42">
        <v>8.15</v>
      </c>
      <c r="R61" s="42">
        <v>4</v>
      </c>
      <c r="S61" s="42">
        <v>1.82</v>
      </c>
      <c r="T61" s="42">
        <v>7</v>
      </c>
      <c r="U61" s="42">
        <v>19.100000000000001</v>
      </c>
      <c r="V61" s="42">
        <v>3</v>
      </c>
      <c r="W61" s="42">
        <v>13</v>
      </c>
      <c r="X61" s="42">
        <v>2</v>
      </c>
      <c r="Y61" s="42"/>
      <c r="Z61" s="42"/>
      <c r="AA61" s="81">
        <v>99.27000000000001</v>
      </c>
    </row>
    <row r="62" spans="8:27" x14ac:dyDescent="0.2">
      <c r="H62" s="82">
        <f t="shared" si="0"/>
        <v>29</v>
      </c>
      <c r="I62" s="177">
        <v>50</v>
      </c>
      <c r="J62" s="178"/>
      <c r="K62" s="42"/>
      <c r="L62" s="42">
        <v>17.23</v>
      </c>
      <c r="M62" s="42"/>
      <c r="N62" s="42">
        <v>11.5</v>
      </c>
      <c r="O62" s="42">
        <v>12</v>
      </c>
      <c r="P62" s="42">
        <v>10.5</v>
      </c>
      <c r="Q62" s="42">
        <v>4</v>
      </c>
      <c r="R62" s="42">
        <v>3.5</v>
      </c>
      <c r="S62" s="42"/>
      <c r="T62" s="42">
        <v>2</v>
      </c>
      <c r="U62" s="42"/>
      <c r="V62" s="42">
        <v>10</v>
      </c>
      <c r="W62" s="42">
        <v>1</v>
      </c>
      <c r="X62" s="42"/>
      <c r="Y62" s="42"/>
      <c r="Z62" s="42"/>
      <c r="AA62" s="81">
        <v>71.73</v>
      </c>
    </row>
    <row r="63" spans="8:27" x14ac:dyDescent="0.2">
      <c r="H63" s="82">
        <f t="shared" si="0"/>
        <v>30</v>
      </c>
      <c r="I63" s="177">
        <v>51</v>
      </c>
      <c r="J63" s="178"/>
      <c r="K63" s="42">
        <v>3.16</v>
      </c>
      <c r="L63" s="42">
        <v>21.09</v>
      </c>
      <c r="M63" s="42">
        <v>3.8</v>
      </c>
      <c r="N63" s="42">
        <v>24.15</v>
      </c>
      <c r="O63" s="42">
        <v>6.6</v>
      </c>
      <c r="P63" s="42">
        <v>3</v>
      </c>
      <c r="Q63" s="42">
        <v>4.12</v>
      </c>
      <c r="R63" s="42"/>
      <c r="S63" s="42"/>
      <c r="T63" s="42"/>
      <c r="U63" s="42">
        <v>2</v>
      </c>
      <c r="V63" s="42">
        <v>3</v>
      </c>
      <c r="W63" s="42">
        <v>1.75</v>
      </c>
      <c r="X63" s="42"/>
      <c r="Y63" s="42"/>
      <c r="Z63" s="42"/>
      <c r="AA63" s="81">
        <v>72.67</v>
      </c>
    </row>
    <row r="64" spans="8:27" x14ac:dyDescent="0.2">
      <c r="H64" s="82">
        <f t="shared" si="0"/>
        <v>31</v>
      </c>
      <c r="I64" s="177">
        <v>52</v>
      </c>
      <c r="J64" s="178"/>
      <c r="K64" s="42">
        <v>6</v>
      </c>
      <c r="L64" s="42">
        <v>16.11</v>
      </c>
      <c r="M64" s="42"/>
      <c r="N64" s="42">
        <v>8.15</v>
      </c>
      <c r="O64" s="42">
        <v>12.1</v>
      </c>
      <c r="P64" s="42">
        <v>6.2</v>
      </c>
      <c r="Q64" s="42">
        <v>2.5299999999999998</v>
      </c>
      <c r="R64" s="42"/>
      <c r="S64" s="42"/>
      <c r="T64" s="42"/>
      <c r="U64" s="42">
        <v>6</v>
      </c>
      <c r="V64" s="42">
        <v>3.5</v>
      </c>
      <c r="W64" s="42"/>
      <c r="X64" s="42"/>
      <c r="Y64" s="42"/>
      <c r="Z64" s="42"/>
      <c r="AA64" s="81">
        <v>60.59</v>
      </c>
    </row>
    <row r="65" spans="8:27" x14ac:dyDescent="0.2">
      <c r="H65" s="82">
        <f t="shared" si="0"/>
        <v>32</v>
      </c>
      <c r="I65" s="177">
        <v>53</v>
      </c>
      <c r="J65" s="178"/>
      <c r="K65" s="42"/>
      <c r="L65" s="42">
        <v>24.4</v>
      </c>
      <c r="M65" s="42">
        <v>2.5</v>
      </c>
      <c r="N65" s="42">
        <v>4.25</v>
      </c>
      <c r="O65" s="42">
        <v>8.6999999999999993</v>
      </c>
      <c r="P65" s="42"/>
      <c r="Q65" s="42">
        <v>4.01</v>
      </c>
      <c r="R65" s="42"/>
      <c r="S65" s="42"/>
      <c r="T65" s="42"/>
      <c r="U65" s="42">
        <v>2</v>
      </c>
      <c r="V65" s="42"/>
      <c r="W65" s="42">
        <v>4.7</v>
      </c>
      <c r="X65" s="42">
        <v>4.8</v>
      </c>
      <c r="Y65" s="42"/>
      <c r="Z65" s="42"/>
      <c r="AA65" s="81">
        <v>55.359999999999992</v>
      </c>
    </row>
    <row r="66" spans="8:27" x14ac:dyDescent="0.2">
      <c r="H66" s="82">
        <f t="shared" si="0"/>
        <v>33</v>
      </c>
      <c r="I66" s="179" t="s">
        <v>61</v>
      </c>
      <c r="J66" s="180">
        <v>272.26</v>
      </c>
      <c r="K66" s="181">
        <v>712.79000000000008</v>
      </c>
      <c r="L66" s="181">
        <v>600.12000000000023</v>
      </c>
      <c r="M66" s="181">
        <v>699.71000000000015</v>
      </c>
      <c r="N66" s="181">
        <v>632.43999999999983</v>
      </c>
      <c r="O66" s="181">
        <v>521.67000000000019</v>
      </c>
      <c r="P66" s="181">
        <v>573.54000000000019</v>
      </c>
      <c r="Q66" s="181">
        <v>191.29999999999998</v>
      </c>
      <c r="R66" s="181">
        <v>150.47</v>
      </c>
      <c r="S66" s="181">
        <v>298.88770187999995</v>
      </c>
      <c r="T66" s="181">
        <v>798.85000000000014</v>
      </c>
      <c r="U66" s="181">
        <v>651.57000000000005</v>
      </c>
      <c r="V66" s="181">
        <v>543.12200000000007</v>
      </c>
      <c r="W66" s="181">
        <v>336.45999999999992</v>
      </c>
      <c r="X66" s="181">
        <v>325.7050000000001</v>
      </c>
      <c r="Y66" s="181">
        <v>3.1</v>
      </c>
      <c r="Z66" s="181">
        <v>3.1</v>
      </c>
      <c r="AA66" s="182">
        <v>7315.094701879997</v>
      </c>
    </row>
    <row r="67" spans="8:27" x14ac:dyDescent="0.2">
      <c r="H67" s="82">
        <f t="shared" si="0"/>
        <v>34</v>
      </c>
    </row>
    <row r="68" spans="8:27" x14ac:dyDescent="0.2">
      <c r="H68" s="82">
        <f t="shared" si="0"/>
        <v>35</v>
      </c>
    </row>
    <row r="69" spans="8:27" x14ac:dyDescent="0.2">
      <c r="H69" s="82">
        <f t="shared" si="0"/>
        <v>36</v>
      </c>
    </row>
    <row r="70" spans="8:27" x14ac:dyDescent="0.2">
      <c r="H70" s="82">
        <f t="shared" si="0"/>
        <v>37</v>
      </c>
    </row>
    <row r="71" spans="8:27" x14ac:dyDescent="0.2">
      <c r="H71" s="82">
        <f t="shared" si="0"/>
        <v>38</v>
      </c>
    </row>
    <row r="72" spans="8:27" x14ac:dyDescent="0.2">
      <c r="H72" s="82">
        <f t="shared" si="0"/>
        <v>39</v>
      </c>
    </row>
    <row r="73" spans="8:27" x14ac:dyDescent="0.2">
      <c r="H73" s="82">
        <f t="shared" si="0"/>
        <v>40</v>
      </c>
    </row>
    <row r="74" spans="8:27" x14ac:dyDescent="0.2">
      <c r="H74" s="82">
        <f t="shared" si="0"/>
        <v>41</v>
      </c>
    </row>
    <row r="75" spans="8:27" x14ac:dyDescent="0.2">
      <c r="H75" s="82">
        <f t="shared" si="0"/>
        <v>42</v>
      </c>
    </row>
    <row r="76" spans="8:27" x14ac:dyDescent="0.2">
      <c r="H76" s="82">
        <f t="shared" si="0"/>
        <v>43</v>
      </c>
    </row>
    <row r="77" spans="8:27" x14ac:dyDescent="0.2">
      <c r="H77" s="82">
        <f t="shared" si="0"/>
        <v>44</v>
      </c>
    </row>
    <row r="78" spans="8:27" x14ac:dyDescent="0.2">
      <c r="H78" s="82">
        <f t="shared" si="0"/>
        <v>45</v>
      </c>
    </row>
    <row r="79" spans="8:27" x14ac:dyDescent="0.2">
      <c r="H79" s="82">
        <f t="shared" si="0"/>
        <v>46</v>
      </c>
    </row>
    <row r="80" spans="8:27" x14ac:dyDescent="0.2">
      <c r="H80" s="82">
        <f t="shared" si="0"/>
        <v>47</v>
      </c>
    </row>
    <row r="81" spans="8:8" x14ac:dyDescent="0.2">
      <c r="H81" s="82">
        <f t="shared" si="0"/>
        <v>48</v>
      </c>
    </row>
    <row r="82" spans="8:8" x14ac:dyDescent="0.2">
      <c r="H82" s="82">
        <f t="shared" si="0"/>
        <v>49</v>
      </c>
    </row>
    <row r="83" spans="8:8" x14ac:dyDescent="0.2">
      <c r="H83" s="82">
        <f t="shared" si="0"/>
        <v>50</v>
      </c>
    </row>
    <row r="84" spans="8:8" x14ac:dyDescent="0.2">
      <c r="H84" s="82">
        <f t="shared" si="0"/>
        <v>51</v>
      </c>
    </row>
    <row r="85" spans="8:8" x14ac:dyDescent="0.2">
      <c r="H85" s="82">
        <f t="shared" si="0"/>
        <v>52</v>
      </c>
    </row>
    <row r="86" spans="8:8" x14ac:dyDescent="0.2">
      <c r="H86" s="82">
        <f t="shared" si="0"/>
        <v>53</v>
      </c>
    </row>
    <row r="87" spans="8:8" x14ac:dyDescent="0.2">
      <c r="H87" s="82">
        <f t="shared" si="0"/>
        <v>54</v>
      </c>
    </row>
    <row r="88" spans="8:8" x14ac:dyDescent="0.2">
      <c r="H88" s="82">
        <f t="shared" si="0"/>
        <v>55</v>
      </c>
    </row>
    <row r="89" spans="8:8" x14ac:dyDescent="0.2">
      <c r="H89" s="82">
        <f t="shared" si="0"/>
        <v>56</v>
      </c>
    </row>
    <row r="90" spans="8:8" x14ac:dyDescent="0.2">
      <c r="H90" s="82">
        <f t="shared" si="0"/>
        <v>57</v>
      </c>
    </row>
    <row r="91" spans="8:8" x14ac:dyDescent="0.2">
      <c r="H91" s="82">
        <f t="shared" si="0"/>
        <v>58</v>
      </c>
    </row>
    <row r="92" spans="8:8" x14ac:dyDescent="0.2">
      <c r="H92" s="82">
        <f t="shared" si="0"/>
        <v>59</v>
      </c>
    </row>
    <row r="93" spans="8:8" x14ac:dyDescent="0.2">
      <c r="H93" s="82">
        <f t="shared" si="0"/>
        <v>60</v>
      </c>
    </row>
    <row r="94" spans="8:8" x14ac:dyDescent="0.2">
      <c r="H94" s="82">
        <f t="shared" si="0"/>
        <v>61</v>
      </c>
    </row>
    <row r="95" spans="8:8" x14ac:dyDescent="0.2">
      <c r="H95" s="82">
        <f t="shared" si="0"/>
        <v>62</v>
      </c>
    </row>
    <row r="96" spans="8:8" x14ac:dyDescent="0.2">
      <c r="H96" s="82">
        <f t="shared" si="0"/>
        <v>63</v>
      </c>
    </row>
    <row r="97" spans="8:8" x14ac:dyDescent="0.2">
      <c r="H97" s="82">
        <f t="shared" si="0"/>
        <v>64</v>
      </c>
    </row>
    <row r="98" spans="8:8" x14ac:dyDescent="0.2">
      <c r="H98" s="82">
        <f t="shared" si="0"/>
        <v>65</v>
      </c>
    </row>
    <row r="99" spans="8:8" x14ac:dyDescent="0.2">
      <c r="H99" s="82">
        <f t="shared" si="0"/>
        <v>66</v>
      </c>
    </row>
    <row r="100" spans="8:8" x14ac:dyDescent="0.2">
      <c r="H100" s="82">
        <f t="shared" ref="H100:H120" si="1">H99+1</f>
        <v>67</v>
      </c>
    </row>
    <row r="101" spans="8:8" x14ac:dyDescent="0.2">
      <c r="H101" s="82">
        <f t="shared" si="1"/>
        <v>68</v>
      </c>
    </row>
    <row r="102" spans="8:8" x14ac:dyDescent="0.2">
      <c r="H102" s="82">
        <f t="shared" si="1"/>
        <v>69</v>
      </c>
    </row>
    <row r="103" spans="8:8" x14ac:dyDescent="0.2">
      <c r="H103" s="82">
        <f t="shared" si="1"/>
        <v>70</v>
      </c>
    </row>
    <row r="104" spans="8:8" x14ac:dyDescent="0.2">
      <c r="H104" s="82">
        <f t="shared" si="1"/>
        <v>71</v>
      </c>
    </row>
    <row r="105" spans="8:8" x14ac:dyDescent="0.2">
      <c r="H105" s="82">
        <f t="shared" si="1"/>
        <v>72</v>
      </c>
    </row>
    <row r="106" spans="8:8" x14ac:dyDescent="0.2">
      <c r="H106" s="82">
        <f t="shared" si="1"/>
        <v>73</v>
      </c>
    </row>
    <row r="107" spans="8:8" x14ac:dyDescent="0.2">
      <c r="H107" s="82">
        <f t="shared" si="1"/>
        <v>74</v>
      </c>
    </row>
    <row r="108" spans="8:8" x14ac:dyDescent="0.2">
      <c r="H108" s="82">
        <f t="shared" si="1"/>
        <v>75</v>
      </c>
    </row>
    <row r="109" spans="8:8" x14ac:dyDescent="0.2">
      <c r="H109" s="82">
        <f t="shared" si="1"/>
        <v>76</v>
      </c>
    </row>
    <row r="110" spans="8:8" x14ac:dyDescent="0.2">
      <c r="H110" s="82">
        <f t="shared" si="1"/>
        <v>77</v>
      </c>
    </row>
    <row r="111" spans="8:8" x14ac:dyDescent="0.2">
      <c r="H111" s="82">
        <f t="shared" si="1"/>
        <v>78</v>
      </c>
    </row>
    <row r="112" spans="8:8" x14ac:dyDescent="0.2">
      <c r="H112" s="82">
        <f t="shared" si="1"/>
        <v>79</v>
      </c>
    </row>
    <row r="113" spans="8:8" x14ac:dyDescent="0.2">
      <c r="H113" s="82">
        <f t="shared" si="1"/>
        <v>80</v>
      </c>
    </row>
    <row r="114" spans="8:8" x14ac:dyDescent="0.2">
      <c r="H114" s="82">
        <f t="shared" si="1"/>
        <v>81</v>
      </c>
    </row>
    <row r="115" spans="8:8" x14ac:dyDescent="0.2">
      <c r="H115" s="82">
        <f t="shared" si="1"/>
        <v>82</v>
      </c>
    </row>
    <row r="116" spans="8:8" x14ac:dyDescent="0.2">
      <c r="H116" s="82">
        <f t="shared" si="1"/>
        <v>83</v>
      </c>
    </row>
    <row r="117" spans="8:8" x14ac:dyDescent="0.2">
      <c r="H117" s="82">
        <f t="shared" si="1"/>
        <v>84</v>
      </c>
    </row>
    <row r="118" spans="8:8" x14ac:dyDescent="0.2">
      <c r="H118" s="82">
        <f t="shared" si="1"/>
        <v>85</v>
      </c>
    </row>
    <row r="119" spans="8:8" x14ac:dyDescent="0.2">
      <c r="H119" s="82">
        <f t="shared" si="1"/>
        <v>86</v>
      </c>
    </row>
    <row r="120" spans="8:8" x14ac:dyDescent="0.2">
      <c r="H120" s="82">
        <f t="shared" si="1"/>
        <v>87</v>
      </c>
    </row>
  </sheetData>
  <phoneticPr fontId="4" type="noConversion"/>
  <conditionalFormatting sqref="I13:I56">
    <cfRule type="expression" dxfId="24" priority="3" stopIfTrue="1">
      <formula>$L$8=$I13</formula>
    </cfRule>
  </conditionalFormatting>
  <conditionalFormatting sqref="H34:H120">
    <cfRule type="expression" dxfId="23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E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83" bestFit="1" customWidth="1"/>
    <col min="2" max="2" width="8.875" style="83" customWidth="1"/>
    <col min="3" max="93" width="10.625" style="83" customWidth="1"/>
    <col min="94" max="100" width="10.625" style="83" bestFit="1" customWidth="1"/>
    <col min="101" max="128" width="10.625" style="83" customWidth="1"/>
    <col min="129" max="129" width="9" style="83" customWidth="1"/>
    <col min="130" max="130" width="15.875" style="83" bestFit="1" customWidth="1"/>
    <col min="131" max="131" width="14.5" style="83" bestFit="1" customWidth="1"/>
    <col min="132" max="132" width="13.75" style="83" bestFit="1" customWidth="1"/>
    <col min="133" max="134" width="14" style="83" bestFit="1" customWidth="1"/>
    <col min="135" max="135" width="13.875" style="83" bestFit="1" customWidth="1"/>
    <col min="136" max="151" width="9.875" style="83" bestFit="1" customWidth="1"/>
    <col min="152" max="152" width="12.375" style="83" bestFit="1" customWidth="1"/>
    <col min="153" max="153" width="18.875" style="83" bestFit="1" customWidth="1"/>
    <col min="154" max="154" width="17.375" style="83" bestFit="1" customWidth="1"/>
    <col min="155" max="155" width="17" style="83" bestFit="1" customWidth="1"/>
    <col min="156" max="156" width="17.125" style="83" bestFit="1" customWidth="1"/>
    <col min="157" max="157" width="17.25" style="83" bestFit="1" customWidth="1"/>
    <col min="158" max="217" width="9.875" style="83" bestFit="1" customWidth="1"/>
    <col min="218" max="218" width="12.875" style="83" bestFit="1" customWidth="1"/>
    <col min="219" max="219" width="19.375" style="83" bestFit="1" customWidth="1"/>
    <col min="220" max="220" width="18.125" style="83" bestFit="1" customWidth="1"/>
    <col min="221" max="221" width="17.375" style="83" bestFit="1" customWidth="1"/>
    <col min="222" max="223" width="17.75" style="83" bestFit="1" customWidth="1"/>
    <col min="224" max="224" width="8.375" style="83" customWidth="1"/>
    <col min="225" max="225" width="14.875" style="83" bestFit="1" customWidth="1"/>
    <col min="226" max="226" width="13.375" style="83" bestFit="1" customWidth="1"/>
    <col min="227" max="227" width="13" style="83" bestFit="1" customWidth="1"/>
    <col min="228" max="229" width="13.25" style="83" bestFit="1" customWidth="1"/>
    <col min="230" max="16384" width="8.75" style="83"/>
  </cols>
  <sheetData>
    <row r="1" spans="1:135" x14ac:dyDescent="0.2">
      <c r="F1" s="83">
        <f ca="1">MONTH(TODAY())</f>
        <v>6</v>
      </c>
    </row>
    <row r="3" spans="1:135" ht="15" x14ac:dyDescent="0.3">
      <c r="A3" s="85"/>
      <c r="B3" s="85"/>
      <c r="C3" s="85" t="s">
        <v>62</v>
      </c>
      <c r="D3" s="85" t="s">
        <v>60</v>
      </c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</row>
    <row r="4" spans="1:135" ht="16.5" x14ac:dyDescent="0.35">
      <c r="A4" s="85"/>
      <c r="B4" s="85"/>
      <c r="C4" s="183">
        <v>2018</v>
      </c>
      <c r="D4" s="184"/>
      <c r="E4" s="184"/>
      <c r="F4" s="184"/>
      <c r="G4" s="184"/>
      <c r="H4" s="184"/>
      <c r="I4" s="184"/>
      <c r="J4" s="183">
        <v>2017</v>
      </c>
      <c r="K4" s="184"/>
      <c r="L4" s="184"/>
      <c r="M4" s="184"/>
      <c r="N4" s="184"/>
      <c r="O4" s="184"/>
      <c r="P4" s="184"/>
      <c r="Q4" s="183">
        <v>2016</v>
      </c>
      <c r="R4" s="184"/>
      <c r="S4" s="184"/>
      <c r="T4" s="184"/>
      <c r="U4" s="184"/>
      <c r="V4" s="184"/>
      <c r="W4" s="184"/>
      <c r="X4" s="183">
        <v>2015</v>
      </c>
      <c r="Y4" s="184"/>
      <c r="Z4" s="184"/>
      <c r="AA4" s="184"/>
      <c r="AB4" s="184"/>
      <c r="AC4" s="184"/>
      <c r="AD4" s="184"/>
      <c r="AE4" s="183">
        <v>2014</v>
      </c>
      <c r="AF4" s="184"/>
      <c r="AG4" s="184"/>
      <c r="AH4" s="184"/>
      <c r="AI4" s="184"/>
      <c r="AJ4" s="184"/>
      <c r="AK4" s="184"/>
      <c r="AL4" s="183">
        <v>2013</v>
      </c>
      <c r="AM4" s="184"/>
      <c r="AN4" s="184"/>
      <c r="AO4" s="184"/>
      <c r="AP4" s="184"/>
      <c r="AQ4" s="184"/>
      <c r="AR4" s="184"/>
      <c r="AS4" s="183">
        <v>2012</v>
      </c>
      <c r="AT4" s="184"/>
      <c r="AU4" s="184"/>
      <c r="AV4" s="184"/>
      <c r="AW4" s="184"/>
      <c r="AX4" s="184"/>
      <c r="AY4" s="184"/>
      <c r="AZ4" s="183">
        <v>2011</v>
      </c>
      <c r="BA4" s="184"/>
      <c r="BB4" s="184"/>
      <c r="BC4" s="184"/>
      <c r="BD4" s="184"/>
      <c r="BE4" s="184"/>
      <c r="BF4" s="184"/>
      <c r="BG4" s="183">
        <v>2010</v>
      </c>
      <c r="BH4" s="184"/>
      <c r="BI4" s="184"/>
      <c r="BJ4" s="184"/>
      <c r="BK4" s="184"/>
      <c r="BL4" s="184"/>
      <c r="BM4" s="184"/>
      <c r="BN4" s="183">
        <v>2009</v>
      </c>
      <c r="BO4" s="184"/>
      <c r="BP4" s="184"/>
      <c r="BQ4" s="184"/>
      <c r="BR4" s="184"/>
      <c r="BS4" s="184"/>
      <c r="BT4" s="184"/>
      <c r="BU4" s="183">
        <v>2008</v>
      </c>
      <c r="BV4" s="184"/>
      <c r="BW4" s="184"/>
      <c r="BX4" s="184"/>
      <c r="BY4" s="184"/>
      <c r="BZ4" s="184"/>
      <c r="CA4" s="184"/>
      <c r="CB4" s="183">
        <v>2007</v>
      </c>
      <c r="CC4" s="184"/>
      <c r="CD4" s="184"/>
      <c r="CE4" s="184"/>
      <c r="CF4" s="184"/>
      <c r="CG4" s="184"/>
      <c r="CH4" s="184"/>
      <c r="CI4" s="183">
        <v>2006</v>
      </c>
      <c r="CJ4" s="184"/>
      <c r="CK4" s="184"/>
      <c r="CL4" s="184"/>
      <c r="CM4" s="184"/>
      <c r="CN4" s="184"/>
      <c r="CO4" s="184"/>
      <c r="CP4" s="183">
        <v>2005</v>
      </c>
      <c r="CQ4" s="184"/>
      <c r="CR4" s="184"/>
      <c r="CS4" s="184"/>
      <c r="CT4" s="184"/>
      <c r="CU4" s="184"/>
      <c r="CV4" s="184"/>
      <c r="CW4" s="183">
        <v>2004</v>
      </c>
      <c r="CX4" s="184"/>
      <c r="CY4" s="184"/>
      <c r="CZ4" s="184"/>
      <c r="DA4" s="184"/>
      <c r="DB4" s="184"/>
      <c r="DC4" s="184"/>
      <c r="DD4" s="183">
        <v>2003</v>
      </c>
      <c r="DE4" s="184"/>
      <c r="DF4" s="184"/>
      <c r="DG4" s="184"/>
      <c r="DH4" s="184"/>
      <c r="DI4" s="184"/>
      <c r="DJ4" s="184"/>
      <c r="DK4" s="183">
        <v>2002</v>
      </c>
      <c r="DL4" s="184"/>
      <c r="DM4" s="184"/>
      <c r="DN4" s="184"/>
      <c r="DO4" s="184"/>
      <c r="DP4" s="184"/>
      <c r="DQ4" s="184"/>
      <c r="DR4" s="183">
        <v>2001</v>
      </c>
      <c r="DS4" s="184"/>
      <c r="DT4" s="184"/>
      <c r="DU4" s="184"/>
      <c r="DV4" s="184"/>
      <c r="DW4" s="184"/>
      <c r="DX4" s="184"/>
      <c r="DY4" s="206" t="s">
        <v>67</v>
      </c>
      <c r="DZ4" s="206" t="s">
        <v>68</v>
      </c>
      <c r="EA4" s="206" t="s">
        <v>69</v>
      </c>
      <c r="EB4" s="206" t="s">
        <v>109</v>
      </c>
      <c r="EC4" s="206" t="s">
        <v>112</v>
      </c>
      <c r="ED4" s="206" t="s">
        <v>113</v>
      </c>
      <c r="EE4" s="206" t="s">
        <v>264</v>
      </c>
    </row>
    <row r="5" spans="1:135" ht="16.5" x14ac:dyDescent="0.35">
      <c r="A5" s="185" t="s">
        <v>53</v>
      </c>
      <c r="B5" s="186" t="s">
        <v>65</v>
      </c>
      <c r="C5" s="207" t="s">
        <v>70</v>
      </c>
      <c r="D5" s="208" t="s">
        <v>71</v>
      </c>
      <c r="E5" s="208" t="s">
        <v>72</v>
      </c>
      <c r="F5" s="208" t="s">
        <v>110</v>
      </c>
      <c r="G5" s="208" t="s">
        <v>114</v>
      </c>
      <c r="H5" s="208" t="s">
        <v>115</v>
      </c>
      <c r="I5" s="208" t="s">
        <v>132</v>
      </c>
      <c r="J5" s="207" t="s">
        <v>70</v>
      </c>
      <c r="K5" s="208" t="s">
        <v>71</v>
      </c>
      <c r="L5" s="208" t="s">
        <v>72</v>
      </c>
      <c r="M5" s="208" t="s">
        <v>110</v>
      </c>
      <c r="N5" s="208" t="s">
        <v>114</v>
      </c>
      <c r="O5" s="208" t="s">
        <v>115</v>
      </c>
      <c r="P5" s="208" t="s">
        <v>132</v>
      </c>
      <c r="Q5" s="207" t="s">
        <v>70</v>
      </c>
      <c r="R5" s="208" t="s">
        <v>71</v>
      </c>
      <c r="S5" s="208" t="s">
        <v>72</v>
      </c>
      <c r="T5" s="208" t="s">
        <v>110</v>
      </c>
      <c r="U5" s="208" t="s">
        <v>114</v>
      </c>
      <c r="V5" s="208" t="s">
        <v>115</v>
      </c>
      <c r="W5" s="208" t="s">
        <v>132</v>
      </c>
      <c r="X5" s="207" t="s">
        <v>70</v>
      </c>
      <c r="Y5" s="208" t="s">
        <v>71</v>
      </c>
      <c r="Z5" s="208" t="s">
        <v>72</v>
      </c>
      <c r="AA5" s="208" t="s">
        <v>110</v>
      </c>
      <c r="AB5" s="208" t="s">
        <v>114</v>
      </c>
      <c r="AC5" s="208" t="s">
        <v>115</v>
      </c>
      <c r="AD5" s="208" t="s">
        <v>132</v>
      </c>
      <c r="AE5" s="207" t="s">
        <v>70</v>
      </c>
      <c r="AF5" s="208" t="s">
        <v>71</v>
      </c>
      <c r="AG5" s="208" t="s">
        <v>72</v>
      </c>
      <c r="AH5" s="208" t="s">
        <v>110</v>
      </c>
      <c r="AI5" s="208" t="s">
        <v>114</v>
      </c>
      <c r="AJ5" s="208" t="s">
        <v>115</v>
      </c>
      <c r="AK5" s="208" t="s">
        <v>132</v>
      </c>
      <c r="AL5" s="207" t="s">
        <v>70</v>
      </c>
      <c r="AM5" s="208" t="s">
        <v>71</v>
      </c>
      <c r="AN5" s="208" t="s">
        <v>72</v>
      </c>
      <c r="AO5" s="208" t="s">
        <v>110</v>
      </c>
      <c r="AP5" s="208" t="s">
        <v>114</v>
      </c>
      <c r="AQ5" s="208" t="s">
        <v>115</v>
      </c>
      <c r="AR5" s="208" t="s">
        <v>132</v>
      </c>
      <c r="AS5" s="207" t="s">
        <v>70</v>
      </c>
      <c r="AT5" s="208" t="s">
        <v>71</v>
      </c>
      <c r="AU5" s="208" t="s">
        <v>72</v>
      </c>
      <c r="AV5" s="208" t="s">
        <v>110</v>
      </c>
      <c r="AW5" s="208" t="s">
        <v>114</v>
      </c>
      <c r="AX5" s="208" t="s">
        <v>115</v>
      </c>
      <c r="AY5" s="208" t="s">
        <v>132</v>
      </c>
      <c r="AZ5" s="207" t="s">
        <v>70</v>
      </c>
      <c r="BA5" s="208" t="s">
        <v>71</v>
      </c>
      <c r="BB5" s="208" t="s">
        <v>72</v>
      </c>
      <c r="BC5" s="208" t="s">
        <v>110</v>
      </c>
      <c r="BD5" s="208" t="s">
        <v>114</v>
      </c>
      <c r="BE5" s="208" t="s">
        <v>115</v>
      </c>
      <c r="BF5" s="208" t="s">
        <v>132</v>
      </c>
      <c r="BG5" s="207" t="s">
        <v>70</v>
      </c>
      <c r="BH5" s="208" t="s">
        <v>71</v>
      </c>
      <c r="BI5" s="208" t="s">
        <v>72</v>
      </c>
      <c r="BJ5" s="208" t="s">
        <v>110</v>
      </c>
      <c r="BK5" s="208" t="s">
        <v>114</v>
      </c>
      <c r="BL5" s="208" t="s">
        <v>115</v>
      </c>
      <c r="BM5" s="208" t="s">
        <v>132</v>
      </c>
      <c r="BN5" s="207" t="s">
        <v>70</v>
      </c>
      <c r="BO5" s="208" t="s">
        <v>71</v>
      </c>
      <c r="BP5" s="208" t="s">
        <v>72</v>
      </c>
      <c r="BQ5" s="208" t="s">
        <v>110</v>
      </c>
      <c r="BR5" s="208" t="s">
        <v>114</v>
      </c>
      <c r="BS5" s="208" t="s">
        <v>115</v>
      </c>
      <c r="BT5" s="208" t="s">
        <v>132</v>
      </c>
      <c r="BU5" s="207" t="s">
        <v>70</v>
      </c>
      <c r="BV5" s="208" t="s">
        <v>71</v>
      </c>
      <c r="BW5" s="208" t="s">
        <v>72</v>
      </c>
      <c r="BX5" s="208" t="s">
        <v>110</v>
      </c>
      <c r="BY5" s="208" t="s">
        <v>114</v>
      </c>
      <c r="BZ5" s="208" t="s">
        <v>115</v>
      </c>
      <c r="CA5" s="208" t="s">
        <v>132</v>
      </c>
      <c r="CB5" s="207" t="s">
        <v>70</v>
      </c>
      <c r="CC5" s="208" t="s">
        <v>71</v>
      </c>
      <c r="CD5" s="208" t="s">
        <v>72</v>
      </c>
      <c r="CE5" s="208" t="s">
        <v>110</v>
      </c>
      <c r="CF5" s="208" t="s">
        <v>114</v>
      </c>
      <c r="CG5" s="208" t="s">
        <v>115</v>
      </c>
      <c r="CH5" s="208" t="s">
        <v>132</v>
      </c>
      <c r="CI5" s="207" t="s">
        <v>70</v>
      </c>
      <c r="CJ5" s="208" t="s">
        <v>71</v>
      </c>
      <c r="CK5" s="208" t="s">
        <v>72</v>
      </c>
      <c r="CL5" s="208" t="s">
        <v>110</v>
      </c>
      <c r="CM5" s="208" t="s">
        <v>114</v>
      </c>
      <c r="CN5" s="208" t="s">
        <v>115</v>
      </c>
      <c r="CO5" s="208" t="s">
        <v>132</v>
      </c>
      <c r="CP5" s="207" t="s">
        <v>70</v>
      </c>
      <c r="CQ5" s="208" t="s">
        <v>71</v>
      </c>
      <c r="CR5" s="208" t="s">
        <v>72</v>
      </c>
      <c r="CS5" s="208" t="s">
        <v>110</v>
      </c>
      <c r="CT5" s="208" t="s">
        <v>114</v>
      </c>
      <c r="CU5" s="208" t="s">
        <v>115</v>
      </c>
      <c r="CV5" s="208" t="s">
        <v>132</v>
      </c>
      <c r="CW5" s="207" t="s">
        <v>70</v>
      </c>
      <c r="CX5" s="208" t="s">
        <v>71</v>
      </c>
      <c r="CY5" s="208" t="s">
        <v>72</v>
      </c>
      <c r="CZ5" s="208" t="s">
        <v>110</v>
      </c>
      <c r="DA5" s="208" t="s">
        <v>114</v>
      </c>
      <c r="DB5" s="208" t="s">
        <v>115</v>
      </c>
      <c r="DC5" s="208" t="s">
        <v>132</v>
      </c>
      <c r="DD5" s="207" t="s">
        <v>70</v>
      </c>
      <c r="DE5" s="208" t="s">
        <v>71</v>
      </c>
      <c r="DF5" s="208" t="s">
        <v>72</v>
      </c>
      <c r="DG5" s="208" t="s">
        <v>110</v>
      </c>
      <c r="DH5" s="208" t="s">
        <v>114</v>
      </c>
      <c r="DI5" s="208" t="s">
        <v>115</v>
      </c>
      <c r="DJ5" s="208" t="s">
        <v>132</v>
      </c>
      <c r="DK5" s="207" t="s">
        <v>70</v>
      </c>
      <c r="DL5" s="208" t="s">
        <v>71</v>
      </c>
      <c r="DM5" s="208" t="s">
        <v>72</v>
      </c>
      <c r="DN5" s="208" t="s">
        <v>110</v>
      </c>
      <c r="DO5" s="208" t="s">
        <v>114</v>
      </c>
      <c r="DP5" s="208" t="s">
        <v>115</v>
      </c>
      <c r="DQ5" s="208" t="s">
        <v>132</v>
      </c>
      <c r="DR5" s="207" t="s">
        <v>70</v>
      </c>
      <c r="DS5" s="208" t="s">
        <v>71</v>
      </c>
      <c r="DT5" s="208" t="s">
        <v>72</v>
      </c>
      <c r="DU5" s="208" t="s">
        <v>110</v>
      </c>
      <c r="DV5" s="208" t="s">
        <v>114</v>
      </c>
      <c r="DW5" s="208" t="s">
        <v>115</v>
      </c>
      <c r="DX5" s="208" t="s">
        <v>132</v>
      </c>
      <c r="DY5" s="104"/>
      <c r="DZ5" s="104"/>
      <c r="EA5" s="104"/>
      <c r="EB5" s="104"/>
      <c r="EC5" s="104"/>
      <c r="ED5" s="104"/>
      <c r="EE5" s="104"/>
    </row>
    <row r="6" spans="1:135" ht="15" x14ac:dyDescent="0.3">
      <c r="A6" s="164" t="s">
        <v>453</v>
      </c>
      <c r="B6" s="162">
        <v>1</v>
      </c>
      <c r="C6" s="189">
        <v>17</v>
      </c>
      <c r="D6" s="190">
        <v>46.730000000000004</v>
      </c>
      <c r="E6" s="190">
        <v>2.7488235294117649</v>
      </c>
      <c r="F6" s="191">
        <v>7.3965141612200433E-3</v>
      </c>
      <c r="G6" s="191">
        <v>0.3523148148148148</v>
      </c>
      <c r="H6" s="191">
        <v>2.0724400871459693E-2</v>
      </c>
      <c r="I6" s="165">
        <v>5.6677732524714797</v>
      </c>
      <c r="J6" s="192">
        <v>14</v>
      </c>
      <c r="K6" s="190">
        <v>52.25</v>
      </c>
      <c r="L6" s="190">
        <v>3.7321428571428572</v>
      </c>
      <c r="M6" s="191">
        <v>7.3883928571428581E-3</v>
      </c>
      <c r="N6" s="191">
        <v>0.39194444444444443</v>
      </c>
      <c r="O6" s="191">
        <v>2.7996031746031744E-2</v>
      </c>
      <c r="P6" s="165">
        <v>5.6617561918944466</v>
      </c>
      <c r="Q6" s="192">
        <v>13</v>
      </c>
      <c r="R6" s="190">
        <v>41.41</v>
      </c>
      <c r="S6" s="190">
        <v>3.1853846153846153</v>
      </c>
      <c r="T6" s="191">
        <v>8.076923076923077E-3</v>
      </c>
      <c r="U6" s="191">
        <v>0.3383796296296297</v>
      </c>
      <c r="V6" s="191">
        <v>2.6029202279202284E-2</v>
      </c>
      <c r="W6" s="165">
        <v>5.2292841674627573</v>
      </c>
      <c r="X6" s="192">
        <v>15</v>
      </c>
      <c r="Y6" s="190">
        <v>76.75</v>
      </c>
      <c r="Z6" s="190">
        <v>5.1166666666666663</v>
      </c>
      <c r="AA6" s="191">
        <v>7.6944444444444456E-3</v>
      </c>
      <c r="AB6" s="191">
        <v>0.59428240740740745</v>
      </c>
      <c r="AC6" s="191">
        <v>3.9618827160493829E-2</v>
      </c>
      <c r="AD6" s="165">
        <v>5.450467263084815</v>
      </c>
      <c r="AE6" s="192">
        <v>14</v>
      </c>
      <c r="AF6" s="190">
        <v>53.73</v>
      </c>
      <c r="AG6" s="190">
        <v>3.8378571428571426</v>
      </c>
      <c r="AH6" s="191">
        <v>6.7848875661375655E-3</v>
      </c>
      <c r="AI6" s="191">
        <v>0.37064814814814817</v>
      </c>
      <c r="AJ6" s="191">
        <v>2.6474867724867727E-2</v>
      </c>
      <c r="AK6" s="165">
        <v>6.1622472311145975</v>
      </c>
      <c r="AL6" s="192">
        <v>14</v>
      </c>
      <c r="AM6" s="190">
        <v>50.02</v>
      </c>
      <c r="AN6" s="190">
        <v>3.572857142857143</v>
      </c>
      <c r="AO6" s="191">
        <v>6.7865410052910056E-3</v>
      </c>
      <c r="AP6" s="191">
        <v>0.35165509259259264</v>
      </c>
      <c r="AQ6" s="191">
        <v>2.5118220899470904E-2</v>
      </c>
      <c r="AR6" s="165">
        <v>6.1825311152578744</v>
      </c>
      <c r="AS6" s="192">
        <v>24</v>
      </c>
      <c r="AT6" s="190">
        <v>42.71</v>
      </c>
      <c r="AU6" s="190">
        <v>1.7795833333333333</v>
      </c>
      <c r="AV6" s="191">
        <v>6.8378665123456786E-3</v>
      </c>
      <c r="AW6" s="191">
        <v>0.2994560185185185</v>
      </c>
      <c r="AX6" s="191">
        <v>1.2477334104938271E-2</v>
      </c>
      <c r="AY6" s="165">
        <v>6.1276935225328826</v>
      </c>
      <c r="AZ6" s="192">
        <v>2</v>
      </c>
      <c r="BA6" s="190">
        <v>4</v>
      </c>
      <c r="BB6" s="190">
        <v>2</v>
      </c>
      <c r="BC6" s="191">
        <v>7.4189814814814821E-3</v>
      </c>
      <c r="BD6" s="191">
        <v>2.9652777777777781E-2</v>
      </c>
      <c r="BE6" s="191">
        <v>1.4826388888888891E-2</v>
      </c>
      <c r="BF6" s="165">
        <v>5.6245712142602358</v>
      </c>
      <c r="BG6" s="192">
        <v>2</v>
      </c>
      <c r="BH6" s="190">
        <v>3</v>
      </c>
      <c r="BI6" s="190">
        <v>1.5</v>
      </c>
      <c r="BJ6" s="191">
        <v>6.3425925925925924E-3</v>
      </c>
      <c r="BK6" s="191">
        <v>1.8958333333333334E-2</v>
      </c>
      <c r="BL6" s="191">
        <v>9.479166666666667E-3</v>
      </c>
      <c r="BM6" s="165">
        <v>6.5701306832562967</v>
      </c>
      <c r="BN6" s="192">
        <v>11</v>
      </c>
      <c r="BO6" s="190">
        <v>34.163053869999999</v>
      </c>
      <c r="BP6" s="190">
        <v>3.10573217</v>
      </c>
      <c r="BQ6" s="191">
        <v>7.2843013468013472E-3</v>
      </c>
      <c r="BR6" s="191">
        <v>0.25275462962962958</v>
      </c>
      <c r="BS6" s="191">
        <v>2.2977693602693597E-2</v>
      </c>
      <c r="BT6" s="165">
        <v>6.0770865434473924</v>
      </c>
      <c r="BU6" s="192">
        <v>20</v>
      </c>
      <c r="BV6" s="190">
        <v>54.69</v>
      </c>
      <c r="BW6" s="190">
        <v>2.7344999999999997</v>
      </c>
      <c r="BX6" s="191">
        <v>6.9079861111111113E-3</v>
      </c>
      <c r="BY6" s="191">
        <v>0.37847222222222227</v>
      </c>
      <c r="BZ6" s="191">
        <v>1.8923611111111113E-2</v>
      </c>
      <c r="CA6" s="165">
        <v>6.0717183044343654</v>
      </c>
      <c r="CB6" s="192">
        <v>12</v>
      </c>
      <c r="CC6" s="190">
        <v>33.58</v>
      </c>
      <c r="CD6" s="190">
        <v>2.7983333333333333</v>
      </c>
      <c r="CE6" s="191">
        <v>7.312885802469137E-3</v>
      </c>
      <c r="CF6" s="191">
        <v>0.2464699074074074</v>
      </c>
      <c r="CG6" s="191">
        <v>2.0539158950617285E-2</v>
      </c>
      <c r="CH6" s="165">
        <v>5.7072193243831464</v>
      </c>
      <c r="CI6" s="192">
        <v>11</v>
      </c>
      <c r="CJ6" s="190">
        <v>30.299999999999997</v>
      </c>
      <c r="CK6" s="190">
        <v>2.7545454545454544</v>
      </c>
      <c r="CL6" s="191">
        <v>7.2495791245791256E-3</v>
      </c>
      <c r="CM6" s="191">
        <v>0.22041666666666665</v>
      </c>
      <c r="CN6" s="191">
        <v>2.0037878787878785E-2</v>
      </c>
      <c r="CO6" s="165">
        <v>5.7948701495597161</v>
      </c>
      <c r="CP6" s="192">
        <v>4</v>
      </c>
      <c r="CQ6" s="190">
        <v>9.2099999999999991</v>
      </c>
      <c r="CR6" s="190">
        <v>2.3024999999999998</v>
      </c>
      <c r="CS6" s="191">
        <v>7.2858796296296291E-3</v>
      </c>
      <c r="CT6" s="191">
        <v>6.7476851851851857E-2</v>
      </c>
      <c r="CU6" s="191">
        <v>1.6869212962962964E-2</v>
      </c>
      <c r="CV6" s="165">
        <v>5.72625246495544</v>
      </c>
      <c r="CW6" s="192">
        <v>5</v>
      </c>
      <c r="CX6" s="190">
        <v>16.100000000000001</v>
      </c>
      <c r="CY6" s="190">
        <v>3.22</v>
      </c>
      <c r="CZ6" s="191">
        <v>7.3217592592592596E-3</v>
      </c>
      <c r="DA6" s="191">
        <v>0.11818287037037037</v>
      </c>
      <c r="DB6" s="191">
        <v>2.3636574074074074E-2</v>
      </c>
      <c r="DC6" s="165">
        <v>5.7049702051174735</v>
      </c>
      <c r="DD6" s="192"/>
      <c r="DE6" s="190"/>
      <c r="DF6" s="190"/>
      <c r="DG6" s="191"/>
      <c r="DH6" s="191"/>
      <c r="DI6" s="191"/>
      <c r="DJ6" s="165"/>
      <c r="DK6" s="192"/>
      <c r="DL6" s="190"/>
      <c r="DM6" s="190"/>
      <c r="DN6" s="191"/>
      <c r="DO6" s="191"/>
      <c r="DP6" s="191"/>
      <c r="DQ6" s="165"/>
      <c r="DR6" s="192"/>
      <c r="DS6" s="190"/>
      <c r="DT6" s="190"/>
      <c r="DU6" s="191"/>
      <c r="DV6" s="191"/>
      <c r="DW6" s="191"/>
      <c r="DX6" s="165"/>
      <c r="DY6" s="193">
        <v>178</v>
      </c>
      <c r="DZ6" s="194">
        <v>548.64305387000013</v>
      </c>
      <c r="EA6" s="194">
        <v>3.0822643475842706</v>
      </c>
      <c r="EB6" s="195">
        <v>7.2065517062005801E-3</v>
      </c>
      <c r="EC6" s="195">
        <v>4.0310648148148154</v>
      </c>
      <c r="ED6" s="195">
        <v>2.2646431543903459E-2</v>
      </c>
      <c r="EE6" s="166">
        <v>5.8515604650372701</v>
      </c>
    </row>
    <row r="7" spans="1:135" ht="15" x14ac:dyDescent="0.3">
      <c r="A7" s="127"/>
      <c r="B7" s="163">
        <v>2</v>
      </c>
      <c r="C7" s="89">
        <v>12</v>
      </c>
      <c r="D7" s="90">
        <v>47.019999999999996</v>
      </c>
      <c r="E7" s="90">
        <v>3.918333333333333</v>
      </c>
      <c r="F7" s="91">
        <v>7.4864969135802484E-3</v>
      </c>
      <c r="G7" s="91">
        <v>0.35641203703703705</v>
      </c>
      <c r="H7" s="91">
        <v>2.9701003086419753E-2</v>
      </c>
      <c r="I7" s="86">
        <v>5.5933608866465603</v>
      </c>
      <c r="J7" s="196">
        <v>14</v>
      </c>
      <c r="K7" s="90">
        <v>53.6</v>
      </c>
      <c r="L7" s="90">
        <v>3.8285714285714287</v>
      </c>
      <c r="M7" s="91">
        <v>7.6215277777777783E-3</v>
      </c>
      <c r="N7" s="91">
        <v>0.41460648148148149</v>
      </c>
      <c r="O7" s="91">
        <v>2.9614748677248677E-2</v>
      </c>
      <c r="P7" s="86">
        <v>5.486117334156698</v>
      </c>
      <c r="Q7" s="196">
        <v>12</v>
      </c>
      <c r="R7" s="90">
        <v>39.21</v>
      </c>
      <c r="S7" s="90">
        <v>3.2675000000000001</v>
      </c>
      <c r="T7" s="91">
        <v>8.2619598765432106E-3</v>
      </c>
      <c r="U7" s="91">
        <v>0.32788194444444441</v>
      </c>
      <c r="V7" s="91">
        <v>2.7323495370370366E-2</v>
      </c>
      <c r="W7" s="86">
        <v>5.0896852315149737</v>
      </c>
      <c r="X7" s="196">
        <v>12</v>
      </c>
      <c r="Y7" s="90">
        <v>76.800000000000011</v>
      </c>
      <c r="Z7" s="90">
        <v>6.4000000000000012</v>
      </c>
      <c r="AA7" s="91">
        <v>7.8935185185185185E-3</v>
      </c>
      <c r="AB7" s="91">
        <v>0.61714120370370362</v>
      </c>
      <c r="AC7" s="91">
        <v>5.1428433641975302E-2</v>
      </c>
      <c r="AD7" s="86">
        <v>5.2900648821693972</v>
      </c>
      <c r="AE7" s="196">
        <v>12</v>
      </c>
      <c r="AF7" s="90">
        <v>41.660000000000004</v>
      </c>
      <c r="AG7" s="90">
        <v>3.4716666666666671</v>
      </c>
      <c r="AH7" s="91">
        <v>6.7496141975308642E-3</v>
      </c>
      <c r="AI7" s="91">
        <v>0.29063657407407412</v>
      </c>
      <c r="AJ7" s="91">
        <v>2.4219714506172843E-2</v>
      </c>
      <c r="AK7" s="86">
        <v>6.2051700048441818</v>
      </c>
      <c r="AL7" s="196">
        <v>9</v>
      </c>
      <c r="AM7" s="90">
        <v>39.950000000000003</v>
      </c>
      <c r="AN7" s="90">
        <v>4.4388888888888891</v>
      </c>
      <c r="AO7" s="91">
        <v>6.547067901234568E-3</v>
      </c>
      <c r="AP7" s="91">
        <v>0.26804398148148151</v>
      </c>
      <c r="AQ7" s="91">
        <v>2.9782664609053502E-2</v>
      </c>
      <c r="AR7" s="86">
        <v>6.3950789276114</v>
      </c>
      <c r="AS7" s="196">
        <v>15</v>
      </c>
      <c r="AT7" s="90">
        <v>53.070000000000007</v>
      </c>
      <c r="AU7" s="90">
        <v>3.5380000000000007</v>
      </c>
      <c r="AV7" s="91">
        <v>6.9745370370370369E-3</v>
      </c>
      <c r="AW7" s="91">
        <v>0.39091435185185192</v>
      </c>
      <c r="AX7" s="91">
        <v>2.6060956790123459E-2</v>
      </c>
      <c r="AY7" s="86">
        <v>6.026710896301771</v>
      </c>
      <c r="AZ7" s="196">
        <v>6</v>
      </c>
      <c r="BA7" s="90">
        <v>11.01</v>
      </c>
      <c r="BB7" s="90">
        <v>1.835</v>
      </c>
      <c r="BC7" s="91">
        <v>6.8113425925925937E-3</v>
      </c>
      <c r="BD7" s="91">
        <v>7.4722222222222232E-2</v>
      </c>
      <c r="BE7" s="91">
        <v>1.2453703703703705E-2</v>
      </c>
      <c r="BF7" s="86">
        <v>6.1199550432047829</v>
      </c>
      <c r="BG7" s="196"/>
      <c r="BH7" s="90"/>
      <c r="BI7" s="90"/>
      <c r="BJ7" s="91"/>
      <c r="BK7" s="91"/>
      <c r="BL7" s="91"/>
      <c r="BM7" s="86"/>
      <c r="BN7" s="196">
        <v>12</v>
      </c>
      <c r="BO7" s="90">
        <v>51.974885010000001</v>
      </c>
      <c r="BP7" s="90">
        <v>4.3312404175000001</v>
      </c>
      <c r="BQ7" s="91">
        <v>7.4691358024691346E-3</v>
      </c>
      <c r="BR7" s="91">
        <v>0.39137731481481475</v>
      </c>
      <c r="BS7" s="91">
        <v>3.2614776234567898E-2</v>
      </c>
      <c r="BT7" s="86">
        <v>5.6107621907530616</v>
      </c>
      <c r="BU7" s="196">
        <v>16</v>
      </c>
      <c r="BV7" s="90">
        <v>47.61</v>
      </c>
      <c r="BW7" s="90">
        <v>2.975625</v>
      </c>
      <c r="BX7" s="91">
        <v>7.0211226851851849E-3</v>
      </c>
      <c r="BY7" s="91">
        <v>0.33787037037037038</v>
      </c>
      <c r="BZ7" s="91">
        <v>2.1116898148148149E-2</v>
      </c>
      <c r="CA7" s="86">
        <v>5.9624081381485459</v>
      </c>
      <c r="CB7" s="196">
        <v>10</v>
      </c>
      <c r="CC7" s="90">
        <v>35.799999999999997</v>
      </c>
      <c r="CD7" s="90">
        <v>3.5799999999999996</v>
      </c>
      <c r="CE7" s="91">
        <v>7.6979166666666671E-3</v>
      </c>
      <c r="CF7" s="91">
        <v>0.27263888888888893</v>
      </c>
      <c r="CG7" s="91">
        <v>2.7263888888888893E-2</v>
      </c>
      <c r="CH7" s="86">
        <v>5.4348736142977581</v>
      </c>
      <c r="CI7" s="196">
        <v>13</v>
      </c>
      <c r="CJ7" s="90">
        <v>46.199999999999996</v>
      </c>
      <c r="CK7" s="90">
        <v>3.5538461538461537</v>
      </c>
      <c r="CL7" s="91">
        <v>7.4821937321937326E-3</v>
      </c>
      <c r="CM7" s="91">
        <v>0.34538194444444442</v>
      </c>
      <c r="CN7" s="91">
        <v>2.6567841880341878E-2</v>
      </c>
      <c r="CO7" s="86">
        <v>5.591211276508167</v>
      </c>
      <c r="CP7" s="196">
        <v>3</v>
      </c>
      <c r="CQ7" s="90">
        <v>11.6</v>
      </c>
      <c r="CR7" s="90">
        <v>3.8666666666666667</v>
      </c>
      <c r="CS7" s="91">
        <v>7.5925925925925926E-3</v>
      </c>
      <c r="CT7" s="91">
        <v>9.1296296296296292E-2</v>
      </c>
      <c r="CU7" s="91">
        <v>3.0432098765432097E-2</v>
      </c>
      <c r="CV7" s="86">
        <v>5.5022861834782075</v>
      </c>
      <c r="CW7" s="196">
        <v>8</v>
      </c>
      <c r="CX7" s="90">
        <v>30.5</v>
      </c>
      <c r="CY7" s="90">
        <v>3.8125</v>
      </c>
      <c r="CZ7" s="91">
        <v>7.1802662037037035E-3</v>
      </c>
      <c r="DA7" s="91">
        <v>0.22149305555555557</v>
      </c>
      <c r="DB7" s="91">
        <v>2.7686631944444446E-2</v>
      </c>
      <c r="DC7" s="86">
        <v>5.8144546005609126</v>
      </c>
      <c r="DD7" s="196"/>
      <c r="DE7" s="90"/>
      <c r="DF7" s="90"/>
      <c r="DG7" s="91"/>
      <c r="DH7" s="91"/>
      <c r="DI7" s="91"/>
      <c r="DJ7" s="86"/>
      <c r="DK7" s="196"/>
      <c r="DL7" s="90"/>
      <c r="DM7" s="90"/>
      <c r="DN7" s="91"/>
      <c r="DO7" s="91"/>
      <c r="DP7" s="91"/>
      <c r="DQ7" s="86"/>
      <c r="DR7" s="196"/>
      <c r="DS7" s="90"/>
      <c r="DT7" s="90"/>
      <c r="DU7" s="91"/>
      <c r="DV7" s="91"/>
      <c r="DW7" s="91"/>
      <c r="DX7" s="86"/>
      <c r="DY7" s="92">
        <v>154</v>
      </c>
      <c r="DZ7" s="93">
        <v>586.00488500999973</v>
      </c>
      <c r="EA7" s="93">
        <v>3.8052265260389593</v>
      </c>
      <c r="EB7" s="94">
        <v>7.3522426647426647E-3</v>
      </c>
      <c r="EC7" s="94">
        <v>4.4004166666666658</v>
      </c>
      <c r="ED7" s="94">
        <v>2.8574134199134193E-2</v>
      </c>
      <c r="EE7" s="87">
        <v>5.7169206063926756</v>
      </c>
    </row>
    <row r="8" spans="1:135" ht="15" x14ac:dyDescent="0.3">
      <c r="A8" s="127"/>
      <c r="B8" s="163">
        <v>3</v>
      </c>
      <c r="C8" s="89">
        <v>14</v>
      </c>
      <c r="D8" s="90">
        <v>70.3</v>
      </c>
      <c r="E8" s="90">
        <v>5.0214285714285714</v>
      </c>
      <c r="F8" s="91">
        <v>8.1927910052910068E-3</v>
      </c>
      <c r="G8" s="91">
        <v>0.57946759259259251</v>
      </c>
      <c r="H8" s="91">
        <v>4.1390542328042325E-2</v>
      </c>
      <c r="I8" s="86">
        <v>5.1279462837498198</v>
      </c>
      <c r="J8" s="196">
        <v>16</v>
      </c>
      <c r="K8" s="90">
        <v>86.54</v>
      </c>
      <c r="L8" s="90">
        <v>5.4087500000000004</v>
      </c>
      <c r="M8" s="91">
        <v>7.5896990740740751E-3</v>
      </c>
      <c r="N8" s="91">
        <v>0.67531249999999998</v>
      </c>
      <c r="O8" s="91">
        <v>4.2207031249999999E-2</v>
      </c>
      <c r="P8" s="86">
        <v>5.5192949599856007</v>
      </c>
      <c r="Q8" s="196">
        <v>13</v>
      </c>
      <c r="R8" s="90">
        <v>64.95</v>
      </c>
      <c r="S8" s="90">
        <v>4.9961538461538462</v>
      </c>
      <c r="T8" s="91">
        <v>8.0083689458689458E-3</v>
      </c>
      <c r="U8" s="91">
        <v>0.53535879629629624</v>
      </c>
      <c r="V8" s="91">
        <v>4.1181445868945864E-2</v>
      </c>
      <c r="W8" s="86">
        <v>5.2356960731323259</v>
      </c>
      <c r="X8" s="196">
        <v>13</v>
      </c>
      <c r="Y8" s="90">
        <v>88.649999999999991</v>
      </c>
      <c r="Z8" s="90">
        <v>6.819230769230769</v>
      </c>
      <c r="AA8" s="91">
        <v>7.8703703703703731E-3</v>
      </c>
      <c r="AB8" s="91">
        <v>0.73337962962962977</v>
      </c>
      <c r="AC8" s="91">
        <v>5.6413817663817672E-2</v>
      </c>
      <c r="AD8" s="86">
        <v>5.3236831475563431</v>
      </c>
      <c r="AE8" s="196">
        <v>12</v>
      </c>
      <c r="AF8" s="90">
        <v>39.130000000000003</v>
      </c>
      <c r="AG8" s="90">
        <v>3.2608333333333337</v>
      </c>
      <c r="AH8" s="91">
        <v>6.6743827160493817E-3</v>
      </c>
      <c r="AI8" s="91">
        <v>0.26427083333333329</v>
      </c>
      <c r="AJ8" s="91">
        <v>2.2022569444444442E-2</v>
      </c>
      <c r="AK8" s="86">
        <v>6.2800197862215876</v>
      </c>
      <c r="AL8" s="196">
        <v>16</v>
      </c>
      <c r="AM8" s="90">
        <v>65.930000000000007</v>
      </c>
      <c r="AN8" s="90">
        <v>4.1206250000000004</v>
      </c>
      <c r="AO8" s="91">
        <v>6.526331018518519E-3</v>
      </c>
      <c r="AP8" s="91">
        <v>0.43898148148148153</v>
      </c>
      <c r="AQ8" s="91">
        <v>2.7436342592592596E-2</v>
      </c>
      <c r="AR8" s="86">
        <v>6.4086048406647915</v>
      </c>
      <c r="AS8" s="196">
        <v>13</v>
      </c>
      <c r="AT8" s="90">
        <v>58.95</v>
      </c>
      <c r="AU8" s="90">
        <v>4.5346153846153845</v>
      </c>
      <c r="AV8" s="91">
        <v>6.8474002849002839E-3</v>
      </c>
      <c r="AW8" s="91">
        <v>0.42162037037037037</v>
      </c>
      <c r="AX8" s="91">
        <v>3.243233618233618E-2</v>
      </c>
      <c r="AY8" s="86">
        <v>6.1197048505697058</v>
      </c>
      <c r="AZ8" s="196">
        <v>10</v>
      </c>
      <c r="BA8" s="90">
        <v>21.72</v>
      </c>
      <c r="BB8" s="90">
        <v>2.1719999999999997</v>
      </c>
      <c r="BC8" s="91">
        <v>7.3206018518518516E-3</v>
      </c>
      <c r="BD8" s="91">
        <v>0.1600462962962963</v>
      </c>
      <c r="BE8" s="91">
        <v>1.6004629629629629E-2</v>
      </c>
      <c r="BF8" s="86">
        <v>5.722731105520511</v>
      </c>
      <c r="BG8" s="196">
        <v>6</v>
      </c>
      <c r="BH8" s="90">
        <v>17.41</v>
      </c>
      <c r="BI8" s="90">
        <v>2.9016666666666668</v>
      </c>
      <c r="BJ8" s="91">
        <v>7.2800925925925923E-3</v>
      </c>
      <c r="BK8" s="91">
        <v>0.12353009259259259</v>
      </c>
      <c r="BL8" s="91">
        <v>2.0588348765432099E-2</v>
      </c>
      <c r="BM8" s="86">
        <v>5.8567323621884748</v>
      </c>
      <c r="BN8" s="196">
        <v>12</v>
      </c>
      <c r="BO8" s="90">
        <v>59.825651910000012</v>
      </c>
      <c r="BP8" s="90">
        <v>4.9854709925000007</v>
      </c>
      <c r="BQ8" s="91">
        <v>8.3092206790123437E-3</v>
      </c>
      <c r="BR8" s="91">
        <v>0.49939814814814809</v>
      </c>
      <c r="BS8" s="91">
        <v>4.1616512345679008E-2</v>
      </c>
      <c r="BT8" s="86">
        <v>5.1726533980566742</v>
      </c>
      <c r="BU8" s="196">
        <v>16</v>
      </c>
      <c r="BV8" s="90">
        <v>64.44</v>
      </c>
      <c r="BW8" s="90">
        <v>4.0274999999999999</v>
      </c>
      <c r="BX8" s="91">
        <v>6.9299768518518521E-3</v>
      </c>
      <c r="BY8" s="91">
        <v>0.44435185185185189</v>
      </c>
      <c r="BZ8" s="91">
        <v>2.7771990740740743E-2</v>
      </c>
      <c r="CA8" s="86">
        <v>6.0209769805501931</v>
      </c>
      <c r="CB8" s="196">
        <v>14</v>
      </c>
      <c r="CC8" s="90">
        <v>49.900000000000006</v>
      </c>
      <c r="CD8" s="90">
        <v>3.5642857142857145</v>
      </c>
      <c r="CE8" s="91">
        <v>7.0973875661375658E-3</v>
      </c>
      <c r="CF8" s="91">
        <v>0.35648148148148151</v>
      </c>
      <c r="CG8" s="91">
        <v>2.5462962962962965E-2</v>
      </c>
      <c r="CH8" s="86">
        <v>5.8947353313119706</v>
      </c>
      <c r="CI8" s="196">
        <v>19</v>
      </c>
      <c r="CJ8" s="90">
        <v>70</v>
      </c>
      <c r="CK8" s="90">
        <v>3.6842105263157894</v>
      </c>
      <c r="CL8" s="91">
        <v>7.213693957115009E-3</v>
      </c>
      <c r="CM8" s="91">
        <v>0.51070601851851849</v>
      </c>
      <c r="CN8" s="91">
        <v>2.6879264132553603E-2</v>
      </c>
      <c r="CO8" s="86">
        <v>5.8106804193926154</v>
      </c>
      <c r="CP8" s="196">
        <v>9</v>
      </c>
      <c r="CQ8" s="90">
        <v>21.500000000000004</v>
      </c>
      <c r="CR8" s="90">
        <v>2.3888888888888893</v>
      </c>
      <c r="CS8" s="91">
        <v>7.3006687242798346E-3</v>
      </c>
      <c r="CT8" s="91">
        <v>0.15892361111111108</v>
      </c>
      <c r="CU8" s="91">
        <v>1.7658179012345676E-2</v>
      </c>
      <c r="CV8" s="86">
        <v>5.7227794932895435</v>
      </c>
      <c r="CW8" s="196">
        <v>8</v>
      </c>
      <c r="CX8" s="90">
        <v>18.75</v>
      </c>
      <c r="CY8" s="90">
        <v>2.34375</v>
      </c>
      <c r="CZ8" s="91">
        <v>7.0515046296296298E-3</v>
      </c>
      <c r="DA8" s="91">
        <v>0.1340625</v>
      </c>
      <c r="DB8" s="91">
        <v>1.67578125E-2</v>
      </c>
      <c r="DC8" s="86">
        <v>5.928597513853096</v>
      </c>
      <c r="DD8" s="196"/>
      <c r="DE8" s="90"/>
      <c r="DF8" s="90"/>
      <c r="DG8" s="91"/>
      <c r="DH8" s="91"/>
      <c r="DI8" s="91"/>
      <c r="DJ8" s="86"/>
      <c r="DK8" s="196"/>
      <c r="DL8" s="90"/>
      <c r="DM8" s="90"/>
      <c r="DN8" s="91"/>
      <c r="DO8" s="91"/>
      <c r="DP8" s="91"/>
      <c r="DQ8" s="86"/>
      <c r="DR8" s="196"/>
      <c r="DS8" s="90"/>
      <c r="DT8" s="90"/>
      <c r="DU8" s="91"/>
      <c r="DV8" s="91"/>
      <c r="DW8" s="91"/>
      <c r="DX8" s="86"/>
      <c r="DY8" s="92">
        <v>191</v>
      </c>
      <c r="DZ8" s="93">
        <v>797.99565191000011</v>
      </c>
      <c r="EA8" s="93">
        <v>4.1779877063350792</v>
      </c>
      <c r="EB8" s="94">
        <v>7.340871630793098E-3</v>
      </c>
      <c r="EC8" s="94">
        <v>6.0358912037037005</v>
      </c>
      <c r="ED8" s="94">
        <v>3.1601524626720945E-2</v>
      </c>
      <c r="EE8" s="87">
        <v>5.7458857120157054</v>
      </c>
    </row>
    <row r="9" spans="1:135" ht="15.75" thickBot="1" x14ac:dyDescent="0.35">
      <c r="A9" s="127"/>
      <c r="B9" s="163">
        <v>4</v>
      </c>
      <c r="C9" s="89">
        <v>12</v>
      </c>
      <c r="D9" s="90">
        <v>49.85</v>
      </c>
      <c r="E9" s="90">
        <v>4.1541666666666668</v>
      </c>
      <c r="F9" s="91">
        <v>8.0198688271604941E-3</v>
      </c>
      <c r="G9" s="91">
        <v>0.40160879629629631</v>
      </c>
      <c r="H9" s="91">
        <v>3.3467399691358028E-2</v>
      </c>
      <c r="I9" s="86">
        <v>5.2400501898050971</v>
      </c>
      <c r="J9" s="196">
        <v>18</v>
      </c>
      <c r="K9" s="90">
        <v>75.899999999999991</v>
      </c>
      <c r="L9" s="90">
        <v>4.2166666666666659</v>
      </c>
      <c r="M9" s="91">
        <v>7.3771862139917687E-3</v>
      </c>
      <c r="N9" s="91">
        <v>0.57311342592592585</v>
      </c>
      <c r="O9" s="91">
        <v>3.1839634773662549E-2</v>
      </c>
      <c r="P9" s="86">
        <v>5.699848716823996</v>
      </c>
      <c r="Q9" s="196">
        <v>10</v>
      </c>
      <c r="R9" s="90">
        <v>51.85</v>
      </c>
      <c r="S9" s="90">
        <v>5.1850000000000005</v>
      </c>
      <c r="T9" s="91">
        <v>7.4166666666666669E-3</v>
      </c>
      <c r="U9" s="91">
        <v>0.39013888888888887</v>
      </c>
      <c r="V9" s="91">
        <v>3.901388888888889E-2</v>
      </c>
      <c r="W9" s="86">
        <v>5.6458960791355484</v>
      </c>
      <c r="X9" s="196">
        <v>13</v>
      </c>
      <c r="Y9" s="90">
        <v>69.460000000000008</v>
      </c>
      <c r="Z9" s="90">
        <v>5.3430769230769233</v>
      </c>
      <c r="AA9" s="91">
        <v>7.7368233618233624E-3</v>
      </c>
      <c r="AB9" s="91">
        <v>0.53754629629629624</v>
      </c>
      <c r="AC9" s="91">
        <v>4.1349715099715093E-2</v>
      </c>
      <c r="AD9" s="86">
        <v>5.4198099002148643</v>
      </c>
      <c r="AE9" s="196">
        <v>12</v>
      </c>
      <c r="AF9" s="90">
        <v>56.22</v>
      </c>
      <c r="AG9" s="90">
        <v>4.6849999999999996</v>
      </c>
      <c r="AH9" s="91">
        <v>6.7650462962962959E-3</v>
      </c>
      <c r="AI9" s="91">
        <v>0.3878125</v>
      </c>
      <c r="AJ9" s="91">
        <v>3.2317708333333334E-2</v>
      </c>
      <c r="AK9" s="86">
        <v>6.1970518882188417</v>
      </c>
      <c r="AL9" s="196">
        <v>10</v>
      </c>
      <c r="AM9" s="90">
        <v>36.79</v>
      </c>
      <c r="AN9" s="90">
        <v>3.6789999999999998</v>
      </c>
      <c r="AO9" s="91">
        <v>6.4375000000000005E-3</v>
      </c>
      <c r="AP9" s="91">
        <v>0.24019675925925921</v>
      </c>
      <c r="AQ9" s="91">
        <v>2.401967592592592E-2</v>
      </c>
      <c r="AR9" s="86">
        <v>6.5128352326047523</v>
      </c>
      <c r="AS9" s="196">
        <v>10</v>
      </c>
      <c r="AT9" s="90">
        <v>46.6</v>
      </c>
      <c r="AU9" s="90">
        <v>4.66</v>
      </c>
      <c r="AV9" s="91">
        <v>6.7604166666666672E-3</v>
      </c>
      <c r="AW9" s="91">
        <v>0.31842592592592595</v>
      </c>
      <c r="AX9" s="91">
        <v>3.1842592592592596E-2</v>
      </c>
      <c r="AY9" s="86">
        <v>6.1748830255045632</v>
      </c>
      <c r="AZ9" s="196">
        <v>7</v>
      </c>
      <c r="BA9" s="90">
        <v>14.52</v>
      </c>
      <c r="BB9" s="90">
        <v>2.0742857142857143</v>
      </c>
      <c r="BC9" s="91">
        <v>7.3263888888888884E-3</v>
      </c>
      <c r="BD9" s="91">
        <v>0.10791666666666667</v>
      </c>
      <c r="BE9" s="91">
        <v>1.5416666666666667E-2</v>
      </c>
      <c r="BF9" s="86">
        <v>5.7059881235077059</v>
      </c>
      <c r="BG9" s="196">
        <v>4</v>
      </c>
      <c r="BH9" s="90">
        <v>11.920000000000002</v>
      </c>
      <c r="BI9" s="90">
        <v>2.9800000000000004</v>
      </c>
      <c r="BJ9" s="91">
        <v>7.6215277777777774E-3</v>
      </c>
      <c r="BK9" s="91">
        <v>8.9837962962962967E-2</v>
      </c>
      <c r="BL9" s="91">
        <v>2.2459490740740742E-2</v>
      </c>
      <c r="BM9" s="86">
        <v>5.519833153306787</v>
      </c>
      <c r="BN9" s="196">
        <v>9</v>
      </c>
      <c r="BO9" s="90">
        <v>36.162431729999994</v>
      </c>
      <c r="BP9" s="90">
        <v>4.0180479699999996</v>
      </c>
      <c r="BQ9" s="91">
        <v>7.722479423868312E-3</v>
      </c>
      <c r="BR9" s="91">
        <v>0.2840509259259259</v>
      </c>
      <c r="BS9" s="91">
        <v>3.1561213991769546E-2</v>
      </c>
      <c r="BT9" s="86">
        <v>5.5769678599433377</v>
      </c>
      <c r="BU9" s="196">
        <v>17</v>
      </c>
      <c r="BV9" s="90">
        <v>75.900000000000006</v>
      </c>
      <c r="BW9" s="90">
        <v>4.4647058823529413</v>
      </c>
      <c r="BX9" s="91">
        <v>6.9008714596949881E-3</v>
      </c>
      <c r="BY9" s="91">
        <v>0.52424768518518516</v>
      </c>
      <c r="BZ9" s="91">
        <v>3.0838099128540304E-2</v>
      </c>
      <c r="CA9" s="86">
        <v>6.042817811900008</v>
      </c>
      <c r="CB9" s="196">
        <v>11</v>
      </c>
      <c r="CC9" s="90">
        <v>43.8</v>
      </c>
      <c r="CD9" s="90">
        <v>3.9818181818181815</v>
      </c>
      <c r="CE9" s="91">
        <v>7.190656565656566E-3</v>
      </c>
      <c r="CF9" s="91">
        <v>0.31875000000000003</v>
      </c>
      <c r="CG9" s="91">
        <v>2.897727272727273E-2</v>
      </c>
      <c r="CH9" s="86">
        <v>5.8295977574813058</v>
      </c>
      <c r="CI9" s="196">
        <v>15</v>
      </c>
      <c r="CJ9" s="90">
        <v>56.3</v>
      </c>
      <c r="CK9" s="90">
        <v>3.753333333333333</v>
      </c>
      <c r="CL9" s="91">
        <v>6.8410493827160499E-3</v>
      </c>
      <c r="CM9" s="91">
        <v>0.38804398148148156</v>
      </c>
      <c r="CN9" s="91">
        <v>2.5869598765432104E-2</v>
      </c>
      <c r="CO9" s="86">
        <v>6.1171953119748705</v>
      </c>
      <c r="CP9" s="196">
        <v>9</v>
      </c>
      <c r="CQ9" s="90">
        <v>20.25</v>
      </c>
      <c r="CR9" s="90">
        <v>2.25</v>
      </c>
      <c r="CS9" s="91">
        <v>6.9521604938271621E-3</v>
      </c>
      <c r="CT9" s="91">
        <v>0.14153935185185185</v>
      </c>
      <c r="CU9" s="91">
        <v>1.5726594650205761E-2</v>
      </c>
      <c r="CV9" s="86">
        <v>6.0025207400147487</v>
      </c>
      <c r="CW9" s="196">
        <v>11</v>
      </c>
      <c r="CX9" s="90">
        <v>29.882000000000005</v>
      </c>
      <c r="CY9" s="90">
        <v>2.716545454545455</v>
      </c>
      <c r="CZ9" s="91">
        <v>7.4326599326599348E-3</v>
      </c>
      <c r="DA9" s="91">
        <v>0.22015046296296298</v>
      </c>
      <c r="DB9" s="91">
        <v>2.0013678451178452E-2</v>
      </c>
      <c r="DC9" s="86">
        <v>5.6394736288481671</v>
      </c>
      <c r="DD9" s="196">
        <v>4</v>
      </c>
      <c r="DE9" s="90">
        <v>11</v>
      </c>
      <c r="DF9" s="90">
        <v>2.75</v>
      </c>
      <c r="DG9" s="91">
        <v>7.2829861111111116E-3</v>
      </c>
      <c r="DH9" s="91">
        <v>7.9791666666666664E-2</v>
      </c>
      <c r="DI9" s="91">
        <v>1.9947916666666666E-2</v>
      </c>
      <c r="DJ9" s="86">
        <v>5.7345483627050653</v>
      </c>
      <c r="DK9" s="196"/>
      <c r="DL9" s="90"/>
      <c r="DM9" s="90"/>
      <c r="DN9" s="91"/>
      <c r="DO9" s="91"/>
      <c r="DP9" s="91"/>
      <c r="DQ9" s="86"/>
      <c r="DR9" s="196"/>
      <c r="DS9" s="90"/>
      <c r="DT9" s="90"/>
      <c r="DU9" s="91"/>
      <c r="DV9" s="91"/>
      <c r="DW9" s="91"/>
      <c r="DX9" s="86"/>
      <c r="DY9" s="92">
        <v>172</v>
      </c>
      <c r="DZ9" s="93">
        <v>686.40443172999994</v>
      </c>
      <c r="EA9" s="93">
        <v>3.9907234402906973</v>
      </c>
      <c r="EB9" s="94">
        <v>7.2133397932816531E-3</v>
      </c>
      <c r="EC9" s="94">
        <v>5.0031712962962978</v>
      </c>
      <c r="ED9" s="94">
        <v>2.9088205211024988E-2</v>
      </c>
      <c r="EE9" s="87">
        <v>5.8340501858961193</v>
      </c>
    </row>
    <row r="10" spans="1:135" s="84" customFormat="1" ht="15.75" thickBot="1" x14ac:dyDescent="0.35">
      <c r="A10" s="127"/>
      <c r="B10" s="163">
        <v>5</v>
      </c>
      <c r="C10" s="89">
        <v>12</v>
      </c>
      <c r="D10" s="90">
        <v>58.36</v>
      </c>
      <c r="E10" s="90">
        <v>4.8633333333333333</v>
      </c>
      <c r="F10" s="91">
        <v>8.3169367283950635E-3</v>
      </c>
      <c r="G10" s="91">
        <v>0.50037037037037035</v>
      </c>
      <c r="H10" s="91">
        <v>4.169753086419753E-2</v>
      </c>
      <c r="I10" s="86">
        <v>5.0809480474872037</v>
      </c>
      <c r="J10" s="196">
        <v>17</v>
      </c>
      <c r="K10" s="90">
        <v>73</v>
      </c>
      <c r="L10" s="90">
        <v>4.2941176470588234</v>
      </c>
      <c r="M10" s="91">
        <v>7.5401688453159031E-3</v>
      </c>
      <c r="N10" s="91">
        <v>0.56179398148148152</v>
      </c>
      <c r="O10" s="91">
        <v>3.3046704793028327E-2</v>
      </c>
      <c r="P10" s="86">
        <v>5.549700952762386</v>
      </c>
      <c r="Q10" s="196">
        <v>19</v>
      </c>
      <c r="R10" s="90">
        <v>72.53</v>
      </c>
      <c r="S10" s="90">
        <v>3.8173684210526315</v>
      </c>
      <c r="T10" s="91">
        <v>7.8520955165692023E-3</v>
      </c>
      <c r="U10" s="91">
        <v>0.57465277777777779</v>
      </c>
      <c r="V10" s="91">
        <v>3.0244883040935672E-2</v>
      </c>
      <c r="W10" s="86">
        <v>5.3273387531029384</v>
      </c>
      <c r="X10" s="196">
        <v>10</v>
      </c>
      <c r="Y10" s="90">
        <v>47.500000000000007</v>
      </c>
      <c r="Z10" s="90">
        <v>4.7500000000000009</v>
      </c>
      <c r="AA10" s="91">
        <v>8.0810185185185186E-3</v>
      </c>
      <c r="AB10" s="91">
        <v>0.39394675925925926</v>
      </c>
      <c r="AC10" s="91">
        <v>3.9394675925925923E-2</v>
      </c>
      <c r="AD10" s="86">
        <v>5.2679159021522244</v>
      </c>
      <c r="AE10" s="196">
        <v>13</v>
      </c>
      <c r="AF10" s="90">
        <v>60.710000000000008</v>
      </c>
      <c r="AG10" s="90">
        <v>4.6700000000000008</v>
      </c>
      <c r="AH10" s="91">
        <v>7.1020299145299146E-3</v>
      </c>
      <c r="AI10" s="91">
        <v>0.44733796296296297</v>
      </c>
      <c r="AJ10" s="91">
        <v>3.4410612535612534E-2</v>
      </c>
      <c r="AK10" s="86">
        <v>5.9288896625996879</v>
      </c>
      <c r="AL10" s="196">
        <v>13</v>
      </c>
      <c r="AM10" s="90">
        <v>58.76</v>
      </c>
      <c r="AN10" s="90">
        <v>4.5199999999999996</v>
      </c>
      <c r="AO10" s="91">
        <v>6.328347578347578E-3</v>
      </c>
      <c r="AP10" s="91">
        <v>0.37334490740740739</v>
      </c>
      <c r="AQ10" s="91">
        <v>2.8718839031339032E-2</v>
      </c>
      <c r="AR10" s="86">
        <v>6.6053372291295496</v>
      </c>
      <c r="AS10" s="196">
        <v>11</v>
      </c>
      <c r="AT10" s="90">
        <v>35.31</v>
      </c>
      <c r="AU10" s="90">
        <v>3.2100000000000004</v>
      </c>
      <c r="AV10" s="91">
        <v>6.5867003367003378E-3</v>
      </c>
      <c r="AW10" s="91">
        <v>0.23959490740740741</v>
      </c>
      <c r="AX10" s="91">
        <v>2.1781355218855217E-2</v>
      </c>
      <c r="AY10" s="86">
        <v>6.345354550856305</v>
      </c>
      <c r="AZ10" s="196">
        <v>4</v>
      </c>
      <c r="BA10" s="90">
        <v>8.2900000000000009</v>
      </c>
      <c r="BB10" s="90">
        <v>2.0725000000000002</v>
      </c>
      <c r="BC10" s="91">
        <v>7.106481481481481E-3</v>
      </c>
      <c r="BD10" s="91">
        <v>5.8530092592592592E-2</v>
      </c>
      <c r="BE10" s="91">
        <v>1.4632523148148148E-2</v>
      </c>
      <c r="BF10" s="86">
        <v>5.8716290230780261</v>
      </c>
      <c r="BG10" s="196">
        <v>6</v>
      </c>
      <c r="BH10" s="90">
        <v>18.86</v>
      </c>
      <c r="BI10" s="90">
        <v>3.1433333333333331</v>
      </c>
      <c r="BJ10" s="91">
        <v>8.0729166666666657E-3</v>
      </c>
      <c r="BK10" s="91">
        <v>0.15057870370370369</v>
      </c>
      <c r="BL10" s="91">
        <v>2.5096450617283949E-2</v>
      </c>
      <c r="BM10" s="86">
        <v>5.1820255523252499</v>
      </c>
      <c r="BN10" s="196">
        <v>11</v>
      </c>
      <c r="BO10" s="90">
        <v>55.5</v>
      </c>
      <c r="BP10" s="90">
        <v>5.0454545454545459</v>
      </c>
      <c r="BQ10" s="91">
        <v>8.2186447811447832E-3</v>
      </c>
      <c r="BR10" s="91">
        <v>0.53091435185185187</v>
      </c>
      <c r="BS10" s="91">
        <v>4.826494107744108E-2</v>
      </c>
      <c r="BT10" s="86">
        <v>5.5032752391575483</v>
      </c>
      <c r="BU10" s="196">
        <v>16</v>
      </c>
      <c r="BV10" s="90">
        <v>85.9</v>
      </c>
      <c r="BW10" s="90">
        <v>5.3687500000000004</v>
      </c>
      <c r="BX10" s="91">
        <v>6.7570891203703708E-3</v>
      </c>
      <c r="BY10" s="91">
        <v>0.58414351851851853</v>
      </c>
      <c r="BZ10" s="91">
        <v>3.6508969907407408E-2</v>
      </c>
      <c r="CA10" s="86">
        <v>6.1936529230505251</v>
      </c>
      <c r="CB10" s="196">
        <v>15</v>
      </c>
      <c r="CC10" s="90">
        <v>59.199999999999996</v>
      </c>
      <c r="CD10" s="90">
        <v>3.9466666666666663</v>
      </c>
      <c r="CE10" s="91">
        <v>7.1589506172839512E-3</v>
      </c>
      <c r="CF10" s="91">
        <v>0.42395833333333338</v>
      </c>
      <c r="CG10" s="91">
        <v>2.826388888888889E-2</v>
      </c>
      <c r="CH10" s="86">
        <v>5.8306576131995334</v>
      </c>
      <c r="CI10" s="196">
        <v>18</v>
      </c>
      <c r="CJ10" s="90">
        <v>60.35</v>
      </c>
      <c r="CK10" s="90">
        <v>3.3527777777777779</v>
      </c>
      <c r="CL10" s="91">
        <v>7.1707818930041144E-3</v>
      </c>
      <c r="CM10" s="91">
        <v>0.43413194444444447</v>
      </c>
      <c r="CN10" s="91">
        <v>2.4118441358024694E-2</v>
      </c>
      <c r="CO10" s="86">
        <v>5.8262001340049911</v>
      </c>
      <c r="CP10" s="196">
        <v>12</v>
      </c>
      <c r="CQ10" s="90">
        <v>33.199999999999996</v>
      </c>
      <c r="CR10" s="90">
        <v>2.7666666666666662</v>
      </c>
      <c r="CS10" s="91">
        <v>6.8190586419753082E-3</v>
      </c>
      <c r="CT10" s="91">
        <v>0.22675925925925924</v>
      </c>
      <c r="CU10" s="91">
        <v>1.8896604938271604E-2</v>
      </c>
      <c r="CV10" s="86">
        <v>6.1177828126447871</v>
      </c>
      <c r="CW10" s="196">
        <v>13</v>
      </c>
      <c r="CX10" s="90">
        <v>56.688000000000002</v>
      </c>
      <c r="CY10" s="90">
        <v>4.360615384615385</v>
      </c>
      <c r="CZ10" s="91">
        <v>7.3335113960113956E-3</v>
      </c>
      <c r="DA10" s="91">
        <v>0.42983796296296289</v>
      </c>
      <c r="DB10" s="91">
        <v>3.3064458689458683E-2</v>
      </c>
      <c r="DC10" s="86">
        <v>5.7500147730349198</v>
      </c>
      <c r="DD10" s="196">
        <v>12</v>
      </c>
      <c r="DE10" s="90">
        <v>41.550000000000004</v>
      </c>
      <c r="DF10" s="90">
        <v>3.4625000000000004</v>
      </c>
      <c r="DG10" s="91">
        <v>7.3871527777777781E-3</v>
      </c>
      <c r="DH10" s="91">
        <v>0.31146990740740743</v>
      </c>
      <c r="DI10" s="91">
        <v>2.5955825617283951E-2</v>
      </c>
      <c r="DJ10" s="86">
        <v>5.6678684045218546</v>
      </c>
      <c r="DK10" s="196"/>
      <c r="DL10" s="90"/>
      <c r="DM10" s="90"/>
      <c r="DN10" s="91"/>
      <c r="DO10" s="91"/>
      <c r="DP10" s="91"/>
      <c r="DQ10" s="86"/>
      <c r="DR10" s="196"/>
      <c r="DS10" s="90"/>
      <c r="DT10" s="90"/>
      <c r="DU10" s="91"/>
      <c r="DV10" s="91"/>
      <c r="DW10" s="91"/>
      <c r="DX10" s="86"/>
      <c r="DY10" s="92">
        <v>202</v>
      </c>
      <c r="DZ10" s="93">
        <v>825.70800000000008</v>
      </c>
      <c r="EA10" s="93">
        <v>4.087663366336634</v>
      </c>
      <c r="EB10" s="94">
        <v>7.3400256692335922E-3</v>
      </c>
      <c r="EC10" s="94">
        <v>6.2413657407407372</v>
      </c>
      <c r="ED10" s="94">
        <v>3.0897850201686818E-2</v>
      </c>
      <c r="EE10" s="87">
        <v>5.765749281289728</v>
      </c>
    </row>
    <row r="11" spans="1:135" ht="15" x14ac:dyDescent="0.3">
      <c r="A11" s="127"/>
      <c r="B11" s="163">
        <v>6</v>
      </c>
      <c r="C11" s="89"/>
      <c r="D11" s="90"/>
      <c r="E11" s="90"/>
      <c r="F11" s="91"/>
      <c r="G11" s="91"/>
      <c r="H11" s="91"/>
      <c r="I11" s="86"/>
      <c r="J11" s="196">
        <v>16</v>
      </c>
      <c r="K11" s="90">
        <v>82.000000000000014</v>
      </c>
      <c r="L11" s="90">
        <v>5.1250000000000009</v>
      </c>
      <c r="M11" s="91">
        <v>8.0172164351851871E-3</v>
      </c>
      <c r="N11" s="91">
        <v>0.67125000000000001</v>
      </c>
      <c r="O11" s="91">
        <v>4.1953125000000001E-2</v>
      </c>
      <c r="P11" s="86">
        <v>5.2547979572982602</v>
      </c>
      <c r="Q11" s="196">
        <v>12</v>
      </c>
      <c r="R11" s="90">
        <v>59.300000000000011</v>
      </c>
      <c r="S11" s="90">
        <v>4.9416666666666673</v>
      </c>
      <c r="T11" s="91">
        <v>7.7044753086419754E-3</v>
      </c>
      <c r="U11" s="91">
        <v>0.4714814814814815</v>
      </c>
      <c r="V11" s="91">
        <v>3.9290123456790123E-2</v>
      </c>
      <c r="W11" s="86">
        <v>5.4352701302959288</v>
      </c>
      <c r="X11" s="196">
        <v>9</v>
      </c>
      <c r="Y11" s="90">
        <v>45.6</v>
      </c>
      <c r="Z11" s="90">
        <v>5.0666666666666664</v>
      </c>
      <c r="AA11" s="91">
        <v>8.3770576131687244E-3</v>
      </c>
      <c r="AB11" s="91">
        <v>0.39892361111111113</v>
      </c>
      <c r="AC11" s="91">
        <v>4.4324845679012348E-2</v>
      </c>
      <c r="AD11" s="86">
        <v>5.0278268930633017</v>
      </c>
      <c r="AE11" s="196">
        <v>16</v>
      </c>
      <c r="AF11" s="90">
        <v>73.58</v>
      </c>
      <c r="AG11" s="90">
        <v>4.5987499999999999</v>
      </c>
      <c r="AH11" s="91">
        <v>7.0030381944444445E-3</v>
      </c>
      <c r="AI11" s="91">
        <v>0.52239583333333339</v>
      </c>
      <c r="AJ11" s="91">
        <v>3.2649739583333337E-2</v>
      </c>
      <c r="AK11" s="86">
        <v>5.9788529206894099</v>
      </c>
      <c r="AL11" s="196">
        <v>15</v>
      </c>
      <c r="AM11" s="90">
        <v>73.25</v>
      </c>
      <c r="AN11" s="90">
        <v>4.8833333333333337</v>
      </c>
      <c r="AO11" s="91">
        <v>6.9043209876543214E-3</v>
      </c>
      <c r="AP11" s="91">
        <v>0.52787037037037043</v>
      </c>
      <c r="AQ11" s="91">
        <v>3.5191358024691359E-2</v>
      </c>
      <c r="AR11" s="86">
        <v>6.1074187553285659</v>
      </c>
      <c r="AS11" s="196">
        <v>8</v>
      </c>
      <c r="AT11" s="90">
        <v>35.1</v>
      </c>
      <c r="AU11" s="90">
        <v>4.3875000000000002</v>
      </c>
      <c r="AV11" s="91">
        <v>7.0833333333333321E-3</v>
      </c>
      <c r="AW11" s="91">
        <v>0.26868055555555553</v>
      </c>
      <c r="AX11" s="91">
        <v>3.3585069444444442E-2</v>
      </c>
      <c r="AY11" s="86">
        <v>5.940466603126211</v>
      </c>
      <c r="AZ11" s="196">
        <v>8</v>
      </c>
      <c r="BA11" s="90">
        <v>15.51</v>
      </c>
      <c r="BB11" s="90">
        <v>1.93875</v>
      </c>
      <c r="BC11" s="91">
        <v>6.8605324074074072E-3</v>
      </c>
      <c r="BD11" s="91">
        <v>0.11583333333333333</v>
      </c>
      <c r="BE11" s="91">
        <v>1.4479166666666666E-2</v>
      </c>
      <c r="BF11" s="86">
        <v>6.1546787727898433</v>
      </c>
      <c r="BG11" s="196">
        <v>8</v>
      </c>
      <c r="BH11" s="90">
        <v>23.86</v>
      </c>
      <c r="BI11" s="90">
        <v>2.9824999999999999</v>
      </c>
      <c r="BJ11" s="91">
        <v>7.961516203703705E-3</v>
      </c>
      <c r="BK11" s="91">
        <v>0.18674768518518517</v>
      </c>
      <c r="BL11" s="91">
        <v>2.3343460648148146E-2</v>
      </c>
      <c r="BM11" s="86">
        <v>5.3764307992723079</v>
      </c>
      <c r="BN11" s="196">
        <v>2</v>
      </c>
      <c r="BO11" s="90">
        <v>14.2</v>
      </c>
      <c r="BP11" s="90">
        <v>7.1</v>
      </c>
      <c r="BQ11" s="91">
        <v>7.633101851851851E-3</v>
      </c>
      <c r="BR11" s="91">
        <v>0.13160879629629629</v>
      </c>
      <c r="BS11" s="91">
        <v>6.5804398148148147E-2</v>
      </c>
      <c r="BT11" s="86">
        <v>5.8371744128294321</v>
      </c>
      <c r="BU11" s="196">
        <v>14</v>
      </c>
      <c r="BV11" s="90">
        <v>80.930000000000007</v>
      </c>
      <c r="BW11" s="90">
        <v>5.7807142857142866</v>
      </c>
      <c r="BX11" s="91">
        <v>7.2296626984126987E-3</v>
      </c>
      <c r="BY11" s="91">
        <v>0.59993055555555563</v>
      </c>
      <c r="BZ11" s="91">
        <v>4.2852182539682544E-2</v>
      </c>
      <c r="CA11" s="86">
        <v>5.789564189882638</v>
      </c>
      <c r="CB11" s="196">
        <v>12</v>
      </c>
      <c r="CC11" s="90">
        <v>44</v>
      </c>
      <c r="CD11" s="90">
        <v>3.6666666666666665</v>
      </c>
      <c r="CE11" s="91">
        <v>7.0920138888888899E-3</v>
      </c>
      <c r="CF11" s="91">
        <v>0.31584490740740745</v>
      </c>
      <c r="CG11" s="91">
        <v>2.6320408950617286E-2</v>
      </c>
      <c r="CH11" s="86">
        <v>5.904704474645512</v>
      </c>
      <c r="CI11" s="196">
        <v>15</v>
      </c>
      <c r="CJ11" s="90">
        <v>60.199999999999996</v>
      </c>
      <c r="CK11" s="90">
        <v>4.0133333333333328</v>
      </c>
      <c r="CL11" s="91">
        <v>7.1736111111111106E-3</v>
      </c>
      <c r="CM11" s="91">
        <v>0.43361111111111106</v>
      </c>
      <c r="CN11" s="91">
        <v>2.8907407407407402E-2</v>
      </c>
      <c r="CO11" s="86">
        <v>5.8243833566271972</v>
      </c>
      <c r="CP11" s="196">
        <v>14</v>
      </c>
      <c r="CQ11" s="90">
        <v>41.27</v>
      </c>
      <c r="CR11" s="90">
        <v>2.947857142857143</v>
      </c>
      <c r="CS11" s="91">
        <v>7.130456349206349E-3</v>
      </c>
      <c r="CT11" s="91">
        <v>0.29607638888888899</v>
      </c>
      <c r="CU11" s="91">
        <v>2.11483134920635E-2</v>
      </c>
      <c r="CV11" s="86">
        <v>5.8740926175607342</v>
      </c>
      <c r="CW11" s="196">
        <v>8</v>
      </c>
      <c r="CX11" s="90">
        <v>36.606999999999999</v>
      </c>
      <c r="CY11" s="90">
        <v>4.5758749999999999</v>
      </c>
      <c r="CZ11" s="91">
        <v>7.5448495370370383E-3</v>
      </c>
      <c r="DA11" s="91">
        <v>0.28166666666666668</v>
      </c>
      <c r="DB11" s="91">
        <v>3.5208333333333335E-2</v>
      </c>
      <c r="DC11" s="86">
        <v>5.5925666284587994</v>
      </c>
      <c r="DD11" s="196">
        <v>9</v>
      </c>
      <c r="DE11" s="90">
        <v>31.400000000000006</v>
      </c>
      <c r="DF11" s="90">
        <v>3.4888888888888894</v>
      </c>
      <c r="DG11" s="91">
        <v>7.6607510288065851E-3</v>
      </c>
      <c r="DH11" s="91">
        <v>0.24160879629629634</v>
      </c>
      <c r="DI11" s="91">
        <v>2.6845421810699592E-2</v>
      </c>
      <c r="DJ11" s="86">
        <v>5.4600443699816195</v>
      </c>
      <c r="DK11" s="196"/>
      <c r="DL11" s="90"/>
      <c r="DM11" s="90"/>
      <c r="DN11" s="91"/>
      <c r="DO11" s="91"/>
      <c r="DP11" s="91"/>
      <c r="DQ11" s="86"/>
      <c r="DR11" s="196"/>
      <c r="DS11" s="90"/>
      <c r="DT11" s="90"/>
      <c r="DU11" s="91"/>
      <c r="DV11" s="91"/>
      <c r="DW11" s="91"/>
      <c r="DX11" s="86"/>
      <c r="DY11" s="92">
        <v>166</v>
      </c>
      <c r="DZ11" s="93">
        <v>716.80700000000036</v>
      </c>
      <c r="EA11" s="93">
        <v>4.3181144578313271</v>
      </c>
      <c r="EB11" s="94">
        <v>7.3813308790718476E-3</v>
      </c>
      <c r="EC11" s="94">
        <v>5.4635300925925918</v>
      </c>
      <c r="ED11" s="94">
        <v>3.2912831883087905E-2</v>
      </c>
      <c r="EE11" s="87">
        <v>5.7148474030896645</v>
      </c>
    </row>
    <row r="12" spans="1:135" ht="15" x14ac:dyDescent="0.3">
      <c r="A12" s="127"/>
      <c r="B12" s="163">
        <v>7</v>
      </c>
      <c r="C12" s="89"/>
      <c r="D12" s="90"/>
      <c r="E12" s="90"/>
      <c r="F12" s="91"/>
      <c r="G12" s="91"/>
      <c r="H12" s="91"/>
      <c r="I12" s="86"/>
      <c r="J12" s="196">
        <v>10</v>
      </c>
      <c r="K12" s="90">
        <v>61.949999999999996</v>
      </c>
      <c r="L12" s="90">
        <v>6.1949999999999994</v>
      </c>
      <c r="M12" s="91">
        <v>7.9398148148148145E-3</v>
      </c>
      <c r="N12" s="91">
        <v>0.5047800925925926</v>
      </c>
      <c r="O12" s="91">
        <v>5.0478009259259257E-2</v>
      </c>
      <c r="P12" s="86">
        <v>5.2851764140935531</v>
      </c>
      <c r="Q12" s="196">
        <v>12</v>
      </c>
      <c r="R12" s="90">
        <v>66.55</v>
      </c>
      <c r="S12" s="90">
        <v>5.5458333333333334</v>
      </c>
      <c r="T12" s="91">
        <v>8.2648533950617289E-3</v>
      </c>
      <c r="U12" s="91">
        <v>0.56916666666666671</v>
      </c>
      <c r="V12" s="91">
        <v>4.7430555555555559E-2</v>
      </c>
      <c r="W12" s="86">
        <v>5.1248989046664697</v>
      </c>
      <c r="X12" s="196">
        <v>7</v>
      </c>
      <c r="Y12" s="90">
        <v>59.8</v>
      </c>
      <c r="Z12" s="90">
        <v>8.5428571428571427</v>
      </c>
      <c r="AA12" s="91">
        <v>8.2605820105820099E-3</v>
      </c>
      <c r="AB12" s="91">
        <v>0.54996527777777771</v>
      </c>
      <c r="AC12" s="91">
        <v>7.856646825396825E-2</v>
      </c>
      <c r="AD12" s="86">
        <v>5.1269013045179239</v>
      </c>
      <c r="AE12" s="196">
        <v>12</v>
      </c>
      <c r="AF12" s="90">
        <v>56.830000000000005</v>
      </c>
      <c r="AG12" s="90">
        <v>4.7358333333333338</v>
      </c>
      <c r="AH12" s="91">
        <v>7.1701388888888882E-3</v>
      </c>
      <c r="AI12" s="91">
        <v>0.41836805555555556</v>
      </c>
      <c r="AJ12" s="91">
        <v>3.486400462962963E-2</v>
      </c>
      <c r="AK12" s="86">
        <v>5.8814099659328951</v>
      </c>
      <c r="AL12" s="196">
        <v>7</v>
      </c>
      <c r="AM12" s="90">
        <v>62.97</v>
      </c>
      <c r="AN12" s="90">
        <v>8.9957142857142856</v>
      </c>
      <c r="AO12" s="91">
        <v>7.6537698412698415E-3</v>
      </c>
      <c r="AP12" s="91">
        <v>0.52164351851851853</v>
      </c>
      <c r="AQ12" s="91">
        <v>7.4520502645502654E-2</v>
      </c>
      <c r="AR12" s="86">
        <v>5.6222299584953381</v>
      </c>
      <c r="AS12" s="196">
        <v>10</v>
      </c>
      <c r="AT12" s="90">
        <v>46.39</v>
      </c>
      <c r="AU12" s="90">
        <v>4.6390000000000002</v>
      </c>
      <c r="AV12" s="91">
        <v>7.2731481481481484E-3</v>
      </c>
      <c r="AW12" s="91">
        <v>0.37152777777777785</v>
      </c>
      <c r="AX12" s="91">
        <v>3.7152777777777785E-2</v>
      </c>
      <c r="AY12" s="86">
        <v>5.8277809913538539</v>
      </c>
      <c r="AZ12" s="196">
        <v>9</v>
      </c>
      <c r="BA12" s="90">
        <v>17.920000000000002</v>
      </c>
      <c r="BB12" s="90">
        <v>1.9911111111111113</v>
      </c>
      <c r="BC12" s="91">
        <v>6.7373971193415635E-3</v>
      </c>
      <c r="BD12" s="91">
        <v>0.1203125</v>
      </c>
      <c r="BE12" s="91">
        <v>1.3368055555555557E-2</v>
      </c>
      <c r="BF12" s="86">
        <v>6.1985794145149633</v>
      </c>
      <c r="BG12" s="196">
        <v>7</v>
      </c>
      <c r="BH12" s="90">
        <v>18.48</v>
      </c>
      <c r="BI12" s="90">
        <v>2.64</v>
      </c>
      <c r="BJ12" s="91">
        <v>8.247354497354498E-3</v>
      </c>
      <c r="BK12" s="91">
        <v>0.1544675925925926</v>
      </c>
      <c r="BL12" s="91">
        <v>2.2066798941798943E-2</v>
      </c>
      <c r="BM12" s="86">
        <v>5.1120454916487281</v>
      </c>
      <c r="BN12" s="196">
        <v>6</v>
      </c>
      <c r="BO12" s="90">
        <v>12.421206289999999</v>
      </c>
      <c r="BP12" s="90">
        <v>2.0702010483333333</v>
      </c>
      <c r="BQ12" s="91">
        <v>7.2685185185185188E-3</v>
      </c>
      <c r="BR12" s="91">
        <v>9.0972222222222218E-2</v>
      </c>
      <c r="BS12" s="91">
        <v>1.5162037037037036E-2</v>
      </c>
      <c r="BT12" s="86">
        <v>5.7807559242056925</v>
      </c>
      <c r="BU12" s="196">
        <v>13</v>
      </c>
      <c r="BV12" s="90">
        <v>63.22</v>
      </c>
      <c r="BW12" s="90">
        <v>4.8630769230769229</v>
      </c>
      <c r="BX12" s="91">
        <v>7.2400284900284908E-3</v>
      </c>
      <c r="BY12" s="91">
        <v>0.46575231481481477</v>
      </c>
      <c r="BZ12" s="91">
        <v>3.5827101139601136E-2</v>
      </c>
      <c r="CA12" s="86">
        <v>5.7733441017472966</v>
      </c>
      <c r="CB12" s="196">
        <v>11</v>
      </c>
      <c r="CC12" s="90">
        <v>35.1</v>
      </c>
      <c r="CD12" s="90">
        <v>3.1909090909090909</v>
      </c>
      <c r="CE12" s="91">
        <v>7.2337962962962963E-3</v>
      </c>
      <c r="CF12" s="91">
        <v>0.25571759259259258</v>
      </c>
      <c r="CG12" s="91">
        <v>2.324705387205387E-2</v>
      </c>
      <c r="CH12" s="86">
        <v>5.8084187426933509</v>
      </c>
      <c r="CI12" s="196">
        <v>9</v>
      </c>
      <c r="CJ12" s="90">
        <v>36.601999999999997</v>
      </c>
      <c r="CK12" s="90">
        <v>4.0668888888888883</v>
      </c>
      <c r="CL12" s="91">
        <v>6.9868827160493828E-3</v>
      </c>
      <c r="CM12" s="91">
        <v>0.26163194444444443</v>
      </c>
      <c r="CN12" s="91">
        <v>2.9070216049382716E-2</v>
      </c>
      <c r="CO12" s="86">
        <v>6.0245552458070142</v>
      </c>
      <c r="CP12" s="196">
        <v>15</v>
      </c>
      <c r="CQ12" s="90">
        <v>41.47</v>
      </c>
      <c r="CR12" s="90">
        <v>2.7646666666666664</v>
      </c>
      <c r="CS12" s="91">
        <v>7.2793209876543209E-3</v>
      </c>
      <c r="CT12" s="91">
        <v>0.30105324074074075</v>
      </c>
      <c r="CU12" s="91">
        <v>2.0070216049382715E-2</v>
      </c>
      <c r="CV12" s="86">
        <v>5.7523310532779455</v>
      </c>
      <c r="CW12" s="196">
        <v>11</v>
      </c>
      <c r="CX12" s="90">
        <v>31.716999999999999</v>
      </c>
      <c r="CY12" s="90">
        <v>2.8833636363636361</v>
      </c>
      <c r="CZ12" s="91">
        <v>7.0822811447811464E-3</v>
      </c>
      <c r="DA12" s="91">
        <v>0.23318287037037039</v>
      </c>
      <c r="DB12" s="91">
        <v>2.1198442760942762E-2</v>
      </c>
      <c r="DC12" s="86">
        <v>5.9457404601246857</v>
      </c>
      <c r="DD12" s="196">
        <v>10</v>
      </c>
      <c r="DE12" s="90">
        <v>25.049999999999997</v>
      </c>
      <c r="DF12" s="90">
        <v>2.5049999999999999</v>
      </c>
      <c r="DG12" s="91">
        <v>6.8020833333333336E-3</v>
      </c>
      <c r="DH12" s="91">
        <v>0.17534722222222221</v>
      </c>
      <c r="DI12" s="91">
        <v>1.7534722222222222E-2</v>
      </c>
      <c r="DJ12" s="86">
        <v>6.2290456092538005</v>
      </c>
      <c r="DK12" s="196">
        <v>1</v>
      </c>
      <c r="DL12" s="90">
        <v>3.1</v>
      </c>
      <c r="DM12" s="90">
        <v>3.1</v>
      </c>
      <c r="DN12" s="91">
        <v>7.3263888888888892E-3</v>
      </c>
      <c r="DO12" s="91">
        <v>2.2719907407407411E-2</v>
      </c>
      <c r="DP12" s="91">
        <v>2.2719907407407411E-2</v>
      </c>
      <c r="DQ12" s="86">
        <v>5.6851757514009211</v>
      </c>
      <c r="DR12" s="196">
        <v>1</v>
      </c>
      <c r="DS12" s="90">
        <v>3.1</v>
      </c>
      <c r="DT12" s="90">
        <v>3.1</v>
      </c>
      <c r="DU12" s="91">
        <v>9.525462962962963E-3</v>
      </c>
      <c r="DV12" s="91">
        <v>2.9525462962962962E-2</v>
      </c>
      <c r="DW12" s="91">
        <v>2.9525462962962962E-2</v>
      </c>
      <c r="DX12" s="86">
        <v>4.3747549980399887</v>
      </c>
      <c r="DY12" s="92">
        <v>151</v>
      </c>
      <c r="DZ12" s="93">
        <v>642.67020629000046</v>
      </c>
      <c r="EA12" s="93">
        <v>4.2560940813907315</v>
      </c>
      <c r="EB12" s="94">
        <v>7.4123896247240608E-3</v>
      </c>
      <c r="EC12" s="94">
        <v>5.046134259259258</v>
      </c>
      <c r="ED12" s="94">
        <v>3.3418107677213628E-2</v>
      </c>
      <c r="EE12" s="87">
        <v>5.7080188242867145</v>
      </c>
    </row>
    <row r="13" spans="1:135" ht="15" x14ac:dyDescent="0.3">
      <c r="A13" s="127"/>
      <c r="B13" s="163">
        <v>8</v>
      </c>
      <c r="C13" s="89"/>
      <c r="D13" s="90"/>
      <c r="E13" s="90"/>
      <c r="F13" s="91"/>
      <c r="G13" s="91"/>
      <c r="H13" s="91"/>
      <c r="I13" s="86"/>
      <c r="J13" s="196">
        <v>9</v>
      </c>
      <c r="K13" s="90">
        <v>53.750000000000007</v>
      </c>
      <c r="L13" s="90">
        <v>5.9722222222222232</v>
      </c>
      <c r="M13" s="91">
        <v>8.0954218106995893E-3</v>
      </c>
      <c r="N13" s="91">
        <v>0.48290509259259262</v>
      </c>
      <c r="O13" s="91">
        <v>5.3656121399176956E-2</v>
      </c>
      <c r="P13" s="86">
        <v>5.2666354717989989</v>
      </c>
      <c r="Q13" s="196">
        <v>6</v>
      </c>
      <c r="R13" s="90">
        <v>47.929999999999993</v>
      </c>
      <c r="S13" s="90">
        <v>7.9883333333333324</v>
      </c>
      <c r="T13" s="91">
        <v>8.8522376543209887E-3</v>
      </c>
      <c r="U13" s="91">
        <v>0.45629629629629631</v>
      </c>
      <c r="V13" s="91">
        <v>7.6049382716049385E-2</v>
      </c>
      <c r="W13" s="86">
        <v>4.7469665731968007</v>
      </c>
      <c r="X13" s="196">
        <v>13</v>
      </c>
      <c r="Y13" s="90">
        <v>57.199999999999996</v>
      </c>
      <c r="Z13" s="90">
        <v>4.3999999999999995</v>
      </c>
      <c r="AA13" s="91">
        <v>8.4740028490028485E-3</v>
      </c>
      <c r="AB13" s="91">
        <v>0.5060069444444445</v>
      </c>
      <c r="AC13" s="91">
        <v>3.8923611111111117E-2</v>
      </c>
      <c r="AD13" s="86">
        <v>4.9988583322772788</v>
      </c>
      <c r="AE13" s="196">
        <v>6</v>
      </c>
      <c r="AF13" s="90">
        <v>53.85</v>
      </c>
      <c r="AG13" s="90">
        <v>8.9749999999999996</v>
      </c>
      <c r="AH13" s="91">
        <v>7.8086419753086419E-3</v>
      </c>
      <c r="AI13" s="91">
        <v>0.48064814814814816</v>
      </c>
      <c r="AJ13" s="91">
        <v>8.0108024691358026E-2</v>
      </c>
      <c r="AK13" s="86">
        <v>5.4777691955164647</v>
      </c>
      <c r="AL13" s="196">
        <v>6</v>
      </c>
      <c r="AM13" s="90">
        <v>24</v>
      </c>
      <c r="AN13" s="90">
        <v>4</v>
      </c>
      <c r="AO13" s="91">
        <v>7.9243827160493819E-3</v>
      </c>
      <c r="AP13" s="91">
        <v>0.1929976851851852</v>
      </c>
      <c r="AQ13" s="91">
        <v>3.2166280864197531E-2</v>
      </c>
      <c r="AR13" s="86">
        <v>5.3531769264779117</v>
      </c>
      <c r="AS13" s="196">
        <v>16</v>
      </c>
      <c r="AT13" s="90">
        <v>83.67</v>
      </c>
      <c r="AU13" s="90">
        <v>5.2293750000000001</v>
      </c>
      <c r="AV13" s="91">
        <v>6.9473379629629642E-3</v>
      </c>
      <c r="AW13" s="91">
        <v>0.59118055555555549</v>
      </c>
      <c r="AX13" s="91">
        <v>3.6948784722222218E-2</v>
      </c>
      <c r="AY13" s="86">
        <v>6.0415292796918543</v>
      </c>
      <c r="AZ13" s="196">
        <v>6</v>
      </c>
      <c r="BA13" s="90">
        <v>21.04</v>
      </c>
      <c r="BB13" s="90">
        <v>3.5066666666666664</v>
      </c>
      <c r="BC13" s="91">
        <v>7.0273919753086412E-3</v>
      </c>
      <c r="BD13" s="91">
        <v>0.15056712962962965</v>
      </c>
      <c r="BE13" s="91">
        <v>2.5094521604938275E-2</v>
      </c>
      <c r="BF13" s="86">
        <v>6.0278838767811722</v>
      </c>
      <c r="BG13" s="196">
        <v>6</v>
      </c>
      <c r="BH13" s="90">
        <v>17.68</v>
      </c>
      <c r="BI13" s="90">
        <v>2.9466666666666668</v>
      </c>
      <c r="BJ13" s="91">
        <v>7.9243827160493819E-3</v>
      </c>
      <c r="BK13" s="91">
        <v>0.14008101851851851</v>
      </c>
      <c r="BL13" s="91">
        <v>2.3346836419753086E-2</v>
      </c>
      <c r="BM13" s="86">
        <v>5.2648143524962032</v>
      </c>
      <c r="BN13" s="196">
        <v>12</v>
      </c>
      <c r="BO13" s="90">
        <v>29.260473070000003</v>
      </c>
      <c r="BP13" s="90">
        <v>2.4383727558333335</v>
      </c>
      <c r="BQ13" s="91">
        <v>6.9627700617283959E-3</v>
      </c>
      <c r="BR13" s="91">
        <v>0.20802083333333338</v>
      </c>
      <c r="BS13" s="91">
        <v>1.7335069444444448E-2</v>
      </c>
      <c r="BT13" s="86">
        <v>6.036078624183542</v>
      </c>
      <c r="BU13" s="196">
        <v>15</v>
      </c>
      <c r="BV13" s="90">
        <v>95.800000000000011</v>
      </c>
      <c r="BW13" s="90">
        <v>6.3866666666666676</v>
      </c>
      <c r="BX13" s="91">
        <v>7.1412037037037052E-3</v>
      </c>
      <c r="BY13" s="91">
        <v>0.72309027777777779</v>
      </c>
      <c r="BZ13" s="91">
        <v>4.8206018518518516E-2</v>
      </c>
      <c r="CA13" s="86">
        <v>5.8971258415836649</v>
      </c>
      <c r="CB13" s="196">
        <v>18</v>
      </c>
      <c r="CC13" s="90">
        <v>53.3</v>
      </c>
      <c r="CD13" s="90">
        <v>2.9611111111111108</v>
      </c>
      <c r="CE13" s="91">
        <v>6.9688786008230454E-3</v>
      </c>
      <c r="CF13" s="91">
        <v>0.37739583333333332</v>
      </c>
      <c r="CG13" s="91">
        <v>2.0966435185185185E-2</v>
      </c>
      <c r="CH13" s="86">
        <v>6.0830423359299557</v>
      </c>
      <c r="CI13" s="196">
        <v>14</v>
      </c>
      <c r="CJ13" s="90">
        <v>55.12</v>
      </c>
      <c r="CK13" s="90">
        <v>3.9371428571428568</v>
      </c>
      <c r="CL13" s="91">
        <v>7.2511574074074067E-3</v>
      </c>
      <c r="CM13" s="91">
        <v>0.41658564814814814</v>
      </c>
      <c r="CN13" s="91">
        <v>2.9756117724867723E-2</v>
      </c>
      <c r="CO13" s="86">
        <v>5.784167463104974</v>
      </c>
      <c r="CP13" s="196">
        <v>13</v>
      </c>
      <c r="CQ13" s="90">
        <v>37.150000000000006</v>
      </c>
      <c r="CR13" s="90">
        <v>2.8576923076923082</v>
      </c>
      <c r="CS13" s="91">
        <v>7.4082977207977204E-3</v>
      </c>
      <c r="CT13" s="91">
        <v>0.28618055555555555</v>
      </c>
      <c r="CU13" s="91">
        <v>2.2013888888888888E-2</v>
      </c>
      <c r="CV13" s="86">
        <v>5.6943224622574764</v>
      </c>
      <c r="CW13" s="196">
        <v>7</v>
      </c>
      <c r="CX13" s="90">
        <v>33.150000000000006</v>
      </c>
      <c r="CY13" s="90">
        <v>4.7357142857142867</v>
      </c>
      <c r="CZ13" s="91">
        <v>7.8604497354497361E-3</v>
      </c>
      <c r="DA13" s="91">
        <v>0.27024305555555556</v>
      </c>
      <c r="DB13" s="91">
        <v>3.8606150793650797E-2</v>
      </c>
      <c r="DC13" s="86">
        <v>5.3866467977676757</v>
      </c>
      <c r="DD13" s="196">
        <v>12</v>
      </c>
      <c r="DE13" s="90">
        <v>42.675000000000004</v>
      </c>
      <c r="DF13" s="90">
        <v>3.5562500000000004</v>
      </c>
      <c r="DG13" s="91">
        <v>7.2829861111111116E-3</v>
      </c>
      <c r="DH13" s="91">
        <v>0.31255787037037042</v>
      </c>
      <c r="DI13" s="91">
        <v>2.6046489197530869E-2</v>
      </c>
      <c r="DJ13" s="86">
        <v>5.7821238116421441</v>
      </c>
      <c r="DK13" s="196"/>
      <c r="DL13" s="90"/>
      <c r="DM13" s="90"/>
      <c r="DN13" s="91"/>
      <c r="DO13" s="91"/>
      <c r="DP13" s="91"/>
      <c r="DQ13" s="86"/>
      <c r="DR13" s="196"/>
      <c r="DS13" s="90"/>
      <c r="DT13" s="90"/>
      <c r="DU13" s="91"/>
      <c r="DV13" s="91"/>
      <c r="DW13" s="91"/>
      <c r="DX13" s="86"/>
      <c r="DY13" s="92">
        <v>159</v>
      </c>
      <c r="DZ13" s="93">
        <v>705.57547307000016</v>
      </c>
      <c r="EA13" s="93">
        <v>4.4375815916352215</v>
      </c>
      <c r="EB13" s="94">
        <v>7.4701549033310078E-3</v>
      </c>
      <c r="EC13" s="94">
        <v>5.5947569444444483</v>
      </c>
      <c r="ED13" s="94">
        <v>3.5187150593990239E-2</v>
      </c>
      <c r="EE13" s="87">
        <v>5.6776990853161617</v>
      </c>
    </row>
    <row r="14" spans="1:135" ht="15" x14ac:dyDescent="0.3">
      <c r="A14" s="127"/>
      <c r="B14" s="163">
        <v>9</v>
      </c>
      <c r="C14" s="89"/>
      <c r="D14" s="90"/>
      <c r="E14" s="90"/>
      <c r="F14" s="91"/>
      <c r="G14" s="91"/>
      <c r="H14" s="91"/>
      <c r="I14" s="86"/>
      <c r="J14" s="196">
        <v>12</v>
      </c>
      <c r="K14" s="90">
        <v>49.28</v>
      </c>
      <c r="L14" s="90">
        <v>4.1066666666666665</v>
      </c>
      <c r="M14" s="91">
        <v>8.7461419753086436E-3</v>
      </c>
      <c r="N14" s="91">
        <v>0.44255787037037037</v>
      </c>
      <c r="O14" s="91">
        <v>3.6879822530864199E-2</v>
      </c>
      <c r="P14" s="86">
        <v>4.9929434065697889</v>
      </c>
      <c r="Q14" s="196">
        <v>9</v>
      </c>
      <c r="R14" s="90">
        <v>27.51</v>
      </c>
      <c r="S14" s="90">
        <v>3.0566666666666666</v>
      </c>
      <c r="T14" s="91">
        <v>7.7597736625514384E-3</v>
      </c>
      <c r="U14" s="91">
        <v>0.2161689814814815</v>
      </c>
      <c r="V14" s="91">
        <v>2.4018775720164611E-2</v>
      </c>
      <c r="W14" s="86">
        <v>5.4767600199408513</v>
      </c>
      <c r="X14" s="196">
        <v>16</v>
      </c>
      <c r="Y14" s="90">
        <v>90.5</v>
      </c>
      <c r="Z14" s="90">
        <v>5.65625</v>
      </c>
      <c r="AA14" s="91">
        <v>9.1724537037037018E-3</v>
      </c>
      <c r="AB14" s="91">
        <v>0.87848379629629636</v>
      </c>
      <c r="AC14" s="91">
        <v>5.4905237268518522E-2</v>
      </c>
      <c r="AD14" s="86">
        <v>4.6681355412863246</v>
      </c>
      <c r="AE14" s="196">
        <v>9</v>
      </c>
      <c r="AF14" s="90">
        <v>32.700000000000003</v>
      </c>
      <c r="AG14" s="90">
        <v>3.6333333333333337</v>
      </c>
      <c r="AH14" s="91">
        <v>7.6170267489711931E-3</v>
      </c>
      <c r="AI14" s="91">
        <v>0.26474537037037038</v>
      </c>
      <c r="AJ14" s="91">
        <v>2.9416152263374486E-2</v>
      </c>
      <c r="AK14" s="86">
        <v>5.5330169905033948</v>
      </c>
      <c r="AL14" s="196">
        <v>7</v>
      </c>
      <c r="AM14" s="90">
        <v>23.35</v>
      </c>
      <c r="AN14" s="90">
        <v>3.3357142857142859</v>
      </c>
      <c r="AO14" s="91">
        <v>6.6369047619047623E-3</v>
      </c>
      <c r="AP14" s="91">
        <v>0.15528935185185186</v>
      </c>
      <c r="AQ14" s="91">
        <v>2.2184193121693122E-2</v>
      </c>
      <c r="AR14" s="86">
        <v>6.2830476822722243</v>
      </c>
      <c r="AS14" s="196">
        <v>12</v>
      </c>
      <c r="AT14" s="90">
        <v>86.32</v>
      </c>
      <c r="AU14" s="90">
        <v>7.1933333333333325</v>
      </c>
      <c r="AV14" s="91">
        <v>7.286844135802468E-3</v>
      </c>
      <c r="AW14" s="91">
        <v>0.67585648148148147</v>
      </c>
      <c r="AX14" s="91">
        <v>5.6321373456790121E-2</v>
      </c>
      <c r="AY14" s="86">
        <v>5.7772266558561371</v>
      </c>
      <c r="AZ14" s="196">
        <v>5</v>
      </c>
      <c r="BA14" s="90">
        <v>21.58</v>
      </c>
      <c r="BB14" s="90">
        <v>4.3159999999999998</v>
      </c>
      <c r="BC14" s="91">
        <v>7.4166666666666669E-3</v>
      </c>
      <c r="BD14" s="91">
        <v>0.18178240740740739</v>
      </c>
      <c r="BE14" s="91">
        <v>3.6356481481481476E-2</v>
      </c>
      <c r="BF14" s="86">
        <v>5.7197295106429591</v>
      </c>
      <c r="BG14" s="196">
        <v>3</v>
      </c>
      <c r="BH14" s="90">
        <v>7.6899999999999995</v>
      </c>
      <c r="BI14" s="90">
        <v>2.563333333333333</v>
      </c>
      <c r="BJ14" s="91">
        <v>8.0478395061728391E-3</v>
      </c>
      <c r="BK14" s="91">
        <v>6.236111111111111E-2</v>
      </c>
      <c r="BL14" s="91">
        <v>2.0787037037037038E-2</v>
      </c>
      <c r="BM14" s="86">
        <v>5.1829407412811941</v>
      </c>
      <c r="BN14" s="196"/>
      <c r="BO14" s="90"/>
      <c r="BP14" s="90"/>
      <c r="BQ14" s="91"/>
      <c r="BR14" s="91"/>
      <c r="BS14" s="91"/>
      <c r="BT14" s="86"/>
      <c r="BU14" s="196">
        <v>15</v>
      </c>
      <c r="BV14" s="90">
        <v>116.9</v>
      </c>
      <c r="BW14" s="90">
        <v>7.7933333333333339</v>
      </c>
      <c r="BX14" s="91">
        <v>7.1790123456790126E-3</v>
      </c>
      <c r="BY14" s="91">
        <v>0.87251157407407409</v>
      </c>
      <c r="BZ14" s="91">
        <v>5.8167438271604942E-2</v>
      </c>
      <c r="CA14" s="86">
        <v>5.842739326172814</v>
      </c>
      <c r="CB14" s="196">
        <v>17</v>
      </c>
      <c r="CC14" s="90">
        <v>85.740000000000009</v>
      </c>
      <c r="CD14" s="90">
        <v>5.0435294117647063</v>
      </c>
      <c r="CE14" s="91">
        <v>7.0091230936819172E-3</v>
      </c>
      <c r="CF14" s="91">
        <v>0.60949074074074083</v>
      </c>
      <c r="CG14" s="91">
        <v>3.5852396514161222E-2</v>
      </c>
      <c r="CH14" s="86">
        <v>5.9682226612072489</v>
      </c>
      <c r="CI14" s="196">
        <v>14</v>
      </c>
      <c r="CJ14" s="90">
        <v>40.399999999999991</v>
      </c>
      <c r="CK14" s="90">
        <v>2.8857142857142852</v>
      </c>
      <c r="CL14" s="91">
        <v>6.9229497354497361E-3</v>
      </c>
      <c r="CM14" s="91">
        <v>0.27817129629629622</v>
      </c>
      <c r="CN14" s="91">
        <v>1.9869378306878301E-2</v>
      </c>
      <c r="CO14" s="86">
        <v>6.0858395568474721</v>
      </c>
      <c r="CP14" s="196">
        <v>14</v>
      </c>
      <c r="CQ14" s="90">
        <v>38.54</v>
      </c>
      <c r="CR14" s="90">
        <v>2.7528571428571427</v>
      </c>
      <c r="CS14" s="91">
        <v>7.0411706349206354E-3</v>
      </c>
      <c r="CT14" s="91">
        <v>0.27244212962962966</v>
      </c>
      <c r="CU14" s="91">
        <v>1.9460152116402119E-2</v>
      </c>
      <c r="CV14" s="86">
        <v>5.9359099382285185</v>
      </c>
      <c r="CW14" s="196">
        <v>7</v>
      </c>
      <c r="CX14" s="90">
        <v>22.87</v>
      </c>
      <c r="CY14" s="90">
        <v>3.2671428571428573</v>
      </c>
      <c r="CZ14" s="91">
        <v>6.975859788359789E-3</v>
      </c>
      <c r="DA14" s="91">
        <v>0.16149305555555554</v>
      </c>
      <c r="DB14" s="91">
        <v>2.3070436507936505E-2</v>
      </c>
      <c r="DC14" s="86">
        <v>5.9749315584123712</v>
      </c>
      <c r="DD14" s="196">
        <v>3</v>
      </c>
      <c r="DE14" s="90">
        <v>7.6</v>
      </c>
      <c r="DF14" s="90">
        <v>2.5333333333333332</v>
      </c>
      <c r="DG14" s="91">
        <v>7.0370370370370361E-3</v>
      </c>
      <c r="DH14" s="91">
        <v>5.3472222222222227E-2</v>
      </c>
      <c r="DI14" s="91">
        <v>1.7824074074074076E-2</v>
      </c>
      <c r="DJ14" s="86">
        <v>5.9220037530179326</v>
      </c>
      <c r="DK14" s="196"/>
      <c r="DL14" s="90"/>
      <c r="DM14" s="90"/>
      <c r="DN14" s="91"/>
      <c r="DO14" s="91"/>
      <c r="DP14" s="91"/>
      <c r="DQ14" s="86"/>
      <c r="DR14" s="196"/>
      <c r="DS14" s="90"/>
      <c r="DT14" s="90"/>
      <c r="DU14" s="91"/>
      <c r="DV14" s="91"/>
      <c r="DW14" s="91"/>
      <c r="DX14" s="86"/>
      <c r="DY14" s="92">
        <v>143</v>
      </c>
      <c r="DZ14" s="93">
        <v>650.97999999999979</v>
      </c>
      <c r="EA14" s="93">
        <v>4.5523076923076911</v>
      </c>
      <c r="EB14" s="94">
        <v>7.5350459725459689E-3</v>
      </c>
      <c r="EC14" s="94">
        <v>5.1248263888888896</v>
      </c>
      <c r="ED14" s="94">
        <v>3.5837946775446779E-2</v>
      </c>
      <c r="EE14" s="87">
        <v>5.6513629810403767</v>
      </c>
    </row>
    <row r="15" spans="1:135" ht="15" x14ac:dyDescent="0.3">
      <c r="A15" s="127"/>
      <c r="B15" s="163">
        <v>10</v>
      </c>
      <c r="C15" s="89"/>
      <c r="D15" s="90"/>
      <c r="E15" s="90"/>
      <c r="F15" s="91"/>
      <c r="G15" s="91"/>
      <c r="H15" s="91"/>
      <c r="I15" s="86"/>
      <c r="J15" s="196">
        <v>12</v>
      </c>
      <c r="K15" s="90">
        <v>80.510000000000005</v>
      </c>
      <c r="L15" s="90">
        <v>6.7091666666666674</v>
      </c>
      <c r="M15" s="91">
        <v>9.2409336419753078E-3</v>
      </c>
      <c r="N15" s="91">
        <v>0.84043981481481467</v>
      </c>
      <c r="O15" s="91">
        <v>7.0036651234567884E-2</v>
      </c>
      <c r="P15" s="86">
        <v>4.6834945969392807</v>
      </c>
      <c r="Q15" s="196">
        <v>7</v>
      </c>
      <c r="R15" s="90">
        <v>22.700000000000003</v>
      </c>
      <c r="S15" s="90">
        <v>3.2428571428571433</v>
      </c>
      <c r="T15" s="91">
        <v>7.718253968253967E-3</v>
      </c>
      <c r="U15" s="91">
        <v>0.1756712962962963</v>
      </c>
      <c r="V15" s="91">
        <v>2.509589947089947E-2</v>
      </c>
      <c r="W15" s="86">
        <v>5.4095194994410107</v>
      </c>
      <c r="X15" s="196">
        <v>8</v>
      </c>
      <c r="Y15" s="90">
        <v>72.200000000000017</v>
      </c>
      <c r="Z15" s="90">
        <v>9.0250000000000021</v>
      </c>
      <c r="AA15" s="91">
        <v>8.7384259259259255E-3</v>
      </c>
      <c r="AB15" s="91">
        <v>0.76292824074074073</v>
      </c>
      <c r="AC15" s="91">
        <v>9.5366030092592591E-2</v>
      </c>
      <c r="AD15" s="86">
        <v>4.9392075328410945</v>
      </c>
      <c r="AE15" s="196">
        <v>11</v>
      </c>
      <c r="AF15" s="90">
        <v>44.45</v>
      </c>
      <c r="AG15" s="90">
        <v>4.040909090909091</v>
      </c>
      <c r="AH15" s="91">
        <v>7.8903619528619545E-3</v>
      </c>
      <c r="AI15" s="91">
        <v>0.35196759259259258</v>
      </c>
      <c r="AJ15" s="91">
        <v>3.1997053872053871E-2</v>
      </c>
      <c r="AK15" s="86">
        <v>5.2875217143061981</v>
      </c>
      <c r="AL15" s="196">
        <v>10</v>
      </c>
      <c r="AM15" s="90">
        <v>16.55</v>
      </c>
      <c r="AN15" s="90">
        <v>1.655</v>
      </c>
      <c r="AO15" s="91">
        <v>6.8900462962962952E-3</v>
      </c>
      <c r="AP15" s="91">
        <v>0.11472222222222223</v>
      </c>
      <c r="AQ15" s="91">
        <v>1.1472222222222222E-2</v>
      </c>
      <c r="AR15" s="86">
        <v>6.1238724556736441</v>
      </c>
      <c r="AS15" s="196">
        <v>6</v>
      </c>
      <c r="AT15" s="90">
        <v>45.999999999999993</v>
      </c>
      <c r="AU15" s="90">
        <v>7.6666666666666652</v>
      </c>
      <c r="AV15" s="91">
        <v>7.0486111111111105E-3</v>
      </c>
      <c r="AW15" s="91">
        <v>0.34282407407407406</v>
      </c>
      <c r="AX15" s="91">
        <v>5.7137345679012345E-2</v>
      </c>
      <c r="AY15" s="86">
        <v>5.9485339010365061</v>
      </c>
      <c r="AZ15" s="196">
        <v>7</v>
      </c>
      <c r="BA15" s="90">
        <v>26.46</v>
      </c>
      <c r="BB15" s="90">
        <v>3.7800000000000002</v>
      </c>
      <c r="BC15" s="91">
        <v>7.3826058201058187E-3</v>
      </c>
      <c r="BD15" s="91">
        <v>0.19778935185185187</v>
      </c>
      <c r="BE15" s="91">
        <v>2.8255621693121697E-2</v>
      </c>
      <c r="BF15" s="86">
        <v>5.6608760862100613</v>
      </c>
      <c r="BG15" s="196">
        <v>7</v>
      </c>
      <c r="BH15" s="90">
        <v>15.99</v>
      </c>
      <c r="BI15" s="90">
        <v>2.2842857142857143</v>
      </c>
      <c r="BJ15" s="91">
        <v>7.3776455026455029E-3</v>
      </c>
      <c r="BK15" s="91">
        <v>0.12004629629629629</v>
      </c>
      <c r="BL15" s="91">
        <v>1.7149470899470897E-2</v>
      </c>
      <c r="BM15" s="86">
        <v>5.6691157175618248</v>
      </c>
      <c r="BN15" s="196"/>
      <c r="BO15" s="90"/>
      <c r="BP15" s="90"/>
      <c r="BQ15" s="91"/>
      <c r="BR15" s="91"/>
      <c r="BS15" s="91"/>
      <c r="BT15" s="86"/>
      <c r="BU15" s="196">
        <v>10</v>
      </c>
      <c r="BV15" s="90">
        <v>88.86</v>
      </c>
      <c r="BW15" s="90">
        <v>8.8859999999999992</v>
      </c>
      <c r="BX15" s="91">
        <v>7.0243055555555562E-3</v>
      </c>
      <c r="BY15" s="91">
        <v>0.67038194444444443</v>
      </c>
      <c r="BZ15" s="91">
        <v>6.7038194444444449E-2</v>
      </c>
      <c r="CA15" s="86">
        <v>5.983992920718701</v>
      </c>
      <c r="CB15" s="196">
        <v>18</v>
      </c>
      <c r="CC15" s="90">
        <v>103.1</v>
      </c>
      <c r="CD15" s="90">
        <v>5.7277777777777779</v>
      </c>
      <c r="CE15" s="91">
        <v>7.1469907407407402E-3</v>
      </c>
      <c r="CF15" s="91">
        <v>0.74415509259259272</v>
      </c>
      <c r="CG15" s="91">
        <v>4.1341949588477374E-2</v>
      </c>
      <c r="CH15" s="86">
        <v>5.8451859371629098</v>
      </c>
      <c r="CI15" s="196">
        <v>9</v>
      </c>
      <c r="CJ15" s="90">
        <v>29.35</v>
      </c>
      <c r="CK15" s="90">
        <v>3.2611111111111111</v>
      </c>
      <c r="CL15" s="91">
        <v>7.2813786008230448E-3</v>
      </c>
      <c r="CM15" s="91">
        <v>0.21392361111111108</v>
      </c>
      <c r="CN15" s="91">
        <v>2.3769290123456785E-2</v>
      </c>
      <c r="CO15" s="86">
        <v>5.758941855856035</v>
      </c>
      <c r="CP15" s="196">
        <v>13</v>
      </c>
      <c r="CQ15" s="90">
        <v>38.599999999999994</v>
      </c>
      <c r="CR15" s="90">
        <v>2.9692307692307689</v>
      </c>
      <c r="CS15" s="91">
        <v>7.373575498575498E-3</v>
      </c>
      <c r="CT15" s="91">
        <v>0.28515046296296293</v>
      </c>
      <c r="CU15" s="91">
        <v>2.1934650997150994E-2</v>
      </c>
      <c r="CV15" s="86">
        <v>5.7030852192414576</v>
      </c>
      <c r="CW15" s="196">
        <v>10</v>
      </c>
      <c r="CX15" s="90">
        <v>29.631</v>
      </c>
      <c r="CY15" s="90">
        <v>2.9630999999999998</v>
      </c>
      <c r="CZ15" s="91">
        <v>8.4872685185185173E-3</v>
      </c>
      <c r="DA15" s="91">
        <v>0.25321759259259258</v>
      </c>
      <c r="DB15" s="91">
        <v>2.5321759259259259E-2</v>
      </c>
      <c r="DC15" s="86">
        <v>5.1175648822126876</v>
      </c>
      <c r="DD15" s="196">
        <v>2</v>
      </c>
      <c r="DE15" s="90">
        <v>10.4</v>
      </c>
      <c r="DF15" s="90">
        <v>5.2</v>
      </c>
      <c r="DG15" s="91">
        <v>8.0902777777777796E-3</v>
      </c>
      <c r="DH15" s="91">
        <v>8.700231481481481E-2</v>
      </c>
      <c r="DI15" s="91">
        <v>4.3501157407407405E-2</v>
      </c>
      <c r="DJ15" s="86">
        <v>5.2562012096413238</v>
      </c>
      <c r="DK15" s="196"/>
      <c r="DL15" s="90"/>
      <c r="DM15" s="90"/>
      <c r="DN15" s="91"/>
      <c r="DO15" s="91"/>
      <c r="DP15" s="91"/>
      <c r="DQ15" s="86"/>
      <c r="DR15" s="196"/>
      <c r="DS15" s="90"/>
      <c r="DT15" s="90"/>
      <c r="DU15" s="91"/>
      <c r="DV15" s="91"/>
      <c r="DW15" s="91"/>
      <c r="DX15" s="86"/>
      <c r="DY15" s="92">
        <v>130</v>
      </c>
      <c r="DZ15" s="93">
        <v>624.80099999999982</v>
      </c>
      <c r="EA15" s="93">
        <v>4.806161538461537</v>
      </c>
      <c r="EB15" s="94">
        <v>7.6728098290598269E-3</v>
      </c>
      <c r="EC15" s="94">
        <v>5.1602199074074075</v>
      </c>
      <c r="ED15" s="94">
        <v>3.969399928774929E-2</v>
      </c>
      <c r="EE15" s="87">
        <v>5.5438211787629719</v>
      </c>
    </row>
    <row r="16" spans="1:135" ht="15" x14ac:dyDescent="0.3">
      <c r="A16" s="127"/>
      <c r="B16" s="163">
        <v>11</v>
      </c>
      <c r="C16" s="89"/>
      <c r="D16" s="90"/>
      <c r="E16" s="90"/>
      <c r="F16" s="91"/>
      <c r="G16" s="91"/>
      <c r="H16" s="91"/>
      <c r="I16" s="86"/>
      <c r="J16" s="196">
        <v>10</v>
      </c>
      <c r="K16" s="90">
        <v>31.1</v>
      </c>
      <c r="L16" s="90">
        <v>3.1100000000000003</v>
      </c>
      <c r="M16" s="91">
        <v>7.4814814814814804E-3</v>
      </c>
      <c r="N16" s="91">
        <v>0.23471064814814815</v>
      </c>
      <c r="O16" s="91">
        <v>2.3471064814814816E-2</v>
      </c>
      <c r="P16" s="86">
        <v>5.608129854644246</v>
      </c>
      <c r="Q16" s="196">
        <v>9</v>
      </c>
      <c r="R16" s="90">
        <v>27.349999999999998</v>
      </c>
      <c r="S16" s="90">
        <v>3.0388888888888888</v>
      </c>
      <c r="T16" s="91">
        <v>7.9166666666666656E-3</v>
      </c>
      <c r="U16" s="91">
        <v>0.21703703703703706</v>
      </c>
      <c r="V16" s="91">
        <v>2.4115226337448562E-2</v>
      </c>
      <c r="W16" s="86">
        <v>5.2847461956156705</v>
      </c>
      <c r="X16" s="196">
        <v>2</v>
      </c>
      <c r="Y16" s="90">
        <v>3.35</v>
      </c>
      <c r="Z16" s="90">
        <v>1.675</v>
      </c>
      <c r="AA16" s="91">
        <v>9.2361111111111116E-3</v>
      </c>
      <c r="AB16" s="91">
        <v>3.1712962962962964E-2</v>
      </c>
      <c r="AC16" s="91">
        <v>1.5856481481481482E-2</v>
      </c>
      <c r="AD16" s="86">
        <v>4.5851063829787275</v>
      </c>
      <c r="AE16" s="196">
        <v>14</v>
      </c>
      <c r="AF16" s="90">
        <v>61.480000000000004</v>
      </c>
      <c r="AG16" s="90">
        <v>4.3914285714285715</v>
      </c>
      <c r="AH16" s="91">
        <v>7.7777777777777776E-3</v>
      </c>
      <c r="AI16" s="91">
        <v>0.47929398148148145</v>
      </c>
      <c r="AJ16" s="91">
        <v>3.4235284391534386E-2</v>
      </c>
      <c r="AK16" s="86">
        <v>5.3734492803104157</v>
      </c>
      <c r="AL16" s="196">
        <v>4</v>
      </c>
      <c r="AM16" s="90">
        <v>19.5</v>
      </c>
      <c r="AN16" s="90">
        <v>4.875</v>
      </c>
      <c r="AO16" s="91">
        <v>7.4942129629629638E-3</v>
      </c>
      <c r="AP16" s="91">
        <v>0.14755787037037038</v>
      </c>
      <c r="AQ16" s="91">
        <v>3.6889467592592595E-2</v>
      </c>
      <c r="AR16" s="86">
        <v>5.583337364490375</v>
      </c>
      <c r="AS16" s="196">
        <v>6</v>
      </c>
      <c r="AT16" s="90">
        <v>15.719999999999999</v>
      </c>
      <c r="AU16" s="90">
        <v>2.6199999999999997</v>
      </c>
      <c r="AV16" s="91">
        <v>7.0428240740740737E-3</v>
      </c>
      <c r="AW16" s="91">
        <v>0.11231481481481483</v>
      </c>
      <c r="AX16" s="91">
        <v>1.8719135802469138E-2</v>
      </c>
      <c r="AY16" s="86">
        <v>5.9389922936779707</v>
      </c>
      <c r="AZ16" s="196">
        <v>6</v>
      </c>
      <c r="BA16" s="90">
        <v>13.59</v>
      </c>
      <c r="BB16" s="90">
        <v>2.2650000000000001</v>
      </c>
      <c r="BC16" s="91">
        <v>7.4074074074074068E-3</v>
      </c>
      <c r="BD16" s="91">
        <v>0.10291666666666667</v>
      </c>
      <c r="BE16" s="91">
        <v>1.7152777777777777E-2</v>
      </c>
      <c r="BF16" s="86">
        <v>5.6828811254077936</v>
      </c>
      <c r="BG16" s="196">
        <v>6</v>
      </c>
      <c r="BH16" s="90">
        <v>10.08</v>
      </c>
      <c r="BI16" s="90">
        <v>1.68</v>
      </c>
      <c r="BJ16" s="91">
        <v>7.0814043209876552E-3</v>
      </c>
      <c r="BK16" s="91">
        <v>7.2013888888888891E-2</v>
      </c>
      <c r="BL16" s="91">
        <v>1.2002314814814815E-2</v>
      </c>
      <c r="BM16" s="86">
        <v>5.9402247671831843</v>
      </c>
      <c r="BN16" s="196">
        <v>2</v>
      </c>
      <c r="BO16" s="90">
        <v>3.56</v>
      </c>
      <c r="BP16" s="90">
        <v>1.78</v>
      </c>
      <c r="BQ16" s="91">
        <v>7.4189814814814813E-3</v>
      </c>
      <c r="BR16" s="91">
        <v>2.6400462962962962E-2</v>
      </c>
      <c r="BS16" s="91">
        <v>1.3200231481481481E-2</v>
      </c>
      <c r="BT16" s="86">
        <v>5.6189507479830105</v>
      </c>
      <c r="BU16" s="196">
        <v>6</v>
      </c>
      <c r="BV16" s="90">
        <v>15.6</v>
      </c>
      <c r="BW16" s="90">
        <v>2.6</v>
      </c>
      <c r="BX16" s="91">
        <v>6.5837191358024691E-3</v>
      </c>
      <c r="BY16" s="91">
        <v>0.10292824074074074</v>
      </c>
      <c r="BZ16" s="91">
        <v>1.7154706790123455E-2</v>
      </c>
      <c r="CA16" s="86">
        <v>6.3585500738192229</v>
      </c>
      <c r="CB16" s="196">
        <v>14</v>
      </c>
      <c r="CC16" s="90">
        <v>78.949999999999989</v>
      </c>
      <c r="CD16" s="90">
        <v>5.6392857142857133</v>
      </c>
      <c r="CE16" s="91">
        <v>6.9031084656084665E-3</v>
      </c>
      <c r="CF16" s="91">
        <v>0.55075231481481479</v>
      </c>
      <c r="CG16" s="91">
        <v>3.933945105820106E-2</v>
      </c>
      <c r="CH16" s="86">
        <v>6.0634269716343123</v>
      </c>
      <c r="CI16" s="196">
        <v>12</v>
      </c>
      <c r="CJ16" s="90">
        <v>38.799999999999997</v>
      </c>
      <c r="CK16" s="90">
        <v>3.2333333333333329</v>
      </c>
      <c r="CL16" s="91">
        <v>7.1238425925925922E-3</v>
      </c>
      <c r="CM16" s="91">
        <v>0.27693287037037034</v>
      </c>
      <c r="CN16" s="91">
        <v>2.3077739197530863E-2</v>
      </c>
      <c r="CO16" s="86">
        <v>5.8824538255112655</v>
      </c>
      <c r="CP16" s="196">
        <v>10</v>
      </c>
      <c r="CQ16" s="90">
        <v>27.22</v>
      </c>
      <c r="CR16" s="90">
        <v>2.722</v>
      </c>
      <c r="CS16" s="91">
        <v>7.2777777777777788E-3</v>
      </c>
      <c r="CT16" s="91">
        <v>0.19802083333333331</v>
      </c>
      <c r="CU16" s="91">
        <v>1.9802083333333331E-2</v>
      </c>
      <c r="CV16" s="86">
        <v>5.7521556579684896</v>
      </c>
      <c r="CW16" s="196">
        <v>5</v>
      </c>
      <c r="CX16" s="90">
        <v>15.010000000000002</v>
      </c>
      <c r="CY16" s="90">
        <v>3.0020000000000002</v>
      </c>
      <c r="CZ16" s="91">
        <v>7.4421296296296293E-3</v>
      </c>
      <c r="DA16" s="91">
        <v>0.11131944444444444</v>
      </c>
      <c r="DB16" s="91">
        <v>2.2263888888888889E-2</v>
      </c>
      <c r="DC16" s="86">
        <v>5.6162774555003567</v>
      </c>
      <c r="DD16" s="196">
        <v>3</v>
      </c>
      <c r="DE16" s="90">
        <v>14.069999999999999</v>
      </c>
      <c r="DF16" s="90">
        <v>4.6899999999999995</v>
      </c>
      <c r="DG16" s="91">
        <v>7.1759259259259259E-3</v>
      </c>
      <c r="DH16" s="91">
        <v>0.10114583333333334</v>
      </c>
      <c r="DI16" s="91">
        <v>3.3715277777777782E-2</v>
      </c>
      <c r="DJ16" s="86">
        <v>5.8112182971883941</v>
      </c>
      <c r="DK16" s="196"/>
      <c r="DL16" s="90"/>
      <c r="DM16" s="90"/>
      <c r="DN16" s="91"/>
      <c r="DO16" s="91"/>
      <c r="DP16" s="91"/>
      <c r="DQ16" s="86"/>
      <c r="DR16" s="196"/>
      <c r="DS16" s="90"/>
      <c r="DT16" s="90"/>
      <c r="DU16" s="91"/>
      <c r="DV16" s="91"/>
      <c r="DW16" s="91"/>
      <c r="DX16" s="86"/>
      <c r="DY16" s="92">
        <v>109</v>
      </c>
      <c r="DZ16" s="93">
        <v>375.38000000000017</v>
      </c>
      <c r="EA16" s="93">
        <v>3.4438532110091757</v>
      </c>
      <c r="EB16" s="94">
        <v>7.3447587495752637E-3</v>
      </c>
      <c r="EC16" s="94">
        <v>2.7650578703703701</v>
      </c>
      <c r="ED16" s="94">
        <v>2.5367503397893305E-2</v>
      </c>
      <c r="EE16" s="87">
        <v>5.7215750437569763</v>
      </c>
    </row>
    <row r="17" spans="1:135" ht="15" x14ac:dyDescent="0.3">
      <c r="A17" s="127"/>
      <c r="B17" s="163">
        <v>12</v>
      </c>
      <c r="C17" s="89"/>
      <c r="D17" s="90"/>
      <c r="E17" s="90"/>
      <c r="F17" s="91"/>
      <c r="G17" s="91"/>
      <c r="H17" s="91"/>
      <c r="I17" s="86"/>
      <c r="J17" s="196">
        <v>4</v>
      </c>
      <c r="K17" s="90">
        <v>12.91</v>
      </c>
      <c r="L17" s="90">
        <v>3.2275</v>
      </c>
      <c r="M17" s="91">
        <v>7.5086805555555558E-3</v>
      </c>
      <c r="N17" s="91">
        <v>9.7696759259259261E-2</v>
      </c>
      <c r="O17" s="91">
        <v>2.4424189814814815E-2</v>
      </c>
      <c r="P17" s="86">
        <v>5.6042918656567995</v>
      </c>
      <c r="Q17" s="196">
        <v>25</v>
      </c>
      <c r="R17" s="90">
        <v>78.83</v>
      </c>
      <c r="S17" s="90">
        <v>3.1532</v>
      </c>
      <c r="T17" s="91">
        <v>7.4472222222222205E-3</v>
      </c>
      <c r="U17" s="91">
        <v>0.58395833333333325</v>
      </c>
      <c r="V17" s="91">
        <v>2.3358333333333328E-2</v>
      </c>
      <c r="W17" s="86">
        <v>5.6237059602127069</v>
      </c>
      <c r="X17" s="196">
        <v>5</v>
      </c>
      <c r="Y17" s="90">
        <v>11.899999999999999</v>
      </c>
      <c r="Z17" s="90">
        <v>2.38</v>
      </c>
      <c r="AA17" s="91">
        <v>8.6365740740740743E-3</v>
      </c>
      <c r="AB17" s="91">
        <v>0.10290509259259258</v>
      </c>
      <c r="AC17" s="91">
        <v>2.0581018518518516E-2</v>
      </c>
      <c r="AD17" s="86">
        <v>4.9130790157922366</v>
      </c>
      <c r="AE17" s="196">
        <v>11</v>
      </c>
      <c r="AF17" s="90">
        <v>58.1</v>
      </c>
      <c r="AG17" s="90">
        <v>5.2818181818181822</v>
      </c>
      <c r="AH17" s="91">
        <v>8.0481902356902366E-3</v>
      </c>
      <c r="AI17" s="91">
        <v>0.47571759259259261</v>
      </c>
      <c r="AJ17" s="91">
        <v>4.3247053872053874E-2</v>
      </c>
      <c r="AK17" s="86">
        <v>5.1951764752079033</v>
      </c>
      <c r="AL17" s="196">
        <v>13</v>
      </c>
      <c r="AM17" s="90">
        <v>50.6</v>
      </c>
      <c r="AN17" s="90">
        <v>3.8923076923076922</v>
      </c>
      <c r="AO17" s="91">
        <v>7.33707264957265E-3</v>
      </c>
      <c r="AP17" s="91">
        <v>0.37406249999999996</v>
      </c>
      <c r="AQ17" s="91">
        <v>2.8774038461538459E-2</v>
      </c>
      <c r="AR17" s="86">
        <v>5.7369743406093496</v>
      </c>
      <c r="AS17" s="196">
        <v>6</v>
      </c>
      <c r="AT17" s="90">
        <v>23.700000000000003</v>
      </c>
      <c r="AU17" s="90">
        <v>3.9500000000000006</v>
      </c>
      <c r="AV17" s="91">
        <v>7.1392746913580248E-3</v>
      </c>
      <c r="AW17" s="91">
        <v>0.1700925925925926</v>
      </c>
      <c r="AX17" s="91">
        <v>2.8348765432098768E-2</v>
      </c>
      <c r="AY17" s="86">
        <v>5.8866311115014049</v>
      </c>
      <c r="AZ17" s="196">
        <v>8</v>
      </c>
      <c r="BA17" s="90">
        <v>15.66</v>
      </c>
      <c r="BB17" s="90">
        <v>1.9575</v>
      </c>
      <c r="BC17" s="91">
        <v>7.0703125000000002E-3</v>
      </c>
      <c r="BD17" s="91">
        <v>0.11215277777777778</v>
      </c>
      <c r="BE17" s="91">
        <v>1.4019097222222223E-2</v>
      </c>
      <c r="BF17" s="86">
        <v>5.946555821946605</v>
      </c>
      <c r="BG17" s="196">
        <v>3</v>
      </c>
      <c r="BH17" s="90">
        <v>5.5</v>
      </c>
      <c r="BI17" s="90">
        <v>1.8333333333333333</v>
      </c>
      <c r="BJ17" s="91">
        <v>7.1450617283950616E-3</v>
      </c>
      <c r="BK17" s="91">
        <v>4.0659722222222222E-2</v>
      </c>
      <c r="BL17" s="91">
        <v>1.3553240740740741E-2</v>
      </c>
      <c r="BM17" s="86">
        <v>5.9065560978062459</v>
      </c>
      <c r="BN17" s="196">
        <v>1</v>
      </c>
      <c r="BO17" s="90">
        <v>1.82</v>
      </c>
      <c r="BP17" s="90">
        <v>1.82</v>
      </c>
      <c r="BQ17" s="91">
        <v>7.4537037037037028E-3</v>
      </c>
      <c r="BR17" s="91">
        <v>1.3564814814814816E-2</v>
      </c>
      <c r="BS17" s="91">
        <v>1.3564814814814816E-2</v>
      </c>
      <c r="BT17" s="86">
        <v>5.5904436860068305</v>
      </c>
      <c r="BU17" s="196">
        <v>4</v>
      </c>
      <c r="BV17" s="90">
        <v>9</v>
      </c>
      <c r="BW17" s="90">
        <v>2.25</v>
      </c>
      <c r="BX17" s="91">
        <v>7.1122685185185186E-3</v>
      </c>
      <c r="BY17" s="91">
        <v>6.6273148148148137E-2</v>
      </c>
      <c r="BZ17" s="91">
        <v>1.6568287037037034E-2</v>
      </c>
      <c r="CA17" s="86">
        <v>5.978696058102841</v>
      </c>
      <c r="CB17" s="196">
        <v>7</v>
      </c>
      <c r="CC17" s="90">
        <v>29.1</v>
      </c>
      <c r="CD17" s="90">
        <v>4.1571428571428575</v>
      </c>
      <c r="CE17" s="91">
        <v>6.5955687830687839E-3</v>
      </c>
      <c r="CF17" s="91">
        <v>0.19164351851851855</v>
      </c>
      <c r="CG17" s="91">
        <v>2.7377645502645508E-2</v>
      </c>
      <c r="CH17" s="86">
        <v>6.333074365001691</v>
      </c>
      <c r="CI17" s="196">
        <v>6</v>
      </c>
      <c r="CJ17" s="90">
        <v>19.5</v>
      </c>
      <c r="CK17" s="90">
        <v>3.25</v>
      </c>
      <c r="CL17" s="91">
        <v>6.9695216049382724E-3</v>
      </c>
      <c r="CM17" s="91">
        <v>0.13604166666666667</v>
      </c>
      <c r="CN17" s="91">
        <v>2.2673611111111113E-2</v>
      </c>
      <c r="CO17" s="86">
        <v>5.9921661909567172</v>
      </c>
      <c r="CP17" s="196">
        <v>7</v>
      </c>
      <c r="CQ17" s="90">
        <v>16.45</v>
      </c>
      <c r="CR17" s="90">
        <v>2.35</v>
      </c>
      <c r="CS17" s="91">
        <v>7.3396164021164029E-3</v>
      </c>
      <c r="CT17" s="91">
        <v>0.12047453703703702</v>
      </c>
      <c r="CU17" s="91">
        <v>1.7210648148148145E-2</v>
      </c>
      <c r="CV17" s="86">
        <v>5.693252431913602</v>
      </c>
      <c r="CW17" s="196">
        <v>2</v>
      </c>
      <c r="CX17" s="90">
        <v>4.8</v>
      </c>
      <c r="CY17" s="90">
        <v>2.4</v>
      </c>
      <c r="CZ17" s="91">
        <v>7.719907407407408E-3</v>
      </c>
      <c r="DA17" s="91">
        <v>3.6921296296296299E-2</v>
      </c>
      <c r="DB17" s="91">
        <v>1.846064814814815E-2</v>
      </c>
      <c r="DC17" s="86">
        <v>5.4444181646168444</v>
      </c>
      <c r="DD17" s="196"/>
      <c r="DE17" s="90"/>
      <c r="DF17" s="90"/>
      <c r="DG17" s="91"/>
      <c r="DH17" s="91"/>
      <c r="DI17" s="91"/>
      <c r="DJ17" s="86"/>
      <c r="DK17" s="196"/>
      <c r="DL17" s="90"/>
      <c r="DM17" s="90"/>
      <c r="DN17" s="91"/>
      <c r="DO17" s="91"/>
      <c r="DP17" s="91"/>
      <c r="DQ17" s="86"/>
      <c r="DR17" s="196"/>
      <c r="DS17" s="90"/>
      <c r="DT17" s="90"/>
      <c r="DU17" s="91"/>
      <c r="DV17" s="91"/>
      <c r="DW17" s="91"/>
      <c r="DX17" s="86"/>
      <c r="DY17" s="92">
        <v>102</v>
      </c>
      <c r="DZ17" s="93">
        <v>337.86999999999995</v>
      </c>
      <c r="EA17" s="93">
        <v>3.3124509803921565</v>
      </c>
      <c r="EB17" s="94">
        <v>7.4004856572258528E-3</v>
      </c>
      <c r="EC17" s="94">
        <v>2.5221643518518526</v>
      </c>
      <c r="ED17" s="94">
        <v>2.4727101488743655E-2</v>
      </c>
      <c r="EE17" s="87">
        <v>5.6906477422736641</v>
      </c>
    </row>
    <row r="18" spans="1:135" ht="16.5" x14ac:dyDescent="0.35">
      <c r="A18" s="147" t="s">
        <v>460</v>
      </c>
      <c r="B18" s="88"/>
      <c r="C18" s="95">
        <v>67</v>
      </c>
      <c r="D18" s="96">
        <v>272.26</v>
      </c>
      <c r="E18" s="96">
        <v>4.0635820895522388</v>
      </c>
      <c r="F18" s="97">
        <v>7.8555140961857374E-3</v>
      </c>
      <c r="G18" s="97">
        <v>2.1901736111111112</v>
      </c>
      <c r="H18" s="97">
        <v>3.2689158374792707E-2</v>
      </c>
      <c r="I18" s="98">
        <v>5.3599358619668456</v>
      </c>
      <c r="J18" s="99">
        <v>152</v>
      </c>
      <c r="K18" s="96">
        <v>712.79000000000076</v>
      </c>
      <c r="L18" s="96">
        <v>4.6894078947368474</v>
      </c>
      <c r="M18" s="97">
        <v>7.853770711500974E-3</v>
      </c>
      <c r="N18" s="97">
        <v>5.8911111111111119</v>
      </c>
      <c r="O18" s="97">
        <v>3.8757309941520469E-2</v>
      </c>
      <c r="P18" s="98">
        <v>5.3964810169694433</v>
      </c>
      <c r="Q18" s="99">
        <v>147</v>
      </c>
      <c r="R18" s="96">
        <v>600.12000000000046</v>
      </c>
      <c r="S18" s="96">
        <v>4.0824489795918399</v>
      </c>
      <c r="T18" s="97">
        <v>7.8751732174351212E-3</v>
      </c>
      <c r="U18" s="97">
        <v>4.8561921296296262</v>
      </c>
      <c r="V18" s="97">
        <v>3.3035320609725347E-2</v>
      </c>
      <c r="W18" s="98">
        <v>5.3422859340569406</v>
      </c>
      <c r="X18" s="99">
        <v>123</v>
      </c>
      <c r="Y18" s="96">
        <v>699.71000000000026</v>
      </c>
      <c r="Z18" s="96">
        <v>5.6886991869918724</v>
      </c>
      <c r="AA18" s="97">
        <v>8.2564551339957808E-3</v>
      </c>
      <c r="AB18" s="97">
        <v>6.1072222222222203</v>
      </c>
      <c r="AC18" s="97">
        <v>4.965221318879854E-2</v>
      </c>
      <c r="AD18" s="98">
        <v>5.1353309140803356</v>
      </c>
      <c r="AE18" s="99">
        <v>142</v>
      </c>
      <c r="AF18" s="96">
        <v>632.44000000000005</v>
      </c>
      <c r="AG18" s="96">
        <v>4.4538028169014092</v>
      </c>
      <c r="AH18" s="97">
        <v>7.234448356807509E-3</v>
      </c>
      <c r="AI18" s="97">
        <v>4.7538425925925907</v>
      </c>
      <c r="AJ18" s="97">
        <v>3.3477764736567543E-2</v>
      </c>
      <c r="AK18" s="98">
        <v>5.8237621930962771</v>
      </c>
      <c r="AL18" s="99">
        <v>124</v>
      </c>
      <c r="AM18" s="96">
        <v>521.6700000000003</v>
      </c>
      <c r="AN18" s="96">
        <v>4.2070161290322607</v>
      </c>
      <c r="AO18" s="97">
        <v>6.8581055854241325E-3</v>
      </c>
      <c r="AP18" s="97">
        <v>3.7063657407407424</v>
      </c>
      <c r="AQ18" s="97">
        <v>2.989004629629631E-2</v>
      </c>
      <c r="AR18" s="98">
        <v>6.152149891405398</v>
      </c>
      <c r="AS18" s="99">
        <v>137</v>
      </c>
      <c r="AT18" s="96">
        <v>573.54000000000008</v>
      </c>
      <c r="AU18" s="96">
        <v>4.1864233576642338</v>
      </c>
      <c r="AV18" s="97">
        <v>6.9575391997837265E-3</v>
      </c>
      <c r="AW18" s="97">
        <v>4.2024884259259272</v>
      </c>
      <c r="AX18" s="97">
        <v>3.0675097999459323E-2</v>
      </c>
      <c r="AY18" s="98">
        <v>6.0365465421779101</v>
      </c>
      <c r="AZ18" s="99">
        <v>78</v>
      </c>
      <c r="BA18" s="96">
        <v>191.3</v>
      </c>
      <c r="BB18" s="96">
        <v>2.4525641025641027</v>
      </c>
      <c r="BC18" s="97">
        <v>7.1291844729344757E-3</v>
      </c>
      <c r="BD18" s="97">
        <v>1.4122222222222223</v>
      </c>
      <c r="BE18" s="97">
        <v>1.8105413105413106E-2</v>
      </c>
      <c r="BF18" s="98">
        <v>5.8937317738226378</v>
      </c>
      <c r="BG18" s="99">
        <v>58</v>
      </c>
      <c r="BH18" s="96">
        <v>150.47000000000003</v>
      </c>
      <c r="BI18" s="96">
        <v>2.5943103448275866</v>
      </c>
      <c r="BJ18" s="97">
        <v>7.6546535759897819E-3</v>
      </c>
      <c r="BK18" s="97">
        <v>1.1592824074074077</v>
      </c>
      <c r="BL18" s="97">
        <v>1.9987627713920823E-2</v>
      </c>
      <c r="BM18" s="98">
        <v>5.5246627855312589</v>
      </c>
      <c r="BN18" s="99">
        <v>78</v>
      </c>
      <c r="BO18" s="96">
        <v>298.88770188000012</v>
      </c>
      <c r="BP18" s="96">
        <v>3.8318936138461552</v>
      </c>
      <c r="BQ18" s="97">
        <v>7.6166310541310534E-3</v>
      </c>
      <c r="BR18" s="97">
        <v>2.4290624999999997</v>
      </c>
      <c r="BS18" s="97">
        <v>3.1141826923076918E-2</v>
      </c>
      <c r="BT18" s="98">
        <v>5.6743314161144829</v>
      </c>
      <c r="BU18" s="99">
        <v>162</v>
      </c>
      <c r="BV18" s="96">
        <v>798.85000000000014</v>
      </c>
      <c r="BW18" s="96">
        <v>4.931172839506174</v>
      </c>
      <c r="BX18" s="97">
        <v>7.0070301783264751E-3</v>
      </c>
      <c r="BY18" s="97">
        <v>5.7699537037037008</v>
      </c>
      <c r="BZ18" s="97">
        <v>3.5616998171010501E-2</v>
      </c>
      <c r="CA18" s="98">
        <v>5.9821372897463485</v>
      </c>
      <c r="CB18" s="99">
        <v>159</v>
      </c>
      <c r="CC18" s="96">
        <v>651.57000000000028</v>
      </c>
      <c r="CD18" s="96">
        <v>4.0979245283018884</v>
      </c>
      <c r="CE18" s="97">
        <v>7.1151438388073586E-3</v>
      </c>
      <c r="CF18" s="97">
        <v>4.6632986111111103</v>
      </c>
      <c r="CG18" s="97">
        <v>2.9328922082459814E-2</v>
      </c>
      <c r="CH18" s="98">
        <v>5.8936072602747833</v>
      </c>
      <c r="CI18" s="99">
        <v>155</v>
      </c>
      <c r="CJ18" s="96">
        <v>543.12199999999984</v>
      </c>
      <c r="CK18" s="96">
        <v>3.5040129032258056</v>
      </c>
      <c r="CL18" s="97">
        <v>7.1453106332138548E-3</v>
      </c>
      <c r="CM18" s="97">
        <v>3.915578703703702</v>
      </c>
      <c r="CN18" s="97">
        <v>2.5261798088410982E-2</v>
      </c>
      <c r="CO18" s="98">
        <v>5.8683970573904567</v>
      </c>
      <c r="CP18" s="99">
        <v>123</v>
      </c>
      <c r="CQ18" s="96">
        <v>336.46</v>
      </c>
      <c r="CR18" s="96">
        <v>2.7354471544715446</v>
      </c>
      <c r="CS18" s="97">
        <v>7.2027439024390204E-3</v>
      </c>
      <c r="CT18" s="97">
        <v>2.4453935185185181</v>
      </c>
      <c r="CU18" s="97">
        <v>1.9881248118036734E-2</v>
      </c>
      <c r="CV18" s="98">
        <v>5.8172243032887598</v>
      </c>
      <c r="CW18" s="99">
        <v>95</v>
      </c>
      <c r="CX18" s="96">
        <v>325.70499999999993</v>
      </c>
      <c r="CY18" s="96">
        <v>3.4284736842105255</v>
      </c>
      <c r="CZ18" s="97">
        <v>7.444200779727096E-3</v>
      </c>
      <c r="DA18" s="97">
        <v>2.4717708333333324</v>
      </c>
      <c r="DB18" s="97">
        <v>2.6018640350877184E-2</v>
      </c>
      <c r="DC18" s="98">
        <v>5.6744659886194517</v>
      </c>
      <c r="DD18" s="99">
        <v>55</v>
      </c>
      <c r="DE18" s="96">
        <v>183.74499999999995</v>
      </c>
      <c r="DF18" s="96">
        <v>3.340818181818181</v>
      </c>
      <c r="DG18" s="97">
        <v>7.2901936026936003E-3</v>
      </c>
      <c r="DH18" s="97">
        <v>1.3623958333333337</v>
      </c>
      <c r="DI18" s="97">
        <v>2.4770833333333339E-2</v>
      </c>
      <c r="DJ18" s="98">
        <v>5.7723822552193154</v>
      </c>
      <c r="DK18" s="99">
        <v>1</v>
      </c>
      <c r="DL18" s="96">
        <v>3.1</v>
      </c>
      <c r="DM18" s="96">
        <v>3.1</v>
      </c>
      <c r="DN18" s="97">
        <v>7.3263888888888892E-3</v>
      </c>
      <c r="DO18" s="97">
        <v>2.2719907407407411E-2</v>
      </c>
      <c r="DP18" s="97">
        <v>2.2719907407407411E-2</v>
      </c>
      <c r="DQ18" s="98">
        <v>5.6851757514009211</v>
      </c>
      <c r="DR18" s="99">
        <v>1</v>
      </c>
      <c r="DS18" s="96">
        <v>3.1</v>
      </c>
      <c r="DT18" s="96">
        <v>3.1</v>
      </c>
      <c r="DU18" s="97">
        <v>9.525462962962963E-3</v>
      </c>
      <c r="DV18" s="97">
        <v>2.9525462962962962E-2</v>
      </c>
      <c r="DW18" s="97">
        <v>2.9525462962962962E-2</v>
      </c>
      <c r="DX18" s="98">
        <v>4.3747549980399887</v>
      </c>
      <c r="DY18" s="100">
        <v>1857</v>
      </c>
      <c r="DZ18" s="101">
        <v>7498.8397018799997</v>
      </c>
      <c r="EA18" s="101">
        <v>4.0381473892730204</v>
      </c>
      <c r="EB18" s="102">
        <v>7.3792294920122055E-3</v>
      </c>
      <c r="EC18" s="102">
        <v>57.388599537037038</v>
      </c>
      <c r="ED18" s="102">
        <v>3.0903930822313967E-2</v>
      </c>
      <c r="EE18" s="103">
        <v>5.7263622880482474</v>
      </c>
    </row>
    <row r="19" spans="1:135" ht="15" x14ac:dyDescent="0.3">
      <c r="A19" s="164" t="s">
        <v>454</v>
      </c>
      <c r="B19" s="162">
        <v>1</v>
      </c>
      <c r="C19" s="189">
        <v>9</v>
      </c>
      <c r="D19" s="190">
        <v>88.65</v>
      </c>
      <c r="E19" s="190">
        <v>9.8500000000000014</v>
      </c>
      <c r="F19" s="191">
        <v>2.2080761316872425E-3</v>
      </c>
      <c r="G19" s="191">
        <v>0.20355324074074074</v>
      </c>
      <c r="H19" s="191">
        <v>2.2617026748971193E-2</v>
      </c>
      <c r="I19" s="165">
        <v>19.474839098154479</v>
      </c>
      <c r="J19" s="192">
        <v>4</v>
      </c>
      <c r="K19" s="190">
        <v>40</v>
      </c>
      <c r="L19" s="190">
        <v>10</v>
      </c>
      <c r="M19" s="191">
        <v>2.2714120370370371E-3</v>
      </c>
      <c r="N19" s="191">
        <v>9.0833333333333335E-2</v>
      </c>
      <c r="O19" s="191">
        <v>2.2708333333333334E-2</v>
      </c>
      <c r="P19" s="165">
        <v>19.220521541950131</v>
      </c>
      <c r="Q19" s="192">
        <v>10</v>
      </c>
      <c r="R19" s="190">
        <v>140.69999999999999</v>
      </c>
      <c r="S19" s="190">
        <v>14.069999999999999</v>
      </c>
      <c r="T19" s="191">
        <v>2.3460648148148147E-3</v>
      </c>
      <c r="U19" s="191">
        <v>0.32788194444444446</v>
      </c>
      <c r="V19" s="191">
        <v>3.2788194444444446E-2</v>
      </c>
      <c r="W19" s="165">
        <v>18.235536347669363</v>
      </c>
      <c r="X19" s="192">
        <v>5</v>
      </c>
      <c r="Y19" s="190">
        <v>69.75</v>
      </c>
      <c r="Z19" s="190">
        <v>13.95</v>
      </c>
      <c r="AA19" s="191">
        <v>2.4699074074074076E-3</v>
      </c>
      <c r="AB19" s="191">
        <v>0.17381944444444444</v>
      </c>
      <c r="AC19" s="191">
        <v>3.4763888888888886E-2</v>
      </c>
      <c r="AD19" s="165">
        <v>17.346903745851129</v>
      </c>
      <c r="AE19" s="192">
        <v>5</v>
      </c>
      <c r="AF19" s="190">
        <v>54</v>
      </c>
      <c r="AG19" s="190">
        <v>10.8</v>
      </c>
      <c r="AH19" s="191">
        <v>1.8495370370370371E-3</v>
      </c>
      <c r="AI19" s="191">
        <v>9.9374999999999991E-2</v>
      </c>
      <c r="AJ19" s="191">
        <v>1.9874999999999997E-2</v>
      </c>
      <c r="AK19" s="165">
        <v>22.629844463155557</v>
      </c>
      <c r="AL19" s="192">
        <v>11</v>
      </c>
      <c r="AM19" s="190">
        <v>179.59999999999997</v>
      </c>
      <c r="AN19" s="190">
        <v>16.327272727272724</v>
      </c>
      <c r="AO19" s="191">
        <v>2.0223063973063976E-3</v>
      </c>
      <c r="AP19" s="191">
        <v>0.39421296296296293</v>
      </c>
      <c r="AQ19" s="191">
        <v>3.5837542087542085E-2</v>
      </c>
      <c r="AR19" s="165">
        <v>21.722025976018166</v>
      </c>
      <c r="AS19" s="192">
        <v>1</v>
      </c>
      <c r="AT19" s="190">
        <v>4</v>
      </c>
      <c r="AU19" s="190">
        <v>4</v>
      </c>
      <c r="AV19" s="191">
        <v>2.6041666666666665E-3</v>
      </c>
      <c r="AW19" s="191">
        <v>1.0416666666666666E-2</v>
      </c>
      <c r="AX19" s="191">
        <v>1.0416666666666666E-2</v>
      </c>
      <c r="AY19" s="165">
        <v>16.000000000000014</v>
      </c>
      <c r="AZ19" s="192"/>
      <c r="BA19" s="190"/>
      <c r="BB19" s="190"/>
      <c r="BC19" s="191"/>
      <c r="BD19" s="191"/>
      <c r="BE19" s="191"/>
      <c r="BF19" s="165"/>
      <c r="BG19" s="192"/>
      <c r="BH19" s="190"/>
      <c r="BI19" s="190"/>
      <c r="BJ19" s="191"/>
      <c r="BK19" s="191"/>
      <c r="BL19" s="191"/>
      <c r="BM19" s="165"/>
      <c r="BN19" s="192"/>
      <c r="BO19" s="190"/>
      <c r="BP19" s="190"/>
      <c r="BQ19" s="191"/>
      <c r="BR19" s="191"/>
      <c r="BS19" s="191"/>
      <c r="BT19" s="165"/>
      <c r="BU19" s="192">
        <v>3</v>
      </c>
      <c r="BV19" s="190">
        <v>3</v>
      </c>
      <c r="BW19" s="190">
        <v>1</v>
      </c>
      <c r="BX19" s="191">
        <v>3.7229938271604937E-3</v>
      </c>
      <c r="BY19" s="191">
        <v>1.1168981481481481E-2</v>
      </c>
      <c r="BZ19" s="191">
        <v>3.7229938271604937E-3</v>
      </c>
      <c r="CA19" s="165">
        <v>11.228260869565226</v>
      </c>
      <c r="CB19" s="192"/>
      <c r="CC19" s="190"/>
      <c r="CD19" s="190"/>
      <c r="CE19" s="191"/>
      <c r="CF19" s="191"/>
      <c r="CG19" s="191"/>
      <c r="CH19" s="165"/>
      <c r="CI19" s="192">
        <v>1</v>
      </c>
      <c r="CJ19" s="190">
        <v>10</v>
      </c>
      <c r="CK19" s="190">
        <v>10</v>
      </c>
      <c r="CL19" s="191">
        <v>2.8819444444444444E-3</v>
      </c>
      <c r="CM19" s="191">
        <v>2.8819444444444443E-2</v>
      </c>
      <c r="CN19" s="191">
        <v>2.8819444444444443E-2</v>
      </c>
      <c r="CO19" s="165">
        <v>14.457831325301216</v>
      </c>
      <c r="CP19" s="192">
        <v>1</v>
      </c>
      <c r="CQ19" s="190">
        <v>6</v>
      </c>
      <c r="CR19" s="190">
        <v>6</v>
      </c>
      <c r="CS19" s="191">
        <v>2.8935185185185188E-3</v>
      </c>
      <c r="CT19" s="191">
        <v>1.7361111111111112E-2</v>
      </c>
      <c r="CU19" s="191">
        <v>1.7361111111111112E-2</v>
      </c>
      <c r="CV19" s="165">
        <v>14.400000000000009</v>
      </c>
      <c r="CW19" s="192">
        <v>2</v>
      </c>
      <c r="CX19" s="190">
        <v>17.3</v>
      </c>
      <c r="CY19" s="190">
        <v>8.65</v>
      </c>
      <c r="CZ19" s="191">
        <v>2.6446759259259262E-3</v>
      </c>
      <c r="DA19" s="191">
        <v>4.5138888888888888E-2</v>
      </c>
      <c r="DB19" s="191">
        <v>2.2569444444444444E-2</v>
      </c>
      <c r="DC19" s="165">
        <v>15.871428571428584</v>
      </c>
      <c r="DD19" s="192"/>
      <c r="DE19" s="190"/>
      <c r="DF19" s="190"/>
      <c r="DG19" s="191"/>
      <c r="DH19" s="191"/>
      <c r="DI19" s="191"/>
      <c r="DJ19" s="165"/>
      <c r="DK19" s="192"/>
      <c r="DL19" s="190"/>
      <c r="DM19" s="190"/>
      <c r="DN19" s="191"/>
      <c r="DO19" s="191"/>
      <c r="DP19" s="191"/>
      <c r="DQ19" s="165"/>
      <c r="DR19" s="192"/>
      <c r="DS19" s="190"/>
      <c r="DT19" s="190"/>
      <c r="DU19" s="191"/>
      <c r="DV19" s="191"/>
      <c r="DW19" s="191"/>
      <c r="DX19" s="165"/>
      <c r="DY19" s="193">
        <v>52</v>
      </c>
      <c r="DZ19" s="194">
        <v>613.00000000000011</v>
      </c>
      <c r="EA19" s="194">
        <v>11.78846153846154</v>
      </c>
      <c r="EB19" s="195">
        <v>2.3288372507122516E-3</v>
      </c>
      <c r="EC19" s="195">
        <v>1.4025810185185186</v>
      </c>
      <c r="ED19" s="195">
        <v>2.6972711894586894E-2</v>
      </c>
      <c r="EE19" s="166">
        <v>18.915817295884068</v>
      </c>
    </row>
    <row r="20" spans="1:135" ht="15" x14ac:dyDescent="0.3">
      <c r="A20" s="127"/>
      <c r="B20" s="163">
        <v>2</v>
      </c>
      <c r="C20" s="89">
        <v>10</v>
      </c>
      <c r="D20" s="90">
        <v>111.25</v>
      </c>
      <c r="E20" s="90">
        <v>11.125</v>
      </c>
      <c r="F20" s="91">
        <v>2.2557870370370366E-3</v>
      </c>
      <c r="G20" s="91">
        <v>0.25277777777777777</v>
      </c>
      <c r="H20" s="91">
        <v>2.5277777777777777E-2</v>
      </c>
      <c r="I20" s="86">
        <v>18.725357142857156</v>
      </c>
      <c r="J20" s="196">
        <v>5</v>
      </c>
      <c r="K20" s="90">
        <v>62.8</v>
      </c>
      <c r="L20" s="90">
        <v>12.559999999999999</v>
      </c>
      <c r="M20" s="91">
        <v>2.5324074074074073E-3</v>
      </c>
      <c r="N20" s="91">
        <v>0.16282407407407407</v>
      </c>
      <c r="O20" s="91">
        <v>3.256481481481481E-2</v>
      </c>
      <c r="P20" s="86">
        <v>17.057638287372868</v>
      </c>
      <c r="Q20" s="196">
        <v>5</v>
      </c>
      <c r="R20" s="90">
        <v>91.3</v>
      </c>
      <c r="S20" s="90">
        <v>18.259999999999998</v>
      </c>
      <c r="T20" s="91">
        <v>2.425925925925926E-3</v>
      </c>
      <c r="U20" s="91">
        <v>0.22515046296296296</v>
      </c>
      <c r="V20" s="91">
        <v>4.5030092592592594E-2</v>
      </c>
      <c r="W20" s="86">
        <v>17.740842418189427</v>
      </c>
      <c r="X20" s="196">
        <v>4</v>
      </c>
      <c r="Y20" s="90">
        <v>49</v>
      </c>
      <c r="Z20" s="90">
        <v>12.25</v>
      </c>
      <c r="AA20" s="91">
        <v>2.5549768518518517E-3</v>
      </c>
      <c r="AB20" s="91">
        <v>0.12608796296296296</v>
      </c>
      <c r="AC20" s="91">
        <v>3.1521990740740739E-2</v>
      </c>
      <c r="AD20" s="86">
        <v>16.639700960046635</v>
      </c>
      <c r="AE20" s="196">
        <v>8</v>
      </c>
      <c r="AF20" s="90">
        <v>90.1</v>
      </c>
      <c r="AG20" s="90">
        <v>11.262499999999999</v>
      </c>
      <c r="AH20" s="91">
        <v>2.1137152777777777E-3</v>
      </c>
      <c r="AI20" s="91">
        <v>0.1892361111111111</v>
      </c>
      <c r="AJ20" s="91">
        <v>2.3654513888888888E-2</v>
      </c>
      <c r="AK20" s="86">
        <v>20.069524983026142</v>
      </c>
      <c r="AL20" s="196">
        <v>9</v>
      </c>
      <c r="AM20" s="90">
        <v>116.70000000000002</v>
      </c>
      <c r="AN20" s="90">
        <v>12.966666666666669</v>
      </c>
      <c r="AO20" s="91">
        <v>1.9290123456790125E-3</v>
      </c>
      <c r="AP20" s="91">
        <v>0.23996527777777779</v>
      </c>
      <c r="AQ20" s="91">
        <v>2.6662808641975309E-2</v>
      </c>
      <c r="AR20" s="86">
        <v>22.226349098020812</v>
      </c>
      <c r="AS20" s="196">
        <v>7</v>
      </c>
      <c r="AT20" s="90">
        <v>49.25</v>
      </c>
      <c r="AU20" s="90">
        <v>7.0357142857142856</v>
      </c>
      <c r="AV20" s="91">
        <v>2.6438492063492062E-3</v>
      </c>
      <c r="AW20" s="91">
        <v>0.13194444444444442</v>
      </c>
      <c r="AX20" s="91">
        <v>1.8849206349206345E-2</v>
      </c>
      <c r="AY20" s="86">
        <v>15.869047619047633</v>
      </c>
      <c r="AZ20" s="196">
        <v>2</v>
      </c>
      <c r="BA20" s="90">
        <v>20</v>
      </c>
      <c r="BB20" s="90">
        <v>10</v>
      </c>
      <c r="BC20" s="91">
        <v>3.2986111111111107E-3</v>
      </c>
      <c r="BD20" s="91">
        <v>6.5972222222222224E-2</v>
      </c>
      <c r="BE20" s="91">
        <v>3.2986111111111112E-2</v>
      </c>
      <c r="BF20" s="86">
        <v>12.666666666666675</v>
      </c>
      <c r="BG20" s="196"/>
      <c r="BH20" s="90"/>
      <c r="BI20" s="90"/>
      <c r="BJ20" s="91"/>
      <c r="BK20" s="91"/>
      <c r="BL20" s="91"/>
      <c r="BM20" s="86"/>
      <c r="BN20" s="196"/>
      <c r="BO20" s="90"/>
      <c r="BP20" s="90"/>
      <c r="BQ20" s="91"/>
      <c r="BR20" s="91"/>
      <c r="BS20" s="91"/>
      <c r="BT20" s="86"/>
      <c r="BU20" s="196">
        <v>3</v>
      </c>
      <c r="BV20" s="90">
        <v>19.75</v>
      </c>
      <c r="BW20" s="90">
        <v>6.583333333333333</v>
      </c>
      <c r="BX20" s="91">
        <v>3.0439814814814821E-3</v>
      </c>
      <c r="BY20" s="91">
        <v>5.5555555555555552E-2</v>
      </c>
      <c r="BZ20" s="91">
        <v>1.8518518518518517E-2</v>
      </c>
      <c r="CA20" s="86">
        <v>13.840909090909102</v>
      </c>
      <c r="CB20" s="196">
        <v>3</v>
      </c>
      <c r="CC20" s="90">
        <v>6</v>
      </c>
      <c r="CD20" s="90">
        <v>2</v>
      </c>
      <c r="CE20" s="91">
        <v>5.9799382716049379E-3</v>
      </c>
      <c r="CF20" s="91">
        <v>3.4722222222222224E-2</v>
      </c>
      <c r="CG20" s="91">
        <v>1.1574074074074075E-2</v>
      </c>
      <c r="CH20" s="86">
        <v>7.0666666666666726</v>
      </c>
      <c r="CI20" s="196"/>
      <c r="CJ20" s="90"/>
      <c r="CK20" s="90"/>
      <c r="CL20" s="91"/>
      <c r="CM20" s="91"/>
      <c r="CN20" s="91"/>
      <c r="CO20" s="86"/>
      <c r="CP20" s="196"/>
      <c r="CQ20" s="90"/>
      <c r="CR20" s="90"/>
      <c r="CS20" s="91"/>
      <c r="CT20" s="91"/>
      <c r="CU20" s="91"/>
      <c r="CV20" s="86"/>
      <c r="CW20" s="196">
        <v>4</v>
      </c>
      <c r="CX20" s="90">
        <v>71</v>
      </c>
      <c r="CY20" s="90">
        <v>17.75</v>
      </c>
      <c r="CZ20" s="91">
        <v>2.4421296296296296E-3</v>
      </c>
      <c r="DA20" s="91">
        <v>0.17777777777777778</v>
      </c>
      <c r="DB20" s="91">
        <v>4.4444444444444446E-2</v>
      </c>
      <c r="DC20" s="86">
        <v>17.391472868217072</v>
      </c>
      <c r="DD20" s="196"/>
      <c r="DE20" s="90"/>
      <c r="DF20" s="90"/>
      <c r="DG20" s="91"/>
      <c r="DH20" s="91"/>
      <c r="DI20" s="91"/>
      <c r="DJ20" s="86"/>
      <c r="DK20" s="196"/>
      <c r="DL20" s="90"/>
      <c r="DM20" s="90"/>
      <c r="DN20" s="91"/>
      <c r="DO20" s="91"/>
      <c r="DP20" s="91"/>
      <c r="DQ20" s="86"/>
      <c r="DR20" s="196"/>
      <c r="DS20" s="90"/>
      <c r="DT20" s="90"/>
      <c r="DU20" s="91"/>
      <c r="DV20" s="91"/>
      <c r="DW20" s="91"/>
      <c r="DX20" s="86"/>
      <c r="DY20" s="92">
        <v>60</v>
      </c>
      <c r="DZ20" s="93">
        <v>687.14999999999986</v>
      </c>
      <c r="EA20" s="93">
        <v>11.452499999999997</v>
      </c>
      <c r="EB20" s="94">
        <v>2.5630787037037041E-3</v>
      </c>
      <c r="EC20" s="94">
        <v>1.6620138888888885</v>
      </c>
      <c r="ED20" s="94">
        <v>2.7700231481481475E-2</v>
      </c>
      <c r="EE20" s="87">
        <v>17.618390099253805</v>
      </c>
    </row>
    <row r="21" spans="1:135" ht="15" x14ac:dyDescent="0.3">
      <c r="A21" s="127"/>
      <c r="B21" s="163">
        <v>3</v>
      </c>
      <c r="C21" s="89">
        <v>3</v>
      </c>
      <c r="D21" s="90">
        <v>33.5</v>
      </c>
      <c r="E21" s="90">
        <v>11.166666666666666</v>
      </c>
      <c r="F21" s="91">
        <v>2.2376543209876539E-3</v>
      </c>
      <c r="G21" s="91">
        <v>7.4259259259259247E-2</v>
      </c>
      <c r="H21" s="91">
        <v>2.4753086419753084E-2</v>
      </c>
      <c r="I21" s="86">
        <v>19.245855098796291</v>
      </c>
      <c r="J21" s="196">
        <v>4</v>
      </c>
      <c r="K21" s="90">
        <v>48</v>
      </c>
      <c r="L21" s="90">
        <v>12</v>
      </c>
      <c r="M21" s="91">
        <v>1.9704861111111112E-3</v>
      </c>
      <c r="N21" s="91">
        <v>9.4351851851851853E-2</v>
      </c>
      <c r="O21" s="91">
        <v>2.3587962962962963E-2</v>
      </c>
      <c r="P21" s="86">
        <v>21.379886506935705</v>
      </c>
      <c r="Q21" s="196">
        <v>10</v>
      </c>
      <c r="R21" s="90">
        <v>139.60000000000002</v>
      </c>
      <c r="S21" s="90">
        <v>13.960000000000003</v>
      </c>
      <c r="T21" s="91">
        <v>2.7499999999999998E-3</v>
      </c>
      <c r="U21" s="91">
        <v>0.4011689814814815</v>
      </c>
      <c r="V21" s="91">
        <v>4.0116898148148152E-2</v>
      </c>
      <c r="W21" s="86">
        <v>16.296008613578387</v>
      </c>
      <c r="X21" s="196">
        <v>6</v>
      </c>
      <c r="Y21" s="90">
        <v>90</v>
      </c>
      <c r="Z21" s="90">
        <v>15</v>
      </c>
      <c r="AA21" s="91">
        <v>2.3167438271604938E-3</v>
      </c>
      <c r="AB21" s="91">
        <v>0.22209490740740739</v>
      </c>
      <c r="AC21" s="91">
        <v>3.7015817901234566E-2</v>
      </c>
      <c r="AD21" s="86">
        <v>18.69915186992176</v>
      </c>
      <c r="AE21" s="196">
        <v>11</v>
      </c>
      <c r="AF21" s="90">
        <v>142.69999999999999</v>
      </c>
      <c r="AG21" s="90">
        <v>12.972727272727271</v>
      </c>
      <c r="AH21" s="91">
        <v>2.4494949494949497E-3</v>
      </c>
      <c r="AI21" s="91">
        <v>0.36239583333333331</v>
      </c>
      <c r="AJ21" s="91">
        <v>3.2945075757575756E-2</v>
      </c>
      <c r="AK21" s="86">
        <v>17.68440277151549</v>
      </c>
      <c r="AL21" s="196">
        <v>11</v>
      </c>
      <c r="AM21" s="90">
        <v>205.70000000000002</v>
      </c>
      <c r="AN21" s="90">
        <v>18.700000000000003</v>
      </c>
      <c r="AO21" s="91">
        <v>2.263257575757576E-3</v>
      </c>
      <c r="AP21" s="91">
        <v>0.52155092592592589</v>
      </c>
      <c r="AQ21" s="91">
        <v>4.7413720538720533E-2</v>
      </c>
      <c r="AR21" s="86">
        <v>19.953223120635116</v>
      </c>
      <c r="AS21" s="196">
        <v>9</v>
      </c>
      <c r="AT21" s="90">
        <v>73.42</v>
      </c>
      <c r="AU21" s="90">
        <v>8.1577777777777776</v>
      </c>
      <c r="AV21" s="91">
        <v>2.781635802469136E-3</v>
      </c>
      <c r="AW21" s="91">
        <v>0.20520833333333335</v>
      </c>
      <c r="AX21" s="91">
        <v>2.2800925925925929E-2</v>
      </c>
      <c r="AY21" s="86">
        <v>16.018959481867963</v>
      </c>
      <c r="AZ21" s="196">
        <v>3</v>
      </c>
      <c r="BA21" s="90">
        <v>30</v>
      </c>
      <c r="BB21" s="90">
        <v>10</v>
      </c>
      <c r="BC21" s="91">
        <v>3.1249999999999997E-3</v>
      </c>
      <c r="BD21" s="91">
        <v>9.375E-2</v>
      </c>
      <c r="BE21" s="91">
        <v>3.125E-2</v>
      </c>
      <c r="BF21" s="86">
        <v>13.333333333333343</v>
      </c>
      <c r="BG21" s="196"/>
      <c r="BH21" s="90"/>
      <c r="BI21" s="90"/>
      <c r="BJ21" s="91"/>
      <c r="BK21" s="91"/>
      <c r="BL21" s="91"/>
      <c r="BM21" s="86"/>
      <c r="BN21" s="196"/>
      <c r="BO21" s="90"/>
      <c r="BP21" s="90"/>
      <c r="BQ21" s="91"/>
      <c r="BR21" s="91"/>
      <c r="BS21" s="91"/>
      <c r="BT21" s="86"/>
      <c r="BU21" s="196">
        <v>1</v>
      </c>
      <c r="BV21" s="90">
        <v>3.75</v>
      </c>
      <c r="BW21" s="90">
        <v>3.75</v>
      </c>
      <c r="BX21" s="91">
        <v>2.7777777777777779E-3</v>
      </c>
      <c r="BY21" s="91">
        <v>1.0416666666666666E-2</v>
      </c>
      <c r="BZ21" s="91">
        <v>1.0416666666666666E-2</v>
      </c>
      <c r="CA21" s="86">
        <v>15.000000000000014</v>
      </c>
      <c r="CB21" s="196"/>
      <c r="CC21" s="90"/>
      <c r="CD21" s="90"/>
      <c r="CE21" s="91"/>
      <c r="CF21" s="91"/>
      <c r="CG21" s="91"/>
      <c r="CH21" s="86"/>
      <c r="CI21" s="196">
        <v>2</v>
      </c>
      <c r="CJ21" s="90">
        <v>8.5</v>
      </c>
      <c r="CK21" s="90">
        <v>4.25</v>
      </c>
      <c r="CL21" s="91">
        <v>2.7372685185185187E-3</v>
      </c>
      <c r="CM21" s="91">
        <v>2.4305555555555556E-2</v>
      </c>
      <c r="CN21" s="91">
        <v>1.2152777777777778E-2</v>
      </c>
      <c r="CO21" s="86">
        <v>15.600000000000012</v>
      </c>
      <c r="CP21" s="196">
        <v>3</v>
      </c>
      <c r="CQ21" s="90">
        <v>28</v>
      </c>
      <c r="CR21" s="90">
        <v>9.3333333333333339</v>
      </c>
      <c r="CS21" s="91">
        <v>2.6118827160493824E-3</v>
      </c>
      <c r="CT21" s="91">
        <v>7.3090277777777768E-2</v>
      </c>
      <c r="CU21" s="91">
        <v>2.4363425925925924E-2</v>
      </c>
      <c r="CV21" s="86">
        <v>15.955922865013788</v>
      </c>
      <c r="CW21" s="196">
        <v>8</v>
      </c>
      <c r="CX21" s="90">
        <v>91</v>
      </c>
      <c r="CY21" s="90">
        <v>11.375</v>
      </c>
      <c r="CZ21" s="91">
        <v>3.0309606481481481E-3</v>
      </c>
      <c r="DA21" s="91">
        <v>0.26805555555555555</v>
      </c>
      <c r="DB21" s="91">
        <v>3.3506944444444443E-2</v>
      </c>
      <c r="DC21" s="86">
        <v>14.079912023460423</v>
      </c>
      <c r="DD21" s="196"/>
      <c r="DE21" s="90"/>
      <c r="DF21" s="90"/>
      <c r="DG21" s="91"/>
      <c r="DH21" s="91"/>
      <c r="DI21" s="91"/>
      <c r="DJ21" s="86"/>
      <c r="DK21" s="196"/>
      <c r="DL21" s="90"/>
      <c r="DM21" s="90"/>
      <c r="DN21" s="91"/>
      <c r="DO21" s="91"/>
      <c r="DP21" s="91"/>
      <c r="DQ21" s="86"/>
      <c r="DR21" s="196"/>
      <c r="DS21" s="90"/>
      <c r="DT21" s="90"/>
      <c r="DU21" s="91"/>
      <c r="DV21" s="91"/>
      <c r="DW21" s="91"/>
      <c r="DX21" s="86"/>
      <c r="DY21" s="92">
        <v>71</v>
      </c>
      <c r="DZ21" s="93">
        <v>894.17</v>
      </c>
      <c r="EA21" s="93">
        <v>12.59394366197183</v>
      </c>
      <c r="EB21" s="94">
        <v>2.5715636411058926E-3</v>
      </c>
      <c r="EC21" s="94">
        <v>2.3506481481481489</v>
      </c>
      <c r="ED21" s="94">
        <v>3.3107720396452801E-2</v>
      </c>
      <c r="EE21" s="87">
        <v>17.229629487501956</v>
      </c>
    </row>
    <row r="22" spans="1:135" ht="15.75" thickBot="1" x14ac:dyDescent="0.35">
      <c r="A22" s="127"/>
      <c r="B22" s="163">
        <v>4</v>
      </c>
      <c r="C22" s="89">
        <v>6</v>
      </c>
      <c r="D22" s="90">
        <v>104.76</v>
      </c>
      <c r="E22" s="90">
        <v>17.46</v>
      </c>
      <c r="F22" s="91">
        <v>2.6331018518518517E-3</v>
      </c>
      <c r="G22" s="91">
        <v>0.31373842592592588</v>
      </c>
      <c r="H22" s="91">
        <v>5.2289737654320982E-2</v>
      </c>
      <c r="I22" s="86">
        <v>17.921271778699111</v>
      </c>
      <c r="J22" s="196">
        <v>5</v>
      </c>
      <c r="K22" s="90">
        <v>114.4</v>
      </c>
      <c r="L22" s="90">
        <v>22.880000000000003</v>
      </c>
      <c r="M22" s="91">
        <v>3.0601851851851853E-3</v>
      </c>
      <c r="N22" s="91">
        <v>0.34885416666666663</v>
      </c>
      <c r="O22" s="91">
        <v>6.9770833333333324E-2</v>
      </c>
      <c r="P22" s="86">
        <v>13.677639026348789</v>
      </c>
      <c r="Q22" s="196">
        <v>5</v>
      </c>
      <c r="R22" s="90">
        <v>56</v>
      </c>
      <c r="S22" s="90">
        <v>11.2</v>
      </c>
      <c r="T22" s="91">
        <v>2.8773148148148152E-3</v>
      </c>
      <c r="U22" s="91">
        <v>0.16224537037037037</v>
      </c>
      <c r="V22" s="91">
        <v>3.2449074074074075E-2</v>
      </c>
      <c r="W22" s="86">
        <v>15.00699280257108</v>
      </c>
      <c r="X22" s="196">
        <v>8</v>
      </c>
      <c r="Y22" s="90">
        <v>166.4</v>
      </c>
      <c r="Z22" s="90">
        <v>20.8</v>
      </c>
      <c r="AA22" s="91">
        <v>2.7387152777777774E-3</v>
      </c>
      <c r="AB22" s="91">
        <v>0.46650462962962963</v>
      </c>
      <c r="AC22" s="91">
        <v>5.8313078703703704E-2</v>
      </c>
      <c r="AD22" s="86">
        <v>16.276465454291213</v>
      </c>
      <c r="AE22" s="196">
        <v>11</v>
      </c>
      <c r="AF22" s="90">
        <v>196.9</v>
      </c>
      <c r="AG22" s="90">
        <v>17.900000000000002</v>
      </c>
      <c r="AH22" s="91">
        <v>2.4368686868686869E-3</v>
      </c>
      <c r="AI22" s="91">
        <v>0.53145833333333348</v>
      </c>
      <c r="AJ22" s="91">
        <v>4.8314393939393956E-2</v>
      </c>
      <c r="AK22" s="86">
        <v>17.812542701936859</v>
      </c>
      <c r="AL22" s="196">
        <v>9</v>
      </c>
      <c r="AM22" s="90">
        <v>173.41</v>
      </c>
      <c r="AN22" s="90">
        <v>19.267777777777777</v>
      </c>
      <c r="AO22" s="91">
        <v>2.1707818930041156E-3</v>
      </c>
      <c r="AP22" s="91">
        <v>0.43366898148148142</v>
      </c>
      <c r="AQ22" s="91">
        <v>4.818544238683127E-2</v>
      </c>
      <c r="AR22" s="86">
        <v>19.952766737252901</v>
      </c>
      <c r="AS22" s="196">
        <v>6</v>
      </c>
      <c r="AT22" s="90">
        <v>127.77000000000001</v>
      </c>
      <c r="AU22" s="90">
        <v>21.295000000000002</v>
      </c>
      <c r="AV22" s="91">
        <v>2.509645061728395E-3</v>
      </c>
      <c r="AW22" s="91">
        <v>0.36981481481481482</v>
      </c>
      <c r="AX22" s="91">
        <v>6.1635802469135803E-2</v>
      </c>
      <c r="AY22" s="86">
        <v>18.248768465528343</v>
      </c>
      <c r="AZ22" s="196">
        <v>1</v>
      </c>
      <c r="BA22" s="90">
        <v>7.32</v>
      </c>
      <c r="BB22" s="90">
        <v>7.32</v>
      </c>
      <c r="BC22" s="91">
        <v>3.7962962962962963E-3</v>
      </c>
      <c r="BD22" s="91">
        <v>2.7800925925925923E-2</v>
      </c>
      <c r="BE22" s="91">
        <v>2.7800925925925923E-2</v>
      </c>
      <c r="BF22" s="86">
        <v>10.970857618651134</v>
      </c>
      <c r="BG22" s="196">
        <v>1</v>
      </c>
      <c r="BH22" s="90">
        <v>22.44</v>
      </c>
      <c r="BI22" s="90">
        <v>22.44</v>
      </c>
      <c r="BJ22" s="91">
        <v>2.7893518518518519E-3</v>
      </c>
      <c r="BK22" s="91">
        <v>6.2708333333333324E-2</v>
      </c>
      <c r="BL22" s="91">
        <v>6.2708333333333324E-2</v>
      </c>
      <c r="BM22" s="86">
        <v>14.910299003322272</v>
      </c>
      <c r="BN22" s="196"/>
      <c r="BO22" s="90"/>
      <c r="BP22" s="90"/>
      <c r="BQ22" s="91"/>
      <c r="BR22" s="91"/>
      <c r="BS22" s="91"/>
      <c r="BT22" s="86"/>
      <c r="BU22" s="196">
        <v>1</v>
      </c>
      <c r="BV22" s="90">
        <v>9.5</v>
      </c>
      <c r="BW22" s="90">
        <v>9.5</v>
      </c>
      <c r="BX22" s="91">
        <v>3.2175925925925926E-3</v>
      </c>
      <c r="BY22" s="91">
        <v>3.0613425925925929E-2</v>
      </c>
      <c r="BZ22" s="91">
        <v>3.0613425925925929E-2</v>
      </c>
      <c r="CA22" s="86">
        <v>12.930056710775055</v>
      </c>
      <c r="CB22" s="196">
        <v>1</v>
      </c>
      <c r="CC22" s="90">
        <v>3.06</v>
      </c>
      <c r="CD22" s="90">
        <v>3.06</v>
      </c>
      <c r="CE22" s="91">
        <v>2.7777777777777779E-3</v>
      </c>
      <c r="CF22" s="91">
        <v>8.4837962962962966E-3</v>
      </c>
      <c r="CG22" s="91">
        <v>8.4837962962962966E-3</v>
      </c>
      <c r="CH22" s="86">
        <v>15.028649386084595</v>
      </c>
      <c r="CI22" s="196">
        <v>8</v>
      </c>
      <c r="CJ22" s="90">
        <v>70.28</v>
      </c>
      <c r="CK22" s="90">
        <v>8.7850000000000001</v>
      </c>
      <c r="CL22" s="91">
        <v>2.8573495370370367E-3</v>
      </c>
      <c r="CM22" s="91">
        <v>0.18744212962962964</v>
      </c>
      <c r="CN22" s="91">
        <v>2.3430266203703705E-2</v>
      </c>
      <c r="CO22" s="86">
        <v>14.77833713322458</v>
      </c>
      <c r="CP22" s="196">
        <v>4</v>
      </c>
      <c r="CQ22" s="90">
        <v>28</v>
      </c>
      <c r="CR22" s="90">
        <v>7</v>
      </c>
      <c r="CS22" s="91">
        <v>2.8124999999999999E-3</v>
      </c>
      <c r="CT22" s="91">
        <v>7.8483796296296288E-2</v>
      </c>
      <c r="CU22" s="91">
        <v>1.9620949074074072E-2</v>
      </c>
      <c r="CV22" s="86">
        <v>14.908323258649652</v>
      </c>
      <c r="CW22" s="196">
        <v>7</v>
      </c>
      <c r="CX22" s="90">
        <v>100.1</v>
      </c>
      <c r="CY22" s="90">
        <v>14.299999999999999</v>
      </c>
      <c r="CZ22" s="91">
        <v>3.0621693121693121E-3</v>
      </c>
      <c r="DA22" s="91">
        <v>0.31305555555555553</v>
      </c>
      <c r="DB22" s="91">
        <v>4.4722222222222219E-2</v>
      </c>
      <c r="DC22" s="86">
        <v>13.790321223025899</v>
      </c>
      <c r="DD22" s="196">
        <v>4</v>
      </c>
      <c r="DE22" s="90">
        <v>30.599999999999998</v>
      </c>
      <c r="DF22" s="90">
        <v>7.6499999999999995</v>
      </c>
      <c r="DG22" s="91">
        <v>3.119212962962963E-3</v>
      </c>
      <c r="DH22" s="91">
        <v>9.8634259259259255E-2</v>
      </c>
      <c r="DI22" s="91">
        <v>2.4658564814814814E-2</v>
      </c>
      <c r="DJ22" s="86">
        <v>13.48559153405508</v>
      </c>
      <c r="DK22" s="196"/>
      <c r="DL22" s="90"/>
      <c r="DM22" s="90"/>
      <c r="DN22" s="91"/>
      <c r="DO22" s="91"/>
      <c r="DP22" s="91"/>
      <c r="DQ22" s="86"/>
      <c r="DR22" s="196"/>
      <c r="DS22" s="90"/>
      <c r="DT22" s="90"/>
      <c r="DU22" s="91"/>
      <c r="DV22" s="91"/>
      <c r="DW22" s="91"/>
      <c r="DX22" s="86"/>
      <c r="DY22" s="92">
        <v>77</v>
      </c>
      <c r="DZ22" s="93">
        <v>1210.94</v>
      </c>
      <c r="EA22" s="93">
        <v>15.726493506493508</v>
      </c>
      <c r="EB22" s="94">
        <v>2.7194564694564688E-3</v>
      </c>
      <c r="EC22" s="94">
        <v>3.4335069444444435</v>
      </c>
      <c r="ED22" s="94">
        <v>4.4590999278499265E-2</v>
      </c>
      <c r="EE22" s="87">
        <v>16.212239767759804</v>
      </c>
    </row>
    <row r="23" spans="1:135" s="84" customFormat="1" ht="15.75" thickBot="1" x14ac:dyDescent="0.35">
      <c r="A23" s="127"/>
      <c r="B23" s="163">
        <v>5</v>
      </c>
      <c r="C23" s="89">
        <v>4</v>
      </c>
      <c r="D23" s="90">
        <v>78.25</v>
      </c>
      <c r="E23" s="90">
        <v>19.5625</v>
      </c>
      <c r="F23" s="91">
        <v>4.239004629629629E-3</v>
      </c>
      <c r="G23" s="91">
        <v>0.27592592592592591</v>
      </c>
      <c r="H23" s="91">
        <v>6.8981481481481477E-2</v>
      </c>
      <c r="I23" s="86">
        <v>12.893649703189446</v>
      </c>
      <c r="J23" s="196">
        <v>7</v>
      </c>
      <c r="K23" s="90">
        <v>184.5</v>
      </c>
      <c r="L23" s="90">
        <v>26.357142857142858</v>
      </c>
      <c r="M23" s="91">
        <v>2.7099867724867726E-3</v>
      </c>
      <c r="N23" s="91">
        <v>0.52842592592592597</v>
      </c>
      <c r="O23" s="91">
        <v>7.5489417989417995E-2</v>
      </c>
      <c r="P23" s="86">
        <v>15.68099231837609</v>
      </c>
      <c r="Q23" s="196">
        <v>10</v>
      </c>
      <c r="R23" s="90">
        <v>282.8</v>
      </c>
      <c r="S23" s="90">
        <v>28.28</v>
      </c>
      <c r="T23" s="91">
        <v>2.6620370370370374E-3</v>
      </c>
      <c r="U23" s="91">
        <v>0.79056712962962961</v>
      </c>
      <c r="V23" s="91">
        <v>7.9056712962962961E-2</v>
      </c>
      <c r="W23" s="86">
        <v>16.351252599262867</v>
      </c>
      <c r="X23" s="196">
        <v>10</v>
      </c>
      <c r="Y23" s="90">
        <v>327.70000000000005</v>
      </c>
      <c r="Z23" s="90">
        <v>32.770000000000003</v>
      </c>
      <c r="AA23" s="91">
        <v>2.7453703703703698E-3</v>
      </c>
      <c r="AB23" s="91">
        <v>0.90940972222222216</v>
      </c>
      <c r="AC23" s="91">
        <v>9.0940972222222222E-2</v>
      </c>
      <c r="AD23" s="86">
        <v>15.477933185742652</v>
      </c>
      <c r="AE23" s="196">
        <v>16</v>
      </c>
      <c r="AF23" s="90">
        <v>382.40000000000003</v>
      </c>
      <c r="AG23" s="90">
        <v>23.900000000000002</v>
      </c>
      <c r="AH23" s="91">
        <v>2.5397858796296293E-3</v>
      </c>
      <c r="AI23" s="91">
        <v>1.0298379629629628</v>
      </c>
      <c r="AJ23" s="91">
        <v>6.4364872685185176E-2</v>
      </c>
      <c r="AK23" s="86">
        <v>16.985930089911662</v>
      </c>
      <c r="AL23" s="196">
        <v>10</v>
      </c>
      <c r="AM23" s="90">
        <v>297</v>
      </c>
      <c r="AN23" s="90">
        <v>29.7</v>
      </c>
      <c r="AO23" s="91">
        <v>2.5393518518518521E-3</v>
      </c>
      <c r="AP23" s="91">
        <v>0.81048611111111124</v>
      </c>
      <c r="AQ23" s="91">
        <v>8.1048611111111127E-2</v>
      </c>
      <c r="AR23" s="86">
        <v>17.214137642715244</v>
      </c>
      <c r="AS23" s="196">
        <v>10</v>
      </c>
      <c r="AT23" s="90">
        <v>203.59999999999997</v>
      </c>
      <c r="AU23" s="90">
        <v>20.359999999999996</v>
      </c>
      <c r="AV23" s="91">
        <v>2.394675925925926E-3</v>
      </c>
      <c r="AW23" s="91">
        <v>0.54231481481481481</v>
      </c>
      <c r="AX23" s="91">
        <v>5.4231481481481478E-2</v>
      </c>
      <c r="AY23" s="86">
        <v>18.444115647060709</v>
      </c>
      <c r="AZ23" s="196">
        <v>6</v>
      </c>
      <c r="BA23" s="90">
        <v>160.41</v>
      </c>
      <c r="BB23" s="90">
        <v>26.734999999999999</v>
      </c>
      <c r="BC23" s="91">
        <v>3.109567901234568E-3</v>
      </c>
      <c r="BD23" s="91">
        <v>0.49179398148148146</v>
      </c>
      <c r="BE23" s="91">
        <v>8.1965663580246914E-2</v>
      </c>
      <c r="BF23" s="86">
        <v>13.412496551838762</v>
      </c>
      <c r="BG23" s="196">
        <v>2</v>
      </c>
      <c r="BH23" s="90">
        <v>14.629999999999999</v>
      </c>
      <c r="BI23" s="90">
        <v>7.3149999999999995</v>
      </c>
      <c r="BJ23" s="91">
        <v>2.170138888888889E-3</v>
      </c>
      <c r="BK23" s="91">
        <v>3.0972222222222224E-2</v>
      </c>
      <c r="BL23" s="91">
        <v>1.5486111111111112E-2</v>
      </c>
      <c r="BM23" s="86">
        <v>19.385580227129154</v>
      </c>
      <c r="BN23" s="196">
        <v>1</v>
      </c>
      <c r="BO23" s="90">
        <v>9.6999999999999993</v>
      </c>
      <c r="BP23" s="90">
        <v>9.6999999999999993</v>
      </c>
      <c r="BQ23" s="91">
        <v>2.7314814814814819E-3</v>
      </c>
      <c r="BR23" s="91">
        <v>2.6458333333333334E-2</v>
      </c>
      <c r="BS23" s="91">
        <v>2.6458333333333334E-2</v>
      </c>
      <c r="BT23" s="86">
        <v>15.275590551181113</v>
      </c>
      <c r="BU23" s="196">
        <v>4</v>
      </c>
      <c r="BV23" s="90">
        <v>40.1</v>
      </c>
      <c r="BW23" s="90">
        <v>10.025</v>
      </c>
      <c r="BX23" s="91">
        <v>2.7372685185185182E-3</v>
      </c>
      <c r="BY23" s="91">
        <v>0.10579861111111111</v>
      </c>
      <c r="BZ23" s="91">
        <v>2.6449652777777777E-2</v>
      </c>
      <c r="CA23" s="86">
        <v>15.391888082608222</v>
      </c>
      <c r="CB23" s="196">
        <v>4</v>
      </c>
      <c r="CC23" s="90">
        <v>45.5</v>
      </c>
      <c r="CD23" s="90">
        <v>11.375</v>
      </c>
      <c r="CE23" s="91">
        <v>2.867476851851852E-3</v>
      </c>
      <c r="CF23" s="91">
        <v>0.13173611111111111</v>
      </c>
      <c r="CG23" s="91">
        <v>3.2934027777777777E-2</v>
      </c>
      <c r="CH23" s="86">
        <v>14.602007412515416</v>
      </c>
      <c r="CI23" s="196">
        <v>9</v>
      </c>
      <c r="CJ23" s="90">
        <v>33.75</v>
      </c>
      <c r="CK23" s="90">
        <v>3.75</v>
      </c>
      <c r="CL23" s="91">
        <v>4.9704218106995882E-3</v>
      </c>
      <c r="CM23" s="91">
        <v>0.13528935185185187</v>
      </c>
      <c r="CN23" s="91">
        <v>1.5032150205761319E-2</v>
      </c>
      <c r="CO23" s="86">
        <v>9.7458547501833461</v>
      </c>
      <c r="CP23" s="196">
        <v>1</v>
      </c>
      <c r="CQ23" s="90">
        <v>17.170000000000002</v>
      </c>
      <c r="CR23" s="90">
        <v>17.170000000000002</v>
      </c>
      <c r="CS23" s="91">
        <v>2.9629629629629628E-3</v>
      </c>
      <c r="CT23" s="91">
        <v>5.092592592592593E-2</v>
      </c>
      <c r="CU23" s="91">
        <v>5.092592592592593E-2</v>
      </c>
      <c r="CV23" s="86">
        <v>14.048181818181829</v>
      </c>
      <c r="CW23" s="196">
        <v>11</v>
      </c>
      <c r="CX23" s="90">
        <v>189.25</v>
      </c>
      <c r="CY23" s="90">
        <v>17.204545454545453</v>
      </c>
      <c r="CZ23" s="91">
        <v>3.4175084175084177E-3</v>
      </c>
      <c r="DA23" s="91">
        <v>0.60031250000000003</v>
      </c>
      <c r="DB23" s="91">
        <v>5.4573863636363636E-2</v>
      </c>
      <c r="DC23" s="86">
        <v>12.518221034565897</v>
      </c>
      <c r="DD23" s="196">
        <v>6</v>
      </c>
      <c r="DE23" s="90">
        <v>70.839999999999989</v>
      </c>
      <c r="DF23" s="90">
        <v>11.806666666666665</v>
      </c>
      <c r="DG23" s="91">
        <v>2.957175925925926E-3</v>
      </c>
      <c r="DH23" s="91">
        <v>0.21039351851851854</v>
      </c>
      <c r="DI23" s="91">
        <v>3.5065586419753089E-2</v>
      </c>
      <c r="DJ23" s="86">
        <v>14.148111077232196</v>
      </c>
      <c r="DK23" s="196"/>
      <c r="DL23" s="90"/>
      <c r="DM23" s="90"/>
      <c r="DN23" s="91"/>
      <c r="DO23" s="91"/>
      <c r="DP23" s="91"/>
      <c r="DQ23" s="86"/>
      <c r="DR23" s="196"/>
      <c r="DS23" s="90"/>
      <c r="DT23" s="90"/>
      <c r="DU23" s="91"/>
      <c r="DV23" s="91"/>
      <c r="DW23" s="91"/>
      <c r="DX23" s="86"/>
      <c r="DY23" s="92">
        <v>111</v>
      </c>
      <c r="DZ23" s="93">
        <v>2337.6000000000004</v>
      </c>
      <c r="EA23" s="93">
        <v>21.059459459459461</v>
      </c>
      <c r="EB23" s="94">
        <v>2.983400066733399E-3</v>
      </c>
      <c r="EC23" s="94">
        <v>6.6706481481481488</v>
      </c>
      <c r="ED23" s="94">
        <v>6.0095929262595937E-2</v>
      </c>
      <c r="EE23" s="87">
        <v>15.196739657100977</v>
      </c>
    </row>
    <row r="24" spans="1:135" ht="15" x14ac:dyDescent="0.3">
      <c r="A24" s="127"/>
      <c r="B24" s="163">
        <v>6</v>
      </c>
      <c r="C24" s="89"/>
      <c r="D24" s="90"/>
      <c r="E24" s="90"/>
      <c r="F24" s="91"/>
      <c r="G24" s="91"/>
      <c r="H24" s="91"/>
      <c r="I24" s="86"/>
      <c r="J24" s="196">
        <v>11</v>
      </c>
      <c r="K24" s="90">
        <v>310.5</v>
      </c>
      <c r="L24" s="90">
        <v>28.227272727272727</v>
      </c>
      <c r="M24" s="91">
        <v>3.5185185185185193E-3</v>
      </c>
      <c r="N24" s="91">
        <v>0.91680555555555554</v>
      </c>
      <c r="O24" s="91">
        <v>8.3345959595959598E-2</v>
      </c>
      <c r="P24" s="86">
        <v>12.716326065696876</v>
      </c>
      <c r="Q24" s="196">
        <v>11</v>
      </c>
      <c r="R24" s="90">
        <v>389.29999999999995</v>
      </c>
      <c r="S24" s="90">
        <v>35.390909090909084</v>
      </c>
      <c r="T24" s="91">
        <v>2.6083754208754213E-3</v>
      </c>
      <c r="U24" s="91">
        <v>1.0349537037037038</v>
      </c>
      <c r="V24" s="91">
        <v>9.4086700336700343E-2</v>
      </c>
      <c r="W24" s="86">
        <v>16.114420523769773</v>
      </c>
      <c r="X24" s="196">
        <v>10</v>
      </c>
      <c r="Y24" s="90">
        <v>407.20000000000005</v>
      </c>
      <c r="Z24" s="90">
        <v>40.720000000000006</v>
      </c>
      <c r="AA24" s="91">
        <v>2.6412037037037033E-3</v>
      </c>
      <c r="AB24" s="91">
        <v>1.0858449074074075</v>
      </c>
      <c r="AC24" s="91">
        <v>0.10858449074074075</v>
      </c>
      <c r="AD24" s="86">
        <v>16.292646579009322</v>
      </c>
      <c r="AE24" s="196">
        <v>20</v>
      </c>
      <c r="AF24" s="90">
        <v>392.89999999999992</v>
      </c>
      <c r="AG24" s="90">
        <v>19.644999999999996</v>
      </c>
      <c r="AH24" s="91">
        <v>2.9155092592592592E-3</v>
      </c>
      <c r="AI24" s="91">
        <v>1.0419675925925926</v>
      </c>
      <c r="AJ24" s="91">
        <v>5.2098379629629633E-2</v>
      </c>
      <c r="AK24" s="86">
        <v>15.755658072298564</v>
      </c>
      <c r="AL24" s="196">
        <v>9</v>
      </c>
      <c r="AM24" s="90">
        <v>387.3</v>
      </c>
      <c r="AN24" s="90">
        <v>43.033333333333331</v>
      </c>
      <c r="AO24" s="91">
        <v>2.2646604938271605E-3</v>
      </c>
      <c r="AP24" s="91">
        <v>0.95844907407407409</v>
      </c>
      <c r="AQ24" s="91">
        <v>0.10649434156378601</v>
      </c>
      <c r="AR24" s="86">
        <v>18.687083259860369</v>
      </c>
      <c r="AS24" s="196">
        <v>10</v>
      </c>
      <c r="AT24" s="90">
        <v>192.7</v>
      </c>
      <c r="AU24" s="90">
        <v>19.27</v>
      </c>
      <c r="AV24" s="91">
        <v>2.5081018518518516E-3</v>
      </c>
      <c r="AW24" s="91">
        <v>0.49209490740740741</v>
      </c>
      <c r="AX24" s="91">
        <v>4.9209490740740741E-2</v>
      </c>
      <c r="AY24" s="86">
        <v>16.788567946043525</v>
      </c>
      <c r="AZ24" s="196">
        <v>5</v>
      </c>
      <c r="BA24" s="90">
        <v>132.37</v>
      </c>
      <c r="BB24" s="90">
        <v>26.474</v>
      </c>
      <c r="BC24" s="91">
        <v>2.8981481481481484E-3</v>
      </c>
      <c r="BD24" s="91">
        <v>0.37614583333333329</v>
      </c>
      <c r="BE24" s="91">
        <v>7.5229166666666653E-2</v>
      </c>
      <c r="BF24" s="86">
        <v>14.482899628211044</v>
      </c>
      <c r="BG24" s="196">
        <v>4</v>
      </c>
      <c r="BH24" s="90">
        <v>146.88</v>
      </c>
      <c r="BI24" s="90">
        <v>36.72</v>
      </c>
      <c r="BJ24" s="91">
        <v>2.6041666666666665E-3</v>
      </c>
      <c r="BK24" s="91">
        <v>0.38581018518518517</v>
      </c>
      <c r="BL24" s="91">
        <v>9.6452546296296293E-2</v>
      </c>
      <c r="BM24" s="86">
        <v>15.99598409784539</v>
      </c>
      <c r="BN24" s="196">
        <v>2</v>
      </c>
      <c r="BO24" s="90">
        <v>18.5</v>
      </c>
      <c r="BP24" s="90">
        <v>9.25</v>
      </c>
      <c r="BQ24" s="91">
        <v>2.6562499999999998E-3</v>
      </c>
      <c r="BR24" s="91">
        <v>4.8738425925925921E-2</v>
      </c>
      <c r="BS24" s="91">
        <v>2.4369212962962961E-2</v>
      </c>
      <c r="BT24" s="86">
        <v>15.748236015952562</v>
      </c>
      <c r="BU24" s="196">
        <v>4</v>
      </c>
      <c r="BV24" s="90">
        <v>56.769999999999996</v>
      </c>
      <c r="BW24" s="90">
        <v>14.192499999999999</v>
      </c>
      <c r="BX24" s="91">
        <v>2.7864583333333339E-3</v>
      </c>
      <c r="BY24" s="91">
        <v>0.15512731481481482</v>
      </c>
      <c r="BZ24" s="91">
        <v>3.8781828703703704E-2</v>
      </c>
      <c r="CA24" s="86">
        <v>15.042354931254001</v>
      </c>
      <c r="CB24" s="196">
        <v>7</v>
      </c>
      <c r="CC24" s="90">
        <v>102</v>
      </c>
      <c r="CD24" s="90">
        <v>14.571428571428571</v>
      </c>
      <c r="CE24" s="91">
        <v>2.7645502645502642E-3</v>
      </c>
      <c r="CF24" s="91">
        <v>0.2805555555555555</v>
      </c>
      <c r="CG24" s="91">
        <v>4.0079365079365069E-2</v>
      </c>
      <c r="CH24" s="86">
        <v>15.146786176930197</v>
      </c>
      <c r="CI24" s="196">
        <v>8</v>
      </c>
      <c r="CJ24" s="90">
        <v>96.47999999999999</v>
      </c>
      <c r="CK24" s="90">
        <v>12.059999999999999</v>
      </c>
      <c r="CL24" s="91">
        <v>2.7314814814814814E-3</v>
      </c>
      <c r="CM24" s="91">
        <v>0.25476851851851851</v>
      </c>
      <c r="CN24" s="91">
        <v>3.1846064814814813E-2</v>
      </c>
      <c r="CO24" s="86">
        <v>15.572806447406801</v>
      </c>
      <c r="CP24" s="196">
        <v>4</v>
      </c>
      <c r="CQ24" s="90">
        <v>55.1</v>
      </c>
      <c r="CR24" s="90">
        <v>13.775</v>
      </c>
      <c r="CS24" s="91">
        <v>2.6880787037037038E-3</v>
      </c>
      <c r="CT24" s="91">
        <v>0.15210648148148148</v>
      </c>
      <c r="CU24" s="91">
        <v>3.802662037037037E-2</v>
      </c>
      <c r="CV24" s="86">
        <v>15.564988392119329</v>
      </c>
      <c r="CW24" s="196">
        <v>8</v>
      </c>
      <c r="CX24" s="90">
        <v>122.71</v>
      </c>
      <c r="CY24" s="90">
        <v>15.338749999999999</v>
      </c>
      <c r="CZ24" s="91">
        <v>2.8964120370370372E-3</v>
      </c>
      <c r="DA24" s="91">
        <v>0.33680555555555558</v>
      </c>
      <c r="DB24" s="91">
        <v>4.2100694444444448E-2</v>
      </c>
      <c r="DC24" s="86">
        <v>15.159449355207677</v>
      </c>
      <c r="DD24" s="196">
        <v>4</v>
      </c>
      <c r="DE24" s="90">
        <v>36.400000000000006</v>
      </c>
      <c r="DF24" s="90">
        <v>9.1000000000000014</v>
      </c>
      <c r="DG24" s="91">
        <v>2.638888888888889E-3</v>
      </c>
      <c r="DH24" s="91">
        <v>9.5648148148148149E-2</v>
      </c>
      <c r="DI24" s="91">
        <v>2.3912037037037037E-2</v>
      </c>
      <c r="DJ24" s="86">
        <v>15.872556610173199</v>
      </c>
      <c r="DK24" s="196"/>
      <c r="DL24" s="90"/>
      <c r="DM24" s="90"/>
      <c r="DN24" s="91"/>
      <c r="DO24" s="91"/>
      <c r="DP24" s="91"/>
      <c r="DQ24" s="86"/>
      <c r="DR24" s="196"/>
      <c r="DS24" s="90"/>
      <c r="DT24" s="90"/>
      <c r="DU24" s="91"/>
      <c r="DV24" s="91"/>
      <c r="DW24" s="91"/>
      <c r="DX24" s="86"/>
      <c r="DY24" s="92">
        <v>117</v>
      </c>
      <c r="DZ24" s="93">
        <v>2847.1099999999992</v>
      </c>
      <c r="EA24" s="93">
        <v>24.334273504273497</v>
      </c>
      <c r="EB24" s="94">
        <v>2.7746122190566627E-3</v>
      </c>
      <c r="EC24" s="94">
        <v>7.6158217592592585</v>
      </c>
      <c r="ED24" s="94">
        <v>6.5092493668882548E-2</v>
      </c>
      <c r="EE24" s="87">
        <v>15.70040448271223</v>
      </c>
    </row>
    <row r="25" spans="1:135" ht="15" x14ac:dyDescent="0.3">
      <c r="A25" s="127"/>
      <c r="B25" s="163">
        <v>7</v>
      </c>
      <c r="C25" s="89"/>
      <c r="D25" s="90"/>
      <c r="E25" s="90"/>
      <c r="F25" s="91"/>
      <c r="G25" s="91"/>
      <c r="H25" s="91"/>
      <c r="I25" s="86"/>
      <c r="J25" s="196">
        <v>12</v>
      </c>
      <c r="K25" s="90">
        <v>440.35</v>
      </c>
      <c r="L25" s="90">
        <v>36.695833333333333</v>
      </c>
      <c r="M25" s="91">
        <v>2.5270061728395062E-3</v>
      </c>
      <c r="N25" s="91">
        <v>1.1630324074074072</v>
      </c>
      <c r="O25" s="91">
        <v>9.6919367283950605E-2</v>
      </c>
      <c r="P25" s="86">
        <v>17.011232771021984</v>
      </c>
      <c r="Q25" s="196">
        <v>10</v>
      </c>
      <c r="R25" s="90">
        <v>437.25</v>
      </c>
      <c r="S25" s="90">
        <v>43.725000000000001</v>
      </c>
      <c r="T25" s="91">
        <v>2.6215277777777777E-3</v>
      </c>
      <c r="U25" s="91">
        <v>1.1994907407407409</v>
      </c>
      <c r="V25" s="91">
        <v>0.1199490740740741</v>
      </c>
      <c r="W25" s="86">
        <v>16.328717226193518</v>
      </c>
      <c r="X25" s="196">
        <v>10</v>
      </c>
      <c r="Y25" s="90">
        <v>340.5</v>
      </c>
      <c r="Z25" s="90">
        <v>34.049999999999997</v>
      </c>
      <c r="AA25" s="91">
        <v>2.4907407407407404E-3</v>
      </c>
      <c r="AB25" s="91">
        <v>0.88910879629629636</v>
      </c>
      <c r="AC25" s="91">
        <v>8.8910879629629638E-2</v>
      </c>
      <c r="AD25" s="86">
        <v>17.12035045777613</v>
      </c>
      <c r="AE25" s="196">
        <v>14</v>
      </c>
      <c r="AF25" s="90">
        <v>419.4</v>
      </c>
      <c r="AG25" s="90">
        <v>29.957142857142856</v>
      </c>
      <c r="AH25" s="91">
        <v>2.5859788359788353E-3</v>
      </c>
      <c r="AI25" s="91">
        <v>1.1306944444444444</v>
      </c>
      <c r="AJ25" s="91">
        <v>8.0763888888888885E-2</v>
      </c>
      <c r="AK25" s="86">
        <v>16.745930863448738</v>
      </c>
      <c r="AL25" s="196">
        <v>15</v>
      </c>
      <c r="AM25" s="90">
        <v>386.25</v>
      </c>
      <c r="AN25" s="90">
        <v>25.75</v>
      </c>
      <c r="AO25" s="91">
        <v>2.3387345679012346E-3</v>
      </c>
      <c r="AP25" s="91">
        <v>0.97876157407407405</v>
      </c>
      <c r="AQ25" s="91">
        <v>6.5250771604938265E-2</v>
      </c>
      <c r="AR25" s="86">
        <v>18.600586231796175</v>
      </c>
      <c r="AS25" s="196">
        <v>9</v>
      </c>
      <c r="AT25" s="90">
        <v>153.80000000000001</v>
      </c>
      <c r="AU25" s="90">
        <v>17.088888888888889</v>
      </c>
      <c r="AV25" s="91">
        <v>2.9012345679012346E-3</v>
      </c>
      <c r="AW25" s="91">
        <v>0.41276620370370365</v>
      </c>
      <c r="AX25" s="91">
        <v>4.5862911522633741E-2</v>
      </c>
      <c r="AY25" s="86">
        <v>15.887310140427651</v>
      </c>
      <c r="AZ25" s="196">
        <v>10</v>
      </c>
      <c r="BA25" s="90">
        <v>78.509999999999991</v>
      </c>
      <c r="BB25" s="90">
        <v>7.8509999999999991</v>
      </c>
      <c r="BC25" s="91">
        <v>5.9305555555555552E-3</v>
      </c>
      <c r="BD25" s="91">
        <v>0.27241898148148147</v>
      </c>
      <c r="BE25" s="91">
        <v>2.7241898148148147E-2</v>
      </c>
      <c r="BF25" s="86">
        <v>11.29240534043914</v>
      </c>
      <c r="BG25" s="196">
        <v>1</v>
      </c>
      <c r="BH25" s="90">
        <v>10.5</v>
      </c>
      <c r="BI25" s="90">
        <v>10.5</v>
      </c>
      <c r="BJ25" s="91">
        <v>2.5115740740740741E-3</v>
      </c>
      <c r="BK25" s="91">
        <v>2.631944444444444E-2</v>
      </c>
      <c r="BL25" s="91">
        <v>2.631944444444444E-2</v>
      </c>
      <c r="BM25" s="86">
        <v>16.622691292876002</v>
      </c>
      <c r="BN25" s="196"/>
      <c r="BO25" s="90"/>
      <c r="BP25" s="90"/>
      <c r="BQ25" s="91"/>
      <c r="BR25" s="91"/>
      <c r="BS25" s="91"/>
      <c r="BT25" s="86"/>
      <c r="BU25" s="196">
        <v>3</v>
      </c>
      <c r="BV25" s="90">
        <v>22.759999999999998</v>
      </c>
      <c r="BW25" s="90">
        <v>7.586666666666666</v>
      </c>
      <c r="BX25" s="91">
        <v>4.104938271604938E-3</v>
      </c>
      <c r="BY25" s="91">
        <v>8.4768518518518521E-2</v>
      </c>
      <c r="BZ25" s="91">
        <v>2.8256172839506172E-2</v>
      </c>
      <c r="CA25" s="86">
        <v>11.392134292565956</v>
      </c>
      <c r="CB25" s="196">
        <v>4</v>
      </c>
      <c r="CC25" s="90">
        <v>36.5</v>
      </c>
      <c r="CD25" s="90">
        <v>9.125</v>
      </c>
      <c r="CE25" s="91">
        <v>3.4085648148148148E-3</v>
      </c>
      <c r="CF25" s="91">
        <v>0.10874999999999999</v>
      </c>
      <c r="CG25" s="91">
        <v>2.7187499999999996E-2</v>
      </c>
      <c r="CH25" s="86">
        <v>14.371207245000576</v>
      </c>
      <c r="CI25" s="196">
        <v>4</v>
      </c>
      <c r="CJ25" s="90">
        <v>103</v>
      </c>
      <c r="CK25" s="90">
        <v>25.75</v>
      </c>
      <c r="CL25" s="91">
        <v>2.7488425925925922E-3</v>
      </c>
      <c r="CM25" s="91">
        <v>0.2845833333333333</v>
      </c>
      <c r="CN25" s="91">
        <v>7.1145833333333325E-2</v>
      </c>
      <c r="CO25" s="86">
        <v>15.259813353755387</v>
      </c>
      <c r="CP25" s="196">
        <v>6</v>
      </c>
      <c r="CQ25" s="90">
        <v>99</v>
      </c>
      <c r="CR25" s="90">
        <v>16.5</v>
      </c>
      <c r="CS25" s="91">
        <v>4.238040123456791E-3</v>
      </c>
      <c r="CT25" s="91">
        <v>0.34207175925925926</v>
      </c>
      <c r="CU25" s="91">
        <v>5.7011959876543207E-2</v>
      </c>
      <c r="CV25" s="86">
        <v>12.453183857490922</v>
      </c>
      <c r="CW25" s="196">
        <v>8</v>
      </c>
      <c r="CX25" s="90">
        <v>107.46</v>
      </c>
      <c r="CY25" s="90">
        <v>13.432499999999999</v>
      </c>
      <c r="CZ25" s="91">
        <v>2.7951388888888891E-3</v>
      </c>
      <c r="DA25" s="91">
        <v>0.30078703703703702</v>
      </c>
      <c r="DB25" s="91">
        <v>3.7598379629629627E-2</v>
      </c>
      <c r="DC25" s="86">
        <v>15.335575136437432</v>
      </c>
      <c r="DD25" s="196">
        <v>10</v>
      </c>
      <c r="DE25" s="90">
        <v>82.960000000000008</v>
      </c>
      <c r="DF25" s="90">
        <v>8.2960000000000012</v>
      </c>
      <c r="DG25" s="91">
        <v>2.7534722222222223E-3</v>
      </c>
      <c r="DH25" s="91">
        <v>0.22570601851851851</v>
      </c>
      <c r="DI25" s="91">
        <v>2.2570601851851852E-2</v>
      </c>
      <c r="DJ25" s="86">
        <v>15.285500738335529</v>
      </c>
      <c r="DK25" s="196">
        <v>1</v>
      </c>
      <c r="DL25" s="90">
        <v>10.5</v>
      </c>
      <c r="DM25" s="90">
        <v>10.5</v>
      </c>
      <c r="DN25" s="91">
        <v>2.4652777777777776E-3</v>
      </c>
      <c r="DO25" s="91">
        <v>2.585648148148148E-2</v>
      </c>
      <c r="DP25" s="91">
        <v>2.585648148148148E-2</v>
      </c>
      <c r="DQ25" s="86">
        <v>16.920322291853193</v>
      </c>
      <c r="DR25" s="196">
        <v>1</v>
      </c>
      <c r="DS25" s="90">
        <v>10.5</v>
      </c>
      <c r="DT25" s="90">
        <v>10.5</v>
      </c>
      <c r="DU25" s="91">
        <v>3.1018518518518522E-3</v>
      </c>
      <c r="DV25" s="91">
        <v>3.2534722222222222E-2</v>
      </c>
      <c r="DW25" s="91">
        <v>3.2534722222222222E-2</v>
      </c>
      <c r="DX25" s="86">
        <v>13.447171824973331</v>
      </c>
      <c r="DY25" s="92">
        <v>118</v>
      </c>
      <c r="DZ25" s="93">
        <v>2739.2399999999993</v>
      </c>
      <c r="EA25" s="93">
        <v>23.21389830508474</v>
      </c>
      <c r="EB25" s="94">
        <v>3.0380963590709363E-3</v>
      </c>
      <c r="EC25" s="94">
        <v>7.477650462962961</v>
      </c>
      <c r="ED25" s="94">
        <v>6.3369919177652209E-2</v>
      </c>
      <c r="EE25" s="87">
        <v>15.74522476803093</v>
      </c>
    </row>
    <row r="26" spans="1:135" ht="15" x14ac:dyDescent="0.3">
      <c r="A26" s="127"/>
      <c r="B26" s="163">
        <v>8</v>
      </c>
      <c r="C26" s="89"/>
      <c r="D26" s="90"/>
      <c r="E26" s="90"/>
      <c r="F26" s="91"/>
      <c r="G26" s="91"/>
      <c r="H26" s="91"/>
      <c r="I26" s="86"/>
      <c r="J26" s="196">
        <v>5</v>
      </c>
      <c r="K26" s="90">
        <v>227.3</v>
      </c>
      <c r="L26" s="90">
        <v>45.46</v>
      </c>
      <c r="M26" s="91">
        <v>2.8171296296296299E-3</v>
      </c>
      <c r="N26" s="91">
        <v>0.58981481481481479</v>
      </c>
      <c r="O26" s="91">
        <v>0.11796296296296296</v>
      </c>
      <c r="P26" s="86">
        <v>14.958103049012447</v>
      </c>
      <c r="Q26" s="196">
        <v>5</v>
      </c>
      <c r="R26" s="90">
        <v>222.1</v>
      </c>
      <c r="S26" s="90">
        <v>44.42</v>
      </c>
      <c r="T26" s="91">
        <v>2.6412037037037038E-3</v>
      </c>
      <c r="U26" s="91">
        <v>0.5672800925925926</v>
      </c>
      <c r="V26" s="91">
        <v>0.11345601851851853</v>
      </c>
      <c r="W26" s="86">
        <v>16.203863562723132</v>
      </c>
      <c r="X26" s="196">
        <v>9</v>
      </c>
      <c r="Y26" s="90">
        <v>70.75</v>
      </c>
      <c r="Z26" s="90">
        <v>7.8611111111111107</v>
      </c>
      <c r="AA26" s="91">
        <v>4.3582818930041163E-3</v>
      </c>
      <c r="AB26" s="91">
        <v>0.25892361111111112</v>
      </c>
      <c r="AC26" s="91">
        <v>2.8769290123456789E-2</v>
      </c>
      <c r="AD26" s="86">
        <v>11.814784417015034</v>
      </c>
      <c r="AE26" s="196">
        <v>11</v>
      </c>
      <c r="AF26" s="90">
        <v>309.89999999999998</v>
      </c>
      <c r="AG26" s="90">
        <v>28.172727272727272</v>
      </c>
      <c r="AH26" s="91">
        <v>2.5789141414141415E-3</v>
      </c>
      <c r="AI26" s="91">
        <v>0.77681712962962957</v>
      </c>
      <c r="AJ26" s="91">
        <v>7.0619739057239048E-2</v>
      </c>
      <c r="AK26" s="86">
        <v>17.095897900145658</v>
      </c>
      <c r="AL26" s="196">
        <v>2</v>
      </c>
      <c r="AM26" s="90">
        <v>10.4</v>
      </c>
      <c r="AN26" s="90">
        <v>5.2</v>
      </c>
      <c r="AO26" s="91">
        <v>7.8240740740740736E-3</v>
      </c>
      <c r="AP26" s="91">
        <v>7.9953703703703707E-2</v>
      </c>
      <c r="AQ26" s="91">
        <v>3.9976851851851854E-2</v>
      </c>
      <c r="AR26" s="86">
        <v>5.3943059130205695</v>
      </c>
      <c r="AS26" s="196">
        <v>9</v>
      </c>
      <c r="AT26" s="90">
        <v>217.55</v>
      </c>
      <c r="AU26" s="90">
        <v>24.172222222222224</v>
      </c>
      <c r="AV26" s="91">
        <v>2.6761831275720158E-3</v>
      </c>
      <c r="AW26" s="91">
        <v>0.55600694444444443</v>
      </c>
      <c r="AX26" s="91">
        <v>6.1778549382716048E-2</v>
      </c>
      <c r="AY26" s="86">
        <v>17.373130421704307</v>
      </c>
      <c r="AZ26" s="196">
        <v>4</v>
      </c>
      <c r="BA26" s="90">
        <v>98.6</v>
      </c>
      <c r="BB26" s="90">
        <v>24.65</v>
      </c>
      <c r="BC26" s="91">
        <v>3.0353009259259257E-3</v>
      </c>
      <c r="BD26" s="91">
        <v>0.28841435185185188</v>
      </c>
      <c r="BE26" s="91">
        <v>7.210358796296297E-2</v>
      </c>
      <c r="BF26" s="86">
        <v>13.761195073129466</v>
      </c>
      <c r="BG26" s="196"/>
      <c r="BH26" s="90"/>
      <c r="BI26" s="90"/>
      <c r="BJ26" s="91"/>
      <c r="BK26" s="91"/>
      <c r="BL26" s="91"/>
      <c r="BM26" s="86"/>
      <c r="BN26" s="196"/>
      <c r="BO26" s="90"/>
      <c r="BP26" s="90"/>
      <c r="BQ26" s="91"/>
      <c r="BR26" s="91"/>
      <c r="BS26" s="91"/>
      <c r="BT26" s="86"/>
      <c r="BU26" s="196"/>
      <c r="BV26" s="90"/>
      <c r="BW26" s="90"/>
      <c r="BX26" s="91"/>
      <c r="BY26" s="91"/>
      <c r="BZ26" s="91"/>
      <c r="CA26" s="86"/>
      <c r="CB26" s="196">
        <v>1</v>
      </c>
      <c r="CC26" s="90">
        <v>9.1</v>
      </c>
      <c r="CD26" s="90">
        <v>9.1</v>
      </c>
      <c r="CE26" s="91">
        <v>2.4768518518518516E-3</v>
      </c>
      <c r="CF26" s="91">
        <v>2.255787037037037E-2</v>
      </c>
      <c r="CG26" s="91">
        <v>2.255787037037037E-2</v>
      </c>
      <c r="CH26" s="86">
        <v>16.808619805028233</v>
      </c>
      <c r="CI26" s="196">
        <v>6</v>
      </c>
      <c r="CJ26" s="90">
        <v>101.7</v>
      </c>
      <c r="CK26" s="90">
        <v>16.95</v>
      </c>
      <c r="CL26" s="91">
        <v>2.6890432098765431E-3</v>
      </c>
      <c r="CM26" s="91">
        <v>0.26408564814814817</v>
      </c>
      <c r="CN26" s="91">
        <v>4.4014274691358025E-2</v>
      </c>
      <c r="CO26" s="86">
        <v>15.619345460302474</v>
      </c>
      <c r="CP26" s="196">
        <v>5</v>
      </c>
      <c r="CQ26" s="90">
        <v>105.7</v>
      </c>
      <c r="CR26" s="90">
        <v>21.14</v>
      </c>
      <c r="CS26" s="91">
        <v>2.5995370370370369E-3</v>
      </c>
      <c r="CT26" s="91">
        <v>0.26537037037037037</v>
      </c>
      <c r="CU26" s="91">
        <v>5.3074074074074072E-2</v>
      </c>
      <c r="CV26" s="86">
        <v>16.25573966009858</v>
      </c>
      <c r="CW26" s="196">
        <v>3</v>
      </c>
      <c r="CX26" s="90">
        <v>62.1</v>
      </c>
      <c r="CY26" s="90">
        <v>20.7</v>
      </c>
      <c r="CZ26" s="91">
        <v>2.5424382716049379E-3</v>
      </c>
      <c r="DA26" s="91">
        <v>0.16010416666666666</v>
      </c>
      <c r="DB26" s="91">
        <v>5.3368055555555551E-2</v>
      </c>
      <c r="DC26" s="86">
        <v>16.41765450206664</v>
      </c>
      <c r="DD26" s="196">
        <v>11</v>
      </c>
      <c r="DE26" s="90">
        <v>150.93</v>
      </c>
      <c r="DF26" s="90">
        <v>13.720909090909091</v>
      </c>
      <c r="DG26" s="91">
        <v>2.891414141414141E-3</v>
      </c>
      <c r="DH26" s="91">
        <v>0.42715277777777777</v>
      </c>
      <c r="DI26" s="91">
        <v>3.8832070707070704E-2</v>
      </c>
      <c r="DJ26" s="86">
        <v>15.095098084077284</v>
      </c>
      <c r="DK26" s="196"/>
      <c r="DL26" s="90"/>
      <c r="DM26" s="90"/>
      <c r="DN26" s="91"/>
      <c r="DO26" s="91"/>
      <c r="DP26" s="91"/>
      <c r="DQ26" s="86"/>
      <c r="DR26" s="196"/>
      <c r="DS26" s="90"/>
      <c r="DT26" s="90"/>
      <c r="DU26" s="91"/>
      <c r="DV26" s="91"/>
      <c r="DW26" s="91"/>
      <c r="DX26" s="86"/>
      <c r="DY26" s="92">
        <v>71</v>
      </c>
      <c r="DZ26" s="93">
        <v>1586.1299999999997</v>
      </c>
      <c r="EA26" s="93">
        <v>22.339859154929574</v>
      </c>
      <c r="EB26" s="94">
        <v>3.0676186750130418E-3</v>
      </c>
      <c r="EC26" s="94">
        <v>4.2564814814814804</v>
      </c>
      <c r="ED26" s="94">
        <v>5.9950443401147614E-2</v>
      </c>
      <c r="EE26" s="87">
        <v>15.204109421488726</v>
      </c>
    </row>
    <row r="27" spans="1:135" ht="15" x14ac:dyDescent="0.3">
      <c r="A27" s="127"/>
      <c r="B27" s="163">
        <v>9</v>
      </c>
      <c r="C27" s="89"/>
      <c r="D27" s="90"/>
      <c r="E27" s="90"/>
      <c r="F27" s="91"/>
      <c r="G27" s="91"/>
      <c r="H27" s="91"/>
      <c r="I27" s="86"/>
      <c r="J27" s="196"/>
      <c r="K27" s="90"/>
      <c r="L27" s="90"/>
      <c r="M27" s="91"/>
      <c r="N27" s="91"/>
      <c r="O27" s="91"/>
      <c r="P27" s="86"/>
      <c r="Q27" s="196">
        <v>2</v>
      </c>
      <c r="R27" s="90">
        <v>25.9</v>
      </c>
      <c r="S27" s="90">
        <v>12.95</v>
      </c>
      <c r="T27" s="91">
        <v>3.2870370370370371E-3</v>
      </c>
      <c r="U27" s="91">
        <v>8.5057870370370381E-2</v>
      </c>
      <c r="V27" s="91">
        <v>4.252893518518519E-2</v>
      </c>
      <c r="W27" s="86">
        <v>12.674769760317167</v>
      </c>
      <c r="X27" s="196">
        <v>2</v>
      </c>
      <c r="Y27" s="90">
        <v>20</v>
      </c>
      <c r="Z27" s="90">
        <v>10</v>
      </c>
      <c r="AA27" s="91">
        <v>2.0312500000000001E-3</v>
      </c>
      <c r="AB27" s="91">
        <v>4.0624999999999994E-2</v>
      </c>
      <c r="AC27" s="91">
        <v>2.0312499999999997E-2</v>
      </c>
      <c r="AD27" s="86">
        <v>20.526315789473699</v>
      </c>
      <c r="AE27" s="196">
        <v>13</v>
      </c>
      <c r="AF27" s="90">
        <v>189.1</v>
      </c>
      <c r="AG27" s="90">
        <v>14.546153846153846</v>
      </c>
      <c r="AH27" s="91">
        <v>2.5160256410256408E-3</v>
      </c>
      <c r="AI27" s="91">
        <v>0.47309027777777768</v>
      </c>
      <c r="AJ27" s="91">
        <v>3.6391559829059825E-2</v>
      </c>
      <c r="AK27" s="86">
        <v>17.674194615361724</v>
      </c>
      <c r="AL27" s="196">
        <v>4</v>
      </c>
      <c r="AM27" s="90">
        <v>44.1</v>
      </c>
      <c r="AN27" s="90">
        <v>11.025</v>
      </c>
      <c r="AO27" s="91">
        <v>2.2829861111111115E-3</v>
      </c>
      <c r="AP27" s="91">
        <v>0.10101851851851851</v>
      </c>
      <c r="AQ27" s="91">
        <v>2.5254629629629627E-2</v>
      </c>
      <c r="AR27" s="86">
        <v>19.108961333113609</v>
      </c>
      <c r="AS27" s="196">
        <v>2</v>
      </c>
      <c r="AT27" s="90">
        <v>18.950000000000003</v>
      </c>
      <c r="AU27" s="90">
        <v>9.4750000000000014</v>
      </c>
      <c r="AV27" s="91">
        <v>2.0312500000000001E-3</v>
      </c>
      <c r="AW27" s="91">
        <v>3.8831018518518522E-2</v>
      </c>
      <c r="AX27" s="91">
        <v>1.9415509259259261E-2</v>
      </c>
      <c r="AY27" s="86">
        <v>20.534045487138961</v>
      </c>
      <c r="AZ27" s="196">
        <v>3</v>
      </c>
      <c r="BA27" s="90">
        <v>70.37</v>
      </c>
      <c r="BB27" s="90">
        <v>23.456666666666667</v>
      </c>
      <c r="BC27" s="91">
        <v>2.8510802469135805E-3</v>
      </c>
      <c r="BD27" s="91">
        <v>0.17921296296296296</v>
      </c>
      <c r="BE27" s="91">
        <v>5.9737654320987654E-2</v>
      </c>
      <c r="BF27" s="86">
        <v>14.896566530202563</v>
      </c>
      <c r="BG27" s="196"/>
      <c r="BH27" s="90"/>
      <c r="BI27" s="90"/>
      <c r="BJ27" s="91"/>
      <c r="BK27" s="91"/>
      <c r="BL27" s="91"/>
      <c r="BM27" s="86"/>
      <c r="BN27" s="196"/>
      <c r="BO27" s="90"/>
      <c r="BP27" s="90"/>
      <c r="BQ27" s="91"/>
      <c r="BR27" s="91"/>
      <c r="BS27" s="91"/>
      <c r="BT27" s="86"/>
      <c r="BU27" s="196"/>
      <c r="BV27" s="90"/>
      <c r="BW27" s="90"/>
      <c r="BX27" s="91"/>
      <c r="BY27" s="91"/>
      <c r="BZ27" s="91"/>
      <c r="CA27" s="86"/>
      <c r="CB27" s="196"/>
      <c r="CC27" s="90"/>
      <c r="CD27" s="90"/>
      <c r="CE27" s="91"/>
      <c r="CF27" s="91"/>
      <c r="CG27" s="91"/>
      <c r="CH27" s="86"/>
      <c r="CI27" s="196"/>
      <c r="CJ27" s="90"/>
      <c r="CK27" s="90"/>
      <c r="CL27" s="91"/>
      <c r="CM27" s="91"/>
      <c r="CN27" s="91"/>
      <c r="CO27" s="86"/>
      <c r="CP27" s="196">
        <v>3</v>
      </c>
      <c r="CQ27" s="90">
        <v>28</v>
      </c>
      <c r="CR27" s="90">
        <v>9.3333333333333339</v>
      </c>
      <c r="CS27" s="91">
        <v>2.7893518518518519E-3</v>
      </c>
      <c r="CT27" s="91">
        <v>8.4583333333333344E-2</v>
      </c>
      <c r="CU27" s="91">
        <v>2.8194444444444449E-2</v>
      </c>
      <c r="CV27" s="86">
        <v>15.366880009461118</v>
      </c>
      <c r="CW27" s="196">
        <v>2</v>
      </c>
      <c r="CX27" s="90">
        <v>38</v>
      </c>
      <c r="CY27" s="90">
        <v>19</v>
      </c>
      <c r="CZ27" s="91">
        <v>3.0613425925925929E-3</v>
      </c>
      <c r="DA27" s="91">
        <v>0.11458333333333334</v>
      </c>
      <c r="DB27" s="91">
        <v>5.7291666666666671E-2</v>
      </c>
      <c r="DC27" s="86">
        <v>13.642857142857153</v>
      </c>
      <c r="DD27" s="196">
        <v>3</v>
      </c>
      <c r="DE27" s="90">
        <v>27.65</v>
      </c>
      <c r="DF27" s="90">
        <v>9.2166666666666668</v>
      </c>
      <c r="DG27" s="91">
        <v>2.8433641975308642E-3</v>
      </c>
      <c r="DH27" s="91">
        <v>7.5972222222222219E-2</v>
      </c>
      <c r="DI27" s="91">
        <v>2.5324074074074072E-2</v>
      </c>
      <c r="DJ27" s="86">
        <v>14.918593257313567</v>
      </c>
      <c r="DK27" s="196"/>
      <c r="DL27" s="90"/>
      <c r="DM27" s="90"/>
      <c r="DN27" s="91"/>
      <c r="DO27" s="91"/>
      <c r="DP27" s="91"/>
      <c r="DQ27" s="86"/>
      <c r="DR27" s="196"/>
      <c r="DS27" s="90"/>
      <c r="DT27" s="90"/>
      <c r="DU27" s="91"/>
      <c r="DV27" s="91"/>
      <c r="DW27" s="91"/>
      <c r="DX27" s="86"/>
      <c r="DY27" s="92">
        <v>34</v>
      </c>
      <c r="DZ27" s="93">
        <v>462.07000000000005</v>
      </c>
      <c r="EA27" s="93">
        <v>13.59029411764706</v>
      </c>
      <c r="EB27" s="94">
        <v>2.5915713507625275E-3</v>
      </c>
      <c r="EC27" s="94">
        <v>1.1929745370370368</v>
      </c>
      <c r="ED27" s="94">
        <v>3.5087486383442258E-2</v>
      </c>
      <c r="EE27" s="87">
        <v>16.955955031843018</v>
      </c>
    </row>
    <row r="28" spans="1:135" ht="15" x14ac:dyDescent="0.3">
      <c r="A28" s="127"/>
      <c r="B28" s="163">
        <v>10</v>
      </c>
      <c r="C28" s="89"/>
      <c r="D28" s="90"/>
      <c r="E28" s="90"/>
      <c r="F28" s="91"/>
      <c r="G28" s="91"/>
      <c r="H28" s="91"/>
      <c r="I28" s="86"/>
      <c r="J28" s="196">
        <v>1</v>
      </c>
      <c r="K28" s="90">
        <v>10.199999999999999</v>
      </c>
      <c r="L28" s="90">
        <v>10.199999999999999</v>
      </c>
      <c r="M28" s="91">
        <v>4.2476851851851851E-3</v>
      </c>
      <c r="N28" s="91">
        <v>4.3368055555555556E-2</v>
      </c>
      <c r="O28" s="91">
        <v>4.3368055555555556E-2</v>
      </c>
      <c r="P28" s="86">
        <v>9.7998398718975253</v>
      </c>
      <c r="Q28" s="196">
        <v>2</v>
      </c>
      <c r="R28" s="90">
        <v>40.700000000000003</v>
      </c>
      <c r="S28" s="90">
        <v>20.350000000000001</v>
      </c>
      <c r="T28" s="91">
        <v>3.2175925925925922E-3</v>
      </c>
      <c r="U28" s="91">
        <v>0.13047453703703704</v>
      </c>
      <c r="V28" s="91">
        <v>6.5237268518518521E-2</v>
      </c>
      <c r="W28" s="86">
        <v>12.95145810812539</v>
      </c>
      <c r="X28" s="196">
        <v>1</v>
      </c>
      <c r="Y28" s="90">
        <v>10</v>
      </c>
      <c r="Z28" s="90">
        <v>10</v>
      </c>
      <c r="AA28" s="91">
        <v>1.8402777777777777E-3</v>
      </c>
      <c r="AB28" s="91">
        <v>1.8402777777777778E-2</v>
      </c>
      <c r="AC28" s="91">
        <v>1.8402777777777778E-2</v>
      </c>
      <c r="AD28" s="86">
        <v>22.64150943396228</v>
      </c>
      <c r="AE28" s="196">
        <v>6</v>
      </c>
      <c r="AF28" s="90">
        <v>121.1</v>
      </c>
      <c r="AG28" s="90">
        <v>20.183333333333334</v>
      </c>
      <c r="AH28" s="91">
        <v>2.3591820987654321E-3</v>
      </c>
      <c r="AI28" s="91">
        <v>0.31239583333333332</v>
      </c>
      <c r="AJ28" s="91">
        <v>5.2065972222222222E-2</v>
      </c>
      <c r="AK28" s="86">
        <v>19.08809164889405</v>
      </c>
      <c r="AL28" s="196">
        <v>1</v>
      </c>
      <c r="AM28" s="90">
        <v>15.6</v>
      </c>
      <c r="AN28" s="90">
        <v>15.6</v>
      </c>
      <c r="AO28" s="91">
        <v>3.0555555555555557E-3</v>
      </c>
      <c r="AP28" s="91">
        <v>4.7592592592592596E-2</v>
      </c>
      <c r="AQ28" s="91">
        <v>4.7592592592592596E-2</v>
      </c>
      <c r="AR28" s="86">
        <v>13.657587548638142</v>
      </c>
      <c r="AS28" s="196"/>
      <c r="AT28" s="90"/>
      <c r="AU28" s="90"/>
      <c r="AV28" s="91"/>
      <c r="AW28" s="91"/>
      <c r="AX28" s="91"/>
      <c r="AY28" s="86"/>
      <c r="AZ28" s="196"/>
      <c r="BA28" s="90"/>
      <c r="BB28" s="90"/>
      <c r="BC28" s="91"/>
      <c r="BD28" s="91"/>
      <c r="BE28" s="91"/>
      <c r="BF28" s="86"/>
      <c r="BG28" s="196"/>
      <c r="BH28" s="90"/>
      <c r="BI28" s="90"/>
      <c r="BJ28" s="91"/>
      <c r="BK28" s="91"/>
      <c r="BL28" s="91"/>
      <c r="BM28" s="86"/>
      <c r="BN28" s="196"/>
      <c r="BO28" s="90"/>
      <c r="BP28" s="90"/>
      <c r="BQ28" s="91"/>
      <c r="BR28" s="91"/>
      <c r="BS28" s="91"/>
      <c r="BT28" s="86"/>
      <c r="BU28" s="196"/>
      <c r="BV28" s="90"/>
      <c r="BW28" s="90"/>
      <c r="BX28" s="91"/>
      <c r="BY28" s="91"/>
      <c r="BZ28" s="91"/>
      <c r="CA28" s="86"/>
      <c r="CB28" s="196"/>
      <c r="CC28" s="90"/>
      <c r="CD28" s="90"/>
      <c r="CE28" s="91"/>
      <c r="CF28" s="91"/>
      <c r="CG28" s="91"/>
      <c r="CH28" s="86"/>
      <c r="CI28" s="196"/>
      <c r="CJ28" s="90"/>
      <c r="CK28" s="90"/>
      <c r="CL28" s="91"/>
      <c r="CM28" s="91"/>
      <c r="CN28" s="91"/>
      <c r="CO28" s="86"/>
      <c r="CP28" s="196">
        <v>1</v>
      </c>
      <c r="CQ28" s="90">
        <v>25</v>
      </c>
      <c r="CR28" s="90">
        <v>25</v>
      </c>
      <c r="CS28" s="91">
        <v>2.7314814814814819E-3</v>
      </c>
      <c r="CT28" s="91">
        <v>6.8425925925925932E-2</v>
      </c>
      <c r="CU28" s="91">
        <v>6.8425925925925932E-2</v>
      </c>
      <c r="CV28" s="86">
        <v>15.223274695534515</v>
      </c>
      <c r="CW28" s="196">
        <v>2</v>
      </c>
      <c r="CX28" s="90">
        <v>10.55</v>
      </c>
      <c r="CY28" s="90">
        <v>5.2750000000000004</v>
      </c>
      <c r="CZ28" s="91">
        <v>2.4826388888888893E-3</v>
      </c>
      <c r="DA28" s="91">
        <v>2.5347222222222222E-2</v>
      </c>
      <c r="DB28" s="91">
        <v>1.2673611111111111E-2</v>
      </c>
      <c r="DC28" s="86">
        <v>16.886086956521751</v>
      </c>
      <c r="DD28" s="196">
        <v>2</v>
      </c>
      <c r="DE28" s="90">
        <v>33</v>
      </c>
      <c r="DF28" s="90">
        <v>16.5</v>
      </c>
      <c r="DG28" s="91">
        <v>2.650462962962963E-3</v>
      </c>
      <c r="DH28" s="91">
        <v>8.8159722222222223E-2</v>
      </c>
      <c r="DI28" s="91">
        <v>4.4079861111111111E-2</v>
      </c>
      <c r="DJ28" s="86">
        <v>15.736618292377887</v>
      </c>
      <c r="DK28" s="196"/>
      <c r="DL28" s="90"/>
      <c r="DM28" s="90"/>
      <c r="DN28" s="91"/>
      <c r="DO28" s="91"/>
      <c r="DP28" s="91"/>
      <c r="DQ28" s="86"/>
      <c r="DR28" s="196"/>
      <c r="DS28" s="90"/>
      <c r="DT28" s="90"/>
      <c r="DU28" s="91"/>
      <c r="DV28" s="91"/>
      <c r="DW28" s="91"/>
      <c r="DX28" s="86"/>
      <c r="DY28" s="92">
        <v>16</v>
      </c>
      <c r="DZ28" s="93">
        <v>266.14999999999998</v>
      </c>
      <c r="EA28" s="93">
        <v>16.634374999999999</v>
      </c>
      <c r="EB28" s="94">
        <v>2.6707175925925922E-3</v>
      </c>
      <c r="EC28" s="94">
        <v>0.73416666666666675</v>
      </c>
      <c r="ED28" s="94">
        <v>4.5885416666666672E-2</v>
      </c>
      <c r="EE28" s="87">
        <v>16.687443009840425</v>
      </c>
    </row>
    <row r="29" spans="1:135" ht="15" x14ac:dyDescent="0.3">
      <c r="A29" s="127"/>
      <c r="B29" s="163">
        <v>11</v>
      </c>
      <c r="C29" s="89"/>
      <c r="D29" s="90"/>
      <c r="E29" s="90"/>
      <c r="F29" s="91"/>
      <c r="G29" s="91"/>
      <c r="H29" s="91"/>
      <c r="I29" s="86"/>
      <c r="J29" s="196">
        <v>1</v>
      </c>
      <c r="K29" s="90">
        <v>17.100000000000001</v>
      </c>
      <c r="L29" s="90">
        <v>17.100000000000001</v>
      </c>
      <c r="M29" s="91">
        <v>3.2060185185185191E-3</v>
      </c>
      <c r="N29" s="91">
        <v>5.4918981481481478E-2</v>
      </c>
      <c r="O29" s="91">
        <v>5.4918981481481478E-2</v>
      </c>
      <c r="P29" s="86">
        <v>12.973656480505808</v>
      </c>
      <c r="Q29" s="196"/>
      <c r="R29" s="90"/>
      <c r="S29" s="90"/>
      <c r="T29" s="91"/>
      <c r="U29" s="91"/>
      <c r="V29" s="91"/>
      <c r="W29" s="86"/>
      <c r="X29" s="196">
        <v>3</v>
      </c>
      <c r="Y29" s="90">
        <v>47.5</v>
      </c>
      <c r="Z29" s="90">
        <v>15.833333333333334</v>
      </c>
      <c r="AA29" s="91">
        <v>3.8310185185185183E-3</v>
      </c>
      <c r="AB29" s="91">
        <v>0.18108796296296298</v>
      </c>
      <c r="AC29" s="91">
        <v>6.0362654320987662E-2</v>
      </c>
      <c r="AD29" s="86">
        <v>10.998435399991033</v>
      </c>
      <c r="AE29" s="196">
        <v>3</v>
      </c>
      <c r="AF29" s="90">
        <v>56.2</v>
      </c>
      <c r="AG29" s="90">
        <v>18.733333333333334</v>
      </c>
      <c r="AH29" s="91">
        <v>3.1134259259259257E-3</v>
      </c>
      <c r="AI29" s="91">
        <v>0.17481481481481481</v>
      </c>
      <c r="AJ29" s="91">
        <v>5.8271604938271604E-2</v>
      </c>
      <c r="AK29" s="86">
        <v>13.377752395456575</v>
      </c>
      <c r="AL29" s="196">
        <v>4</v>
      </c>
      <c r="AM29" s="90">
        <v>51</v>
      </c>
      <c r="AN29" s="90">
        <v>12.75</v>
      </c>
      <c r="AO29" s="91">
        <v>2.2193287037037034E-3</v>
      </c>
      <c r="AP29" s="91">
        <v>0.12503472222222226</v>
      </c>
      <c r="AQ29" s="91">
        <v>3.1258680555555564E-2</v>
      </c>
      <c r="AR29" s="86">
        <v>19.358481685607</v>
      </c>
      <c r="AS29" s="196">
        <v>11</v>
      </c>
      <c r="AT29" s="90">
        <v>145.35</v>
      </c>
      <c r="AU29" s="90">
        <v>13.213636363636363</v>
      </c>
      <c r="AV29" s="91">
        <v>2.692550505050505E-3</v>
      </c>
      <c r="AW29" s="91">
        <v>0.38626157407407408</v>
      </c>
      <c r="AX29" s="91">
        <v>3.511468855218855E-2</v>
      </c>
      <c r="AY29" s="86">
        <v>17.151165783709562</v>
      </c>
      <c r="AZ29" s="196"/>
      <c r="BA29" s="90"/>
      <c r="BB29" s="90"/>
      <c r="BC29" s="91"/>
      <c r="BD29" s="91"/>
      <c r="BE29" s="91"/>
      <c r="BF29" s="86"/>
      <c r="BG29" s="196"/>
      <c r="BH29" s="90"/>
      <c r="BI29" s="90"/>
      <c r="BJ29" s="91"/>
      <c r="BK29" s="91"/>
      <c r="BL29" s="91"/>
      <c r="BM29" s="86"/>
      <c r="BN29" s="196"/>
      <c r="BO29" s="90"/>
      <c r="BP29" s="90"/>
      <c r="BQ29" s="91"/>
      <c r="BR29" s="91"/>
      <c r="BS29" s="91"/>
      <c r="BT29" s="86"/>
      <c r="BU29" s="196"/>
      <c r="BV29" s="90"/>
      <c r="BW29" s="90"/>
      <c r="BX29" s="91"/>
      <c r="BY29" s="91"/>
      <c r="BZ29" s="91"/>
      <c r="CA29" s="86"/>
      <c r="CB29" s="196"/>
      <c r="CC29" s="90"/>
      <c r="CD29" s="90"/>
      <c r="CE29" s="91"/>
      <c r="CF29" s="91"/>
      <c r="CG29" s="91"/>
      <c r="CH29" s="86"/>
      <c r="CI29" s="196"/>
      <c r="CJ29" s="90"/>
      <c r="CK29" s="90"/>
      <c r="CL29" s="91"/>
      <c r="CM29" s="91"/>
      <c r="CN29" s="91"/>
      <c r="CO29" s="86"/>
      <c r="CP29" s="196"/>
      <c r="CQ29" s="90"/>
      <c r="CR29" s="90"/>
      <c r="CS29" s="91"/>
      <c r="CT29" s="91"/>
      <c r="CU29" s="91"/>
      <c r="CV29" s="86"/>
      <c r="CW29" s="196">
        <v>2</v>
      </c>
      <c r="CX29" s="90">
        <v>12</v>
      </c>
      <c r="CY29" s="90">
        <v>6</v>
      </c>
      <c r="CZ29" s="91">
        <v>2.8935185185185188E-3</v>
      </c>
      <c r="DA29" s="91">
        <v>3.4722222222222224E-2</v>
      </c>
      <c r="DB29" s="91">
        <v>1.7361111111111112E-2</v>
      </c>
      <c r="DC29" s="86">
        <v>14.400000000000009</v>
      </c>
      <c r="DD29" s="196">
        <v>1</v>
      </c>
      <c r="DE29" s="90">
        <v>12</v>
      </c>
      <c r="DF29" s="90">
        <v>12</v>
      </c>
      <c r="DG29" s="91">
        <v>4.0509259259259257E-3</v>
      </c>
      <c r="DH29" s="91">
        <v>4.8611111111111112E-2</v>
      </c>
      <c r="DI29" s="91">
        <v>4.8611111111111112E-2</v>
      </c>
      <c r="DJ29" s="86">
        <v>10.285714285714294</v>
      </c>
      <c r="DK29" s="196"/>
      <c r="DL29" s="90"/>
      <c r="DM29" s="90"/>
      <c r="DN29" s="91"/>
      <c r="DO29" s="91"/>
      <c r="DP29" s="91"/>
      <c r="DQ29" s="86"/>
      <c r="DR29" s="196"/>
      <c r="DS29" s="90"/>
      <c r="DT29" s="90"/>
      <c r="DU29" s="91"/>
      <c r="DV29" s="91"/>
      <c r="DW29" s="91"/>
      <c r="DX29" s="86"/>
      <c r="DY29" s="92">
        <v>25</v>
      </c>
      <c r="DZ29" s="93">
        <v>341.15</v>
      </c>
      <c r="EA29" s="93">
        <v>13.645999999999999</v>
      </c>
      <c r="EB29" s="94">
        <v>2.8949074074074077E-3</v>
      </c>
      <c r="EC29" s="94">
        <v>1.005451388888889</v>
      </c>
      <c r="ED29" s="94">
        <v>4.0218055555555556E-2</v>
      </c>
      <c r="EE29" s="87">
        <v>15.651387380631846</v>
      </c>
    </row>
    <row r="30" spans="1:135" ht="15" x14ac:dyDescent="0.3">
      <c r="A30" s="127"/>
      <c r="B30" s="163">
        <v>12</v>
      </c>
      <c r="C30" s="89"/>
      <c r="D30" s="90"/>
      <c r="E30" s="90"/>
      <c r="F30" s="91"/>
      <c r="G30" s="91"/>
      <c r="H30" s="91"/>
      <c r="I30" s="86"/>
      <c r="J30" s="196">
        <v>1</v>
      </c>
      <c r="K30" s="90">
        <v>12</v>
      </c>
      <c r="L30" s="90">
        <v>12</v>
      </c>
      <c r="M30" s="91">
        <v>2.9050925925925928E-3</v>
      </c>
      <c r="N30" s="91">
        <v>3.4803240740740739E-2</v>
      </c>
      <c r="O30" s="91">
        <v>3.4803240740740739E-2</v>
      </c>
      <c r="P30" s="86">
        <v>14.36647821749253</v>
      </c>
      <c r="Q30" s="196">
        <v>3</v>
      </c>
      <c r="R30" s="90">
        <v>27.95</v>
      </c>
      <c r="S30" s="90">
        <v>9.3166666666666664</v>
      </c>
      <c r="T30" s="91">
        <v>3.7731481481481487E-3</v>
      </c>
      <c r="U30" s="91">
        <v>0.10453703703703704</v>
      </c>
      <c r="V30" s="91">
        <v>3.4845679012345677E-2</v>
      </c>
      <c r="W30" s="86">
        <v>11.420824665488171</v>
      </c>
      <c r="X30" s="196">
        <v>5</v>
      </c>
      <c r="Y30" s="90">
        <v>101.12</v>
      </c>
      <c r="Z30" s="90">
        <v>20.224</v>
      </c>
      <c r="AA30" s="91">
        <v>2.9583333333333332E-3</v>
      </c>
      <c r="AB30" s="91">
        <v>0.30740740740740735</v>
      </c>
      <c r="AC30" s="91">
        <v>6.148148148148147E-2</v>
      </c>
      <c r="AD30" s="86">
        <v>15.085830356407675</v>
      </c>
      <c r="AE30" s="196">
        <v>6</v>
      </c>
      <c r="AF30" s="90">
        <v>81.2</v>
      </c>
      <c r="AG30" s="90">
        <v>13.533333333333333</v>
      </c>
      <c r="AH30" s="91">
        <v>2.6041666666666665E-3</v>
      </c>
      <c r="AI30" s="91">
        <v>0.21820601851851854</v>
      </c>
      <c r="AJ30" s="91">
        <v>3.6367669753086425E-2</v>
      </c>
      <c r="AK30" s="86">
        <v>16.985379770641174</v>
      </c>
      <c r="AL30" s="196">
        <v>1</v>
      </c>
      <c r="AM30" s="90">
        <v>10</v>
      </c>
      <c r="AN30" s="90">
        <v>10</v>
      </c>
      <c r="AO30" s="91">
        <v>1.9675925925925928E-3</v>
      </c>
      <c r="AP30" s="91">
        <v>1.9652777777777779E-2</v>
      </c>
      <c r="AQ30" s="91">
        <v>1.9652777777777779E-2</v>
      </c>
      <c r="AR30" s="86">
        <v>21.20141342756185</v>
      </c>
      <c r="AS30" s="196">
        <v>4</v>
      </c>
      <c r="AT30" s="90">
        <v>44.3</v>
      </c>
      <c r="AU30" s="90">
        <v>11.074999999999999</v>
      </c>
      <c r="AV30" s="91">
        <v>1.9068287037037038E-3</v>
      </c>
      <c r="AW30" s="91">
        <v>8.4027777777777785E-2</v>
      </c>
      <c r="AX30" s="91">
        <v>2.1006944444444446E-2</v>
      </c>
      <c r="AY30" s="86">
        <v>21.949716306782406</v>
      </c>
      <c r="AZ30" s="196"/>
      <c r="BA30" s="90"/>
      <c r="BB30" s="90"/>
      <c r="BC30" s="91"/>
      <c r="BD30" s="91"/>
      <c r="BE30" s="91"/>
      <c r="BF30" s="86"/>
      <c r="BG30" s="196"/>
      <c r="BH30" s="90"/>
      <c r="BI30" s="90"/>
      <c r="BJ30" s="91"/>
      <c r="BK30" s="91"/>
      <c r="BL30" s="91"/>
      <c r="BM30" s="86"/>
      <c r="BN30" s="196"/>
      <c r="BO30" s="90"/>
      <c r="BP30" s="90"/>
      <c r="BQ30" s="91"/>
      <c r="BR30" s="91"/>
      <c r="BS30" s="91"/>
      <c r="BT30" s="86"/>
      <c r="BU30" s="196"/>
      <c r="BV30" s="90"/>
      <c r="BW30" s="90"/>
      <c r="BX30" s="91"/>
      <c r="BY30" s="91"/>
      <c r="BZ30" s="91"/>
      <c r="CA30" s="86"/>
      <c r="CB30" s="196"/>
      <c r="CC30" s="90"/>
      <c r="CD30" s="90"/>
      <c r="CE30" s="91"/>
      <c r="CF30" s="91"/>
      <c r="CG30" s="91"/>
      <c r="CH30" s="86"/>
      <c r="CI30" s="196"/>
      <c r="CJ30" s="90"/>
      <c r="CK30" s="90"/>
      <c r="CL30" s="91"/>
      <c r="CM30" s="91"/>
      <c r="CN30" s="91"/>
      <c r="CO30" s="86"/>
      <c r="CP30" s="196"/>
      <c r="CQ30" s="90"/>
      <c r="CR30" s="90"/>
      <c r="CS30" s="91"/>
      <c r="CT30" s="91"/>
      <c r="CU30" s="91"/>
      <c r="CV30" s="86"/>
      <c r="CW30" s="196">
        <v>1</v>
      </c>
      <c r="CX30" s="90">
        <v>10</v>
      </c>
      <c r="CY30" s="90">
        <v>10</v>
      </c>
      <c r="CZ30" s="91">
        <v>2.8009259259259259E-3</v>
      </c>
      <c r="DA30" s="91">
        <v>2.8055555555555556E-2</v>
      </c>
      <c r="DB30" s="91">
        <v>2.8055555555555556E-2</v>
      </c>
      <c r="DC30" s="86">
        <v>14.851485148514863</v>
      </c>
      <c r="DD30" s="196"/>
      <c r="DE30" s="90"/>
      <c r="DF30" s="90"/>
      <c r="DG30" s="91"/>
      <c r="DH30" s="91"/>
      <c r="DI30" s="91"/>
      <c r="DJ30" s="86"/>
      <c r="DK30" s="196"/>
      <c r="DL30" s="90"/>
      <c r="DM30" s="90"/>
      <c r="DN30" s="91"/>
      <c r="DO30" s="91"/>
      <c r="DP30" s="91"/>
      <c r="DQ30" s="86"/>
      <c r="DR30" s="196"/>
      <c r="DS30" s="90"/>
      <c r="DT30" s="90"/>
      <c r="DU30" s="91"/>
      <c r="DV30" s="91"/>
      <c r="DW30" s="91"/>
      <c r="DX30" s="86"/>
      <c r="DY30" s="92">
        <v>21</v>
      </c>
      <c r="DZ30" s="93">
        <v>286.57</v>
      </c>
      <c r="EA30" s="93">
        <v>13.646190476190476</v>
      </c>
      <c r="EB30" s="94">
        <v>2.7160493827160493E-3</v>
      </c>
      <c r="EC30" s="94">
        <v>0.79668981481481471</v>
      </c>
      <c r="ED30" s="94">
        <v>3.7937610229276893E-2</v>
      </c>
      <c r="EE30" s="87">
        <v>16.658197448716606</v>
      </c>
    </row>
    <row r="31" spans="1:135" ht="16.5" x14ac:dyDescent="0.35">
      <c r="A31" s="147" t="s">
        <v>461</v>
      </c>
      <c r="B31" s="88"/>
      <c r="C31" s="95">
        <v>32</v>
      </c>
      <c r="D31" s="96">
        <v>416.40999999999997</v>
      </c>
      <c r="E31" s="96">
        <v>13.012812499999999</v>
      </c>
      <c r="F31" s="97">
        <v>2.5593171296296297E-3</v>
      </c>
      <c r="G31" s="97">
        <v>1.1202546296296296</v>
      </c>
      <c r="H31" s="97">
        <v>3.5007957175925926E-2</v>
      </c>
      <c r="I31" s="98">
        <v>18.105216190415724</v>
      </c>
      <c r="J31" s="99">
        <v>56</v>
      </c>
      <c r="K31" s="96">
        <v>1467.1499999999999</v>
      </c>
      <c r="L31" s="96">
        <v>26.199107142857141</v>
      </c>
      <c r="M31" s="97">
        <v>2.8102265211640198E-3</v>
      </c>
      <c r="N31" s="97">
        <v>4.0280324074074061</v>
      </c>
      <c r="O31" s="97">
        <v>7.1929150132275105E-2</v>
      </c>
      <c r="P31" s="98">
        <v>15.746247049690568</v>
      </c>
      <c r="Q31" s="99">
        <v>73</v>
      </c>
      <c r="R31" s="96">
        <v>1853.6000000000004</v>
      </c>
      <c r="S31" s="96">
        <v>25.391780821917813</v>
      </c>
      <c r="T31" s="97">
        <v>2.6923198883815318E-3</v>
      </c>
      <c r="U31" s="97">
        <v>5.0288078703703709</v>
      </c>
      <c r="V31" s="97">
        <v>6.8887779046169467E-2</v>
      </c>
      <c r="W31" s="98">
        <v>16.159550647661312</v>
      </c>
      <c r="X31" s="99">
        <v>73</v>
      </c>
      <c r="Y31" s="96">
        <v>1699.9200000000003</v>
      </c>
      <c r="Z31" s="96">
        <v>23.286575342465756</v>
      </c>
      <c r="AA31" s="97">
        <v>2.8570522577371893E-3</v>
      </c>
      <c r="AB31" s="97">
        <v>4.679317129629629</v>
      </c>
      <c r="AC31" s="97">
        <v>6.4100234652460675E-2</v>
      </c>
      <c r="AD31" s="98">
        <v>15.932341347899175</v>
      </c>
      <c r="AE31" s="99">
        <v>124</v>
      </c>
      <c r="AF31" s="96">
        <v>2435.9</v>
      </c>
      <c r="AG31" s="96">
        <v>19.644354838709678</v>
      </c>
      <c r="AH31" s="97">
        <v>2.5423760454002381E-3</v>
      </c>
      <c r="AI31" s="97">
        <v>6.3402893518518519</v>
      </c>
      <c r="AJ31" s="97">
        <v>5.1131365740740745E-2</v>
      </c>
      <c r="AK31" s="98">
        <v>17.418519273916839</v>
      </c>
      <c r="AL31" s="99">
        <v>86</v>
      </c>
      <c r="AM31" s="96">
        <v>1877.0599999999997</v>
      </c>
      <c r="AN31" s="96">
        <v>21.826279069767438</v>
      </c>
      <c r="AO31" s="97">
        <v>2.367167312661499E-3</v>
      </c>
      <c r="AP31" s="97">
        <v>4.7103472222222225</v>
      </c>
      <c r="AQ31" s="97">
        <v>5.4771479328165375E-2</v>
      </c>
      <c r="AR31" s="98">
        <v>19.266175426751289</v>
      </c>
      <c r="AS31" s="99">
        <v>78</v>
      </c>
      <c r="AT31" s="96">
        <v>1230.69</v>
      </c>
      <c r="AU31" s="96">
        <v>15.778076923076924</v>
      </c>
      <c r="AV31" s="97">
        <v>2.5863603988603989E-3</v>
      </c>
      <c r="AW31" s="97">
        <v>3.2296875000000012</v>
      </c>
      <c r="AX31" s="97">
        <v>4.1406250000000012E-2</v>
      </c>
      <c r="AY31" s="98">
        <v>17.307014875330236</v>
      </c>
      <c r="AZ31" s="99">
        <v>34</v>
      </c>
      <c r="BA31" s="96">
        <v>597.58000000000004</v>
      </c>
      <c r="BB31" s="96">
        <v>17.575882352941179</v>
      </c>
      <c r="BC31" s="97">
        <v>3.909313725490195E-3</v>
      </c>
      <c r="BD31" s="97">
        <v>1.7955092592592599</v>
      </c>
      <c r="BE31" s="97">
        <v>5.2809095860566466E-2</v>
      </c>
      <c r="BF31" s="98">
        <v>12.995652990929091</v>
      </c>
      <c r="BG31" s="99">
        <v>8</v>
      </c>
      <c r="BH31" s="96">
        <v>194.45</v>
      </c>
      <c r="BI31" s="96">
        <v>24.306249999999999</v>
      </c>
      <c r="BJ31" s="97">
        <v>2.5072337962962965E-3</v>
      </c>
      <c r="BK31" s="97">
        <v>0.50581018518518517</v>
      </c>
      <c r="BL31" s="97">
        <v>6.3226273148148146E-2</v>
      </c>
      <c r="BM31" s="98">
        <v>16.786010892729767</v>
      </c>
      <c r="BN31" s="99">
        <v>3</v>
      </c>
      <c r="BO31" s="96">
        <v>28.2</v>
      </c>
      <c r="BP31" s="96">
        <v>9.4</v>
      </c>
      <c r="BQ31" s="97">
        <v>2.6813271604938273E-3</v>
      </c>
      <c r="BR31" s="97">
        <v>7.5196759259259255E-2</v>
      </c>
      <c r="BS31" s="97">
        <v>2.5065586419753084E-2</v>
      </c>
      <c r="BT31" s="98">
        <v>15.590687527695414</v>
      </c>
      <c r="BU31" s="99">
        <v>19</v>
      </c>
      <c r="BV31" s="96">
        <v>155.63</v>
      </c>
      <c r="BW31" s="96">
        <v>8.1910526315789465</v>
      </c>
      <c r="BX31" s="97">
        <v>3.1950536062378162E-3</v>
      </c>
      <c r="BY31" s="97">
        <v>0.45344907407407409</v>
      </c>
      <c r="BZ31" s="97">
        <v>2.3865740740740743E-2</v>
      </c>
      <c r="CA31" s="98">
        <v>13.634260080281305</v>
      </c>
      <c r="CB31" s="99">
        <v>20</v>
      </c>
      <c r="CC31" s="96">
        <v>202.16</v>
      </c>
      <c r="CD31" s="96">
        <v>10.108000000000001</v>
      </c>
      <c r="CE31" s="97">
        <v>3.3825231481481484E-3</v>
      </c>
      <c r="CF31" s="97">
        <v>0.58680555555555547</v>
      </c>
      <c r="CG31" s="97">
        <v>2.9340277777777774E-2</v>
      </c>
      <c r="CH31" s="98">
        <v>13.747881552984406</v>
      </c>
      <c r="CI31" s="99">
        <v>38</v>
      </c>
      <c r="CJ31" s="96">
        <v>423.71000000000004</v>
      </c>
      <c r="CK31" s="96">
        <v>11.150263157894738</v>
      </c>
      <c r="CL31" s="97">
        <v>3.2876461988304091E-3</v>
      </c>
      <c r="CM31" s="97">
        <v>1.1792939814814818</v>
      </c>
      <c r="CN31" s="97">
        <v>3.1034052144249522E-2</v>
      </c>
      <c r="CO31" s="98">
        <v>13.971973655232599</v>
      </c>
      <c r="CP31" s="99">
        <v>28</v>
      </c>
      <c r="CQ31" s="96">
        <v>391.96999999999997</v>
      </c>
      <c r="CR31" s="96">
        <v>13.99892857142857</v>
      </c>
      <c r="CS31" s="97">
        <v>3.0435681216931213E-3</v>
      </c>
      <c r="CT31" s="97">
        <v>1.1324189814814811</v>
      </c>
      <c r="CU31" s="97">
        <v>4.044353505291004E-2</v>
      </c>
      <c r="CV31" s="98">
        <v>14.840389756630552</v>
      </c>
      <c r="CW31" s="99">
        <v>58</v>
      </c>
      <c r="CX31" s="96">
        <v>831.46999999999991</v>
      </c>
      <c r="CY31" s="96">
        <v>14.335689655172413</v>
      </c>
      <c r="CZ31" s="97">
        <v>2.9511893358876119E-3</v>
      </c>
      <c r="DA31" s="97">
        <v>2.4047453703703701</v>
      </c>
      <c r="DB31" s="97">
        <v>4.1461127075351205E-2</v>
      </c>
      <c r="DC31" s="98">
        <v>14.587987198818071</v>
      </c>
      <c r="DD31" s="99">
        <v>41</v>
      </c>
      <c r="DE31" s="96">
        <v>444.37999999999994</v>
      </c>
      <c r="DF31" s="96">
        <v>10.838536585365851</v>
      </c>
      <c r="DG31" s="97">
        <v>2.8779923215898839E-3</v>
      </c>
      <c r="DH31" s="97">
        <v>1.2702777777777774</v>
      </c>
      <c r="DI31" s="97">
        <v>3.0982384823848227E-2</v>
      </c>
      <c r="DJ31" s="98">
        <v>14.822855511973724</v>
      </c>
      <c r="DK31" s="99">
        <v>1</v>
      </c>
      <c r="DL31" s="96">
        <v>10.5</v>
      </c>
      <c r="DM31" s="96">
        <v>10.5</v>
      </c>
      <c r="DN31" s="97">
        <v>2.4652777777777776E-3</v>
      </c>
      <c r="DO31" s="97">
        <v>2.585648148148148E-2</v>
      </c>
      <c r="DP31" s="97">
        <v>2.585648148148148E-2</v>
      </c>
      <c r="DQ31" s="98">
        <v>16.920322291853193</v>
      </c>
      <c r="DR31" s="99">
        <v>1</v>
      </c>
      <c r="DS31" s="96">
        <v>10.5</v>
      </c>
      <c r="DT31" s="96">
        <v>10.5</v>
      </c>
      <c r="DU31" s="97">
        <v>3.1018518518518522E-3</v>
      </c>
      <c r="DV31" s="97">
        <v>3.2534722222222222E-2</v>
      </c>
      <c r="DW31" s="97">
        <v>3.2534722222222222E-2</v>
      </c>
      <c r="DX31" s="98">
        <v>13.447171824973331</v>
      </c>
      <c r="DY31" s="100">
        <v>773</v>
      </c>
      <c r="DZ31" s="101">
        <v>14271.279999999997</v>
      </c>
      <c r="EA31" s="101">
        <v>18.46219922380336</v>
      </c>
      <c r="EB31" s="102">
        <v>2.7932747592353028E-3</v>
      </c>
      <c r="EC31" s="102">
        <v>38.598634259259249</v>
      </c>
      <c r="ED31" s="102">
        <v>4.9933550141344436E-2</v>
      </c>
      <c r="EE31" s="103">
        <v>16.246046790710462</v>
      </c>
    </row>
    <row r="32" spans="1:135" ht="15" x14ac:dyDescent="0.3">
      <c r="A32" s="164" t="s">
        <v>455</v>
      </c>
      <c r="B32" s="162">
        <v>1</v>
      </c>
      <c r="C32" s="189">
        <v>2</v>
      </c>
      <c r="D32" s="190">
        <v>1.75</v>
      </c>
      <c r="E32" s="190">
        <v>0.875</v>
      </c>
      <c r="F32" s="191">
        <v>2.2957175925925923E-2</v>
      </c>
      <c r="G32" s="191">
        <v>4.0671296296296289E-2</v>
      </c>
      <c r="H32" s="191">
        <v>2.0335648148148144E-2</v>
      </c>
      <c r="I32" s="165">
        <v>1.8289883901076847</v>
      </c>
      <c r="J32" s="192">
        <v>1</v>
      </c>
      <c r="K32" s="190">
        <v>1</v>
      </c>
      <c r="L32" s="190">
        <v>1</v>
      </c>
      <c r="M32" s="191">
        <v>2.6736111111111113E-2</v>
      </c>
      <c r="N32" s="191">
        <v>2.6736111111111113E-2</v>
      </c>
      <c r="O32" s="191">
        <v>2.6736111111111113E-2</v>
      </c>
      <c r="P32" s="165">
        <v>1.5584415584415596</v>
      </c>
      <c r="Q32" s="192">
        <v>4</v>
      </c>
      <c r="R32" s="190">
        <v>2.5500000000000003</v>
      </c>
      <c r="S32" s="190">
        <v>0.63750000000000007</v>
      </c>
      <c r="T32" s="191">
        <v>2.4817708333333331E-2</v>
      </c>
      <c r="U32" s="191">
        <v>6.3726851851851854E-2</v>
      </c>
      <c r="V32" s="191">
        <v>1.5931712962962963E-2</v>
      </c>
      <c r="W32" s="165">
        <v>1.6866656071201538</v>
      </c>
      <c r="X32" s="192">
        <v>4</v>
      </c>
      <c r="Y32" s="190">
        <v>4.05</v>
      </c>
      <c r="Z32" s="190">
        <v>1.0125</v>
      </c>
      <c r="AA32" s="191">
        <v>2.6860532407407406E-2</v>
      </c>
      <c r="AB32" s="191">
        <v>0.10666666666666667</v>
      </c>
      <c r="AC32" s="191">
        <v>2.6666666666666668E-2</v>
      </c>
      <c r="AD32" s="165">
        <v>1.6187886572313326</v>
      </c>
      <c r="AE32" s="192">
        <v>8</v>
      </c>
      <c r="AF32" s="190">
        <v>7.7349999999999994</v>
      </c>
      <c r="AG32" s="190">
        <v>0.96687499999999993</v>
      </c>
      <c r="AH32" s="191">
        <v>2.7294560185185189E-2</v>
      </c>
      <c r="AI32" s="191">
        <v>0.20285879629629633</v>
      </c>
      <c r="AJ32" s="191">
        <v>2.5357349537037041E-2</v>
      </c>
      <c r="AK32" s="165">
        <v>1.6040249606853583</v>
      </c>
      <c r="AL32" s="192">
        <v>2</v>
      </c>
      <c r="AM32" s="190">
        <v>2.08</v>
      </c>
      <c r="AN32" s="190">
        <v>1.04</v>
      </c>
      <c r="AO32" s="191">
        <v>2.6874999999999996E-2</v>
      </c>
      <c r="AP32" s="191">
        <v>5.5555555555555552E-2</v>
      </c>
      <c r="AQ32" s="191">
        <v>2.7777777777777776E-2</v>
      </c>
      <c r="AR32" s="165">
        <v>1.5923809523809536</v>
      </c>
      <c r="AS32" s="192">
        <v>1</v>
      </c>
      <c r="AT32" s="190">
        <v>0.5</v>
      </c>
      <c r="AU32" s="190">
        <v>0.5</v>
      </c>
      <c r="AV32" s="191">
        <v>4.4444444444444446E-2</v>
      </c>
      <c r="AW32" s="191">
        <v>2.2222222222222223E-2</v>
      </c>
      <c r="AX32" s="191">
        <v>2.2222222222222223E-2</v>
      </c>
      <c r="AY32" s="165">
        <v>0.93750000000000067</v>
      </c>
      <c r="AZ32" s="192"/>
      <c r="BA32" s="190"/>
      <c r="BB32" s="190"/>
      <c r="BC32" s="191"/>
      <c r="BD32" s="191"/>
      <c r="BE32" s="191"/>
      <c r="BF32" s="165"/>
      <c r="BG32" s="192"/>
      <c r="BH32" s="190"/>
      <c r="BI32" s="190"/>
      <c r="BJ32" s="191"/>
      <c r="BK32" s="191"/>
      <c r="BL32" s="191"/>
      <c r="BM32" s="165"/>
      <c r="BN32" s="192">
        <v>3</v>
      </c>
      <c r="BO32" s="190">
        <v>1.6</v>
      </c>
      <c r="BP32" s="190">
        <v>0.53333333333333333</v>
      </c>
      <c r="BQ32" s="191">
        <v>2.6145833333333337E-2</v>
      </c>
      <c r="BR32" s="191">
        <v>4.1770833333333333E-2</v>
      </c>
      <c r="BS32" s="191">
        <v>1.3923611111111111E-2</v>
      </c>
      <c r="BT32" s="165">
        <v>1.5940864534790304</v>
      </c>
      <c r="BU32" s="192"/>
      <c r="BV32" s="190"/>
      <c r="BW32" s="190"/>
      <c r="BX32" s="191"/>
      <c r="BY32" s="191"/>
      <c r="BZ32" s="191"/>
      <c r="CA32" s="165"/>
      <c r="CB32" s="192"/>
      <c r="CC32" s="190"/>
      <c r="CD32" s="190"/>
      <c r="CE32" s="191"/>
      <c r="CF32" s="191"/>
      <c r="CG32" s="191"/>
      <c r="CH32" s="165"/>
      <c r="CI32" s="192"/>
      <c r="CJ32" s="190"/>
      <c r="CK32" s="190"/>
      <c r="CL32" s="191"/>
      <c r="CM32" s="191"/>
      <c r="CN32" s="191"/>
      <c r="CO32" s="165"/>
      <c r="CP32" s="192">
        <v>1</v>
      </c>
      <c r="CQ32" s="190">
        <v>0.25</v>
      </c>
      <c r="CR32" s="190">
        <v>0.25</v>
      </c>
      <c r="CS32" s="191">
        <v>2.9351851851851851E-2</v>
      </c>
      <c r="CT32" s="191">
        <v>7.3379629629629628E-3</v>
      </c>
      <c r="CU32" s="191">
        <v>7.3379629629629628E-3</v>
      </c>
      <c r="CV32" s="165">
        <v>1.4195583596214523</v>
      </c>
      <c r="CW32" s="192">
        <v>1</v>
      </c>
      <c r="CX32" s="190">
        <v>0.5</v>
      </c>
      <c r="CY32" s="190">
        <v>0.5</v>
      </c>
      <c r="CZ32" s="191">
        <v>3.3657407407407407E-2</v>
      </c>
      <c r="DA32" s="191">
        <v>1.6828703703703703E-2</v>
      </c>
      <c r="DB32" s="191">
        <v>1.6828703703703703E-2</v>
      </c>
      <c r="DC32" s="165">
        <v>1.2379642365887218</v>
      </c>
      <c r="DD32" s="192"/>
      <c r="DE32" s="190"/>
      <c r="DF32" s="190"/>
      <c r="DG32" s="191"/>
      <c r="DH32" s="191"/>
      <c r="DI32" s="191"/>
      <c r="DJ32" s="165"/>
      <c r="DK32" s="192"/>
      <c r="DL32" s="190"/>
      <c r="DM32" s="190"/>
      <c r="DN32" s="191"/>
      <c r="DO32" s="191"/>
      <c r="DP32" s="191"/>
      <c r="DQ32" s="165"/>
      <c r="DR32" s="192"/>
      <c r="DS32" s="190"/>
      <c r="DT32" s="190"/>
      <c r="DU32" s="191"/>
      <c r="DV32" s="191"/>
      <c r="DW32" s="191"/>
      <c r="DX32" s="165"/>
      <c r="DY32" s="193">
        <v>27</v>
      </c>
      <c r="DZ32" s="194">
        <v>22.015000000000001</v>
      </c>
      <c r="EA32" s="194">
        <v>0.81537037037037041</v>
      </c>
      <c r="EB32" s="195">
        <v>2.7309670781893006E-2</v>
      </c>
      <c r="EC32" s="195">
        <v>0.58437499999999987</v>
      </c>
      <c r="ED32" s="195">
        <v>2.1643518518518513E-2</v>
      </c>
      <c r="EE32" s="166">
        <v>1.5863881089983305</v>
      </c>
    </row>
    <row r="33" spans="1:135" ht="15" x14ac:dyDescent="0.3">
      <c r="A33" s="127"/>
      <c r="B33" s="163">
        <v>2</v>
      </c>
      <c r="C33" s="89">
        <v>2</v>
      </c>
      <c r="D33" s="90">
        <v>1.75</v>
      </c>
      <c r="E33" s="90">
        <v>0.875</v>
      </c>
      <c r="F33" s="91">
        <v>2.5781249999999999E-2</v>
      </c>
      <c r="G33" s="91">
        <v>4.461805555555555E-2</v>
      </c>
      <c r="H33" s="91">
        <v>2.2309027777777775E-2</v>
      </c>
      <c r="I33" s="86">
        <v>1.6259124087591255</v>
      </c>
      <c r="J33" s="196">
        <v>3</v>
      </c>
      <c r="K33" s="90">
        <v>2.8</v>
      </c>
      <c r="L33" s="90">
        <v>0.93333333333333324</v>
      </c>
      <c r="M33" s="91">
        <v>2.2831790123456791E-2</v>
      </c>
      <c r="N33" s="91">
        <v>6.3888888888888884E-2</v>
      </c>
      <c r="O33" s="91">
        <v>2.1296296296296296E-2</v>
      </c>
      <c r="P33" s="86">
        <v>1.830879556186396</v>
      </c>
      <c r="Q33" s="196">
        <v>4</v>
      </c>
      <c r="R33" s="90">
        <v>2.41</v>
      </c>
      <c r="S33" s="90">
        <v>0.60250000000000004</v>
      </c>
      <c r="T33" s="91">
        <v>2.6634837962962964E-2</v>
      </c>
      <c r="U33" s="91">
        <v>6.3726851851851854E-2</v>
      </c>
      <c r="V33" s="91">
        <v>1.5931712962962963E-2</v>
      </c>
      <c r="W33" s="86">
        <v>1.5740947959498224</v>
      </c>
      <c r="X33" s="196">
        <v>3</v>
      </c>
      <c r="Y33" s="90">
        <v>1.5</v>
      </c>
      <c r="Z33" s="90">
        <v>0.5</v>
      </c>
      <c r="AA33" s="91">
        <v>2.2716049382716052E-2</v>
      </c>
      <c r="AB33" s="91">
        <v>3.4143518518518517E-2</v>
      </c>
      <c r="AC33" s="91">
        <v>1.1381172839506173E-2</v>
      </c>
      <c r="AD33" s="86">
        <v>1.8359483804714616</v>
      </c>
      <c r="AE33" s="196">
        <v>6</v>
      </c>
      <c r="AF33" s="90">
        <v>6.1</v>
      </c>
      <c r="AG33" s="90">
        <v>1.0166666666666666</v>
      </c>
      <c r="AH33" s="91">
        <v>2.6190200617283953E-2</v>
      </c>
      <c r="AI33" s="91">
        <v>0.15957175925925926</v>
      </c>
      <c r="AJ33" s="91">
        <v>2.6595293209876542E-2</v>
      </c>
      <c r="AK33" s="86">
        <v>1.6194631186766593</v>
      </c>
      <c r="AL33" s="196">
        <v>5</v>
      </c>
      <c r="AM33" s="90">
        <v>6.55</v>
      </c>
      <c r="AN33" s="90">
        <v>1.31</v>
      </c>
      <c r="AO33" s="91">
        <v>3.1032407407407408E-2</v>
      </c>
      <c r="AP33" s="91">
        <v>0.19127314814814816</v>
      </c>
      <c r="AQ33" s="91">
        <v>3.8254629629629631E-2</v>
      </c>
      <c r="AR33" s="86">
        <v>1.6284036340083354</v>
      </c>
      <c r="AS33" s="196">
        <v>4</v>
      </c>
      <c r="AT33" s="90">
        <v>2.63</v>
      </c>
      <c r="AU33" s="90">
        <v>0.65749999999999997</v>
      </c>
      <c r="AV33" s="91">
        <v>2.7427662037037035E-2</v>
      </c>
      <c r="AW33" s="91">
        <v>7.2060185185185185E-2</v>
      </c>
      <c r="AX33" s="91">
        <v>1.8015046296296296E-2</v>
      </c>
      <c r="AY33" s="86">
        <v>1.5195151262109787</v>
      </c>
      <c r="AZ33" s="196"/>
      <c r="BA33" s="90"/>
      <c r="BB33" s="90"/>
      <c r="BC33" s="91"/>
      <c r="BD33" s="91"/>
      <c r="BE33" s="91"/>
      <c r="BF33" s="86"/>
      <c r="BG33" s="196"/>
      <c r="BH33" s="90"/>
      <c r="BI33" s="90"/>
      <c r="BJ33" s="91"/>
      <c r="BK33" s="91"/>
      <c r="BL33" s="91"/>
      <c r="BM33" s="86"/>
      <c r="BN33" s="196">
        <v>1</v>
      </c>
      <c r="BO33" s="90">
        <v>0.5</v>
      </c>
      <c r="BP33" s="90">
        <v>0.5</v>
      </c>
      <c r="BQ33" s="91">
        <v>2.7847222222222221E-2</v>
      </c>
      <c r="BR33" s="91">
        <v>1.3923611111111111E-2</v>
      </c>
      <c r="BS33" s="91">
        <v>1.3923611111111111E-2</v>
      </c>
      <c r="BT33" s="86">
        <v>1.4962593516209488</v>
      </c>
      <c r="BU33" s="196"/>
      <c r="BV33" s="90"/>
      <c r="BW33" s="90"/>
      <c r="BX33" s="91"/>
      <c r="BY33" s="91"/>
      <c r="BZ33" s="91"/>
      <c r="CA33" s="86"/>
      <c r="CB33" s="196">
        <v>2</v>
      </c>
      <c r="CC33" s="90">
        <v>1.1200000000000001</v>
      </c>
      <c r="CD33" s="90">
        <v>0.56000000000000005</v>
      </c>
      <c r="CE33" s="91">
        <v>2.7725694444444445E-2</v>
      </c>
      <c r="CF33" s="91">
        <v>3.1053240740740739E-2</v>
      </c>
      <c r="CG33" s="91">
        <v>1.5526620370370369E-2</v>
      </c>
      <c r="CH33" s="86">
        <v>1.5031129775761141</v>
      </c>
      <c r="CI33" s="196"/>
      <c r="CJ33" s="90"/>
      <c r="CK33" s="90"/>
      <c r="CL33" s="91"/>
      <c r="CM33" s="91"/>
      <c r="CN33" s="91"/>
      <c r="CO33" s="86"/>
      <c r="CP33" s="196"/>
      <c r="CQ33" s="90"/>
      <c r="CR33" s="90"/>
      <c r="CS33" s="91"/>
      <c r="CT33" s="91"/>
      <c r="CU33" s="91"/>
      <c r="CV33" s="86"/>
      <c r="CW33" s="196">
        <v>2</v>
      </c>
      <c r="CX33" s="90">
        <v>1.702</v>
      </c>
      <c r="CY33" s="90">
        <v>0.85099999999999998</v>
      </c>
      <c r="CZ33" s="91">
        <v>2.9699074074074072E-2</v>
      </c>
      <c r="DA33" s="91">
        <v>5.1018518518518519E-2</v>
      </c>
      <c r="DB33" s="91">
        <v>2.5509259259259259E-2</v>
      </c>
      <c r="DC33" s="86">
        <v>1.4061831767593638</v>
      </c>
      <c r="DD33" s="196"/>
      <c r="DE33" s="90"/>
      <c r="DF33" s="90"/>
      <c r="DG33" s="91"/>
      <c r="DH33" s="91"/>
      <c r="DI33" s="91"/>
      <c r="DJ33" s="86"/>
      <c r="DK33" s="196"/>
      <c r="DL33" s="90"/>
      <c r="DM33" s="90"/>
      <c r="DN33" s="91"/>
      <c r="DO33" s="91"/>
      <c r="DP33" s="91"/>
      <c r="DQ33" s="86"/>
      <c r="DR33" s="196"/>
      <c r="DS33" s="90"/>
      <c r="DT33" s="90"/>
      <c r="DU33" s="91"/>
      <c r="DV33" s="91"/>
      <c r="DW33" s="91"/>
      <c r="DX33" s="86"/>
      <c r="DY33" s="92">
        <v>32</v>
      </c>
      <c r="DZ33" s="93">
        <v>27.062000000000001</v>
      </c>
      <c r="EA33" s="93">
        <v>0.84568750000000004</v>
      </c>
      <c r="EB33" s="94">
        <v>2.6858000578703706E-2</v>
      </c>
      <c r="EC33" s="94">
        <v>0.72527777777777758</v>
      </c>
      <c r="ED33" s="94">
        <v>2.2664930555555549E-2</v>
      </c>
      <c r="EE33" s="87">
        <v>1.6187624018290176</v>
      </c>
    </row>
    <row r="34" spans="1:135" ht="15" x14ac:dyDescent="0.3">
      <c r="A34" s="127"/>
      <c r="B34" s="163">
        <v>3</v>
      </c>
      <c r="C34" s="89">
        <v>2</v>
      </c>
      <c r="D34" s="90">
        <v>2</v>
      </c>
      <c r="E34" s="90">
        <v>1</v>
      </c>
      <c r="F34" s="91">
        <v>2.3489583333333335E-2</v>
      </c>
      <c r="G34" s="91">
        <v>4.6979166666666669E-2</v>
      </c>
      <c r="H34" s="91">
        <v>2.3489583333333335E-2</v>
      </c>
      <c r="I34" s="86">
        <v>1.7876647170742035</v>
      </c>
      <c r="J34" s="196">
        <v>3</v>
      </c>
      <c r="K34" s="90">
        <v>3</v>
      </c>
      <c r="L34" s="90">
        <v>1</v>
      </c>
      <c r="M34" s="91">
        <v>2.2056327160493827E-2</v>
      </c>
      <c r="N34" s="91">
        <v>6.6168981481481481E-2</v>
      </c>
      <c r="O34" s="91">
        <v>2.2056327160493827E-2</v>
      </c>
      <c r="P34" s="86">
        <v>1.8929617295593806</v>
      </c>
      <c r="Q34" s="196">
        <v>5</v>
      </c>
      <c r="R34" s="90">
        <v>4.1500000000000004</v>
      </c>
      <c r="S34" s="90">
        <v>0.83000000000000007</v>
      </c>
      <c r="T34" s="91">
        <v>2.3828703703703703E-2</v>
      </c>
      <c r="U34" s="91">
        <v>9.8819444444444446E-2</v>
      </c>
      <c r="V34" s="91">
        <v>1.976388888888889E-2</v>
      </c>
      <c r="W34" s="86">
        <v>1.7492691550620871</v>
      </c>
      <c r="X34" s="196">
        <v>5</v>
      </c>
      <c r="Y34" s="90">
        <v>3.48</v>
      </c>
      <c r="Z34" s="90">
        <v>0.69599999999999995</v>
      </c>
      <c r="AA34" s="91">
        <v>2.3784722222222228E-2</v>
      </c>
      <c r="AB34" s="91">
        <v>8.1898148148148164E-2</v>
      </c>
      <c r="AC34" s="91">
        <v>1.6379629629629633E-2</v>
      </c>
      <c r="AD34" s="86">
        <v>1.7571995708361907</v>
      </c>
      <c r="AE34" s="196">
        <v>6</v>
      </c>
      <c r="AF34" s="90">
        <v>4.8950000000000005</v>
      </c>
      <c r="AG34" s="90">
        <v>0.81583333333333341</v>
      </c>
      <c r="AH34" s="91">
        <v>3.1581790123456792E-2</v>
      </c>
      <c r="AI34" s="91">
        <v>0.14756944444444445</v>
      </c>
      <c r="AJ34" s="91">
        <v>2.4594907407407409E-2</v>
      </c>
      <c r="AK34" s="86">
        <v>1.4325793650793663</v>
      </c>
      <c r="AL34" s="196">
        <v>6</v>
      </c>
      <c r="AM34" s="90">
        <v>7.1099999999999994</v>
      </c>
      <c r="AN34" s="90">
        <v>1.1849999999999998</v>
      </c>
      <c r="AO34" s="91">
        <v>2.2916666666666669E-2</v>
      </c>
      <c r="AP34" s="91">
        <v>0.16215277777777778</v>
      </c>
      <c r="AQ34" s="91">
        <v>2.7025462962962963E-2</v>
      </c>
      <c r="AR34" s="86">
        <v>1.8230637989259029</v>
      </c>
      <c r="AS34" s="196">
        <v>4</v>
      </c>
      <c r="AT34" s="90">
        <v>3.39</v>
      </c>
      <c r="AU34" s="90">
        <v>0.84750000000000003</v>
      </c>
      <c r="AV34" s="91">
        <v>2.737268518518518E-2</v>
      </c>
      <c r="AW34" s="91">
        <v>9.2638888888888882E-2</v>
      </c>
      <c r="AX34" s="91">
        <v>2.315972222222222E-2</v>
      </c>
      <c r="AY34" s="86">
        <v>1.5263904280093161</v>
      </c>
      <c r="AZ34" s="196"/>
      <c r="BA34" s="90"/>
      <c r="BB34" s="90"/>
      <c r="BC34" s="91"/>
      <c r="BD34" s="91"/>
      <c r="BE34" s="91"/>
      <c r="BF34" s="86"/>
      <c r="BG34" s="196"/>
      <c r="BH34" s="90"/>
      <c r="BI34" s="90"/>
      <c r="BJ34" s="91"/>
      <c r="BK34" s="91"/>
      <c r="BL34" s="91"/>
      <c r="BM34" s="86"/>
      <c r="BN34" s="196"/>
      <c r="BO34" s="90"/>
      <c r="BP34" s="90"/>
      <c r="BQ34" s="91"/>
      <c r="BR34" s="91"/>
      <c r="BS34" s="91"/>
      <c r="BT34" s="86"/>
      <c r="BU34" s="196"/>
      <c r="BV34" s="90"/>
      <c r="BW34" s="90"/>
      <c r="BX34" s="91"/>
      <c r="BY34" s="91"/>
      <c r="BZ34" s="91"/>
      <c r="CA34" s="86"/>
      <c r="CB34" s="196">
        <v>3</v>
      </c>
      <c r="CC34" s="90">
        <v>1.6800000000000002</v>
      </c>
      <c r="CD34" s="90">
        <v>0.56000000000000005</v>
      </c>
      <c r="CE34" s="91">
        <v>2.6917438271604938E-2</v>
      </c>
      <c r="CF34" s="91">
        <v>4.5219907407407403E-2</v>
      </c>
      <c r="CG34" s="91">
        <v>1.5073302469135802E-2</v>
      </c>
      <c r="CH34" s="86">
        <v>1.5479964689234043</v>
      </c>
      <c r="CI34" s="196"/>
      <c r="CJ34" s="90"/>
      <c r="CK34" s="90"/>
      <c r="CL34" s="91"/>
      <c r="CM34" s="91"/>
      <c r="CN34" s="91"/>
      <c r="CO34" s="86"/>
      <c r="CP34" s="196"/>
      <c r="CQ34" s="90"/>
      <c r="CR34" s="90"/>
      <c r="CS34" s="91"/>
      <c r="CT34" s="91"/>
      <c r="CU34" s="91"/>
      <c r="CV34" s="86"/>
      <c r="CW34" s="196"/>
      <c r="CX34" s="90"/>
      <c r="CY34" s="90"/>
      <c r="CZ34" s="91"/>
      <c r="DA34" s="91"/>
      <c r="DB34" s="91"/>
      <c r="DC34" s="86"/>
      <c r="DD34" s="196"/>
      <c r="DE34" s="90"/>
      <c r="DF34" s="90"/>
      <c r="DG34" s="91"/>
      <c r="DH34" s="91"/>
      <c r="DI34" s="91"/>
      <c r="DJ34" s="86"/>
      <c r="DK34" s="196"/>
      <c r="DL34" s="90"/>
      <c r="DM34" s="90"/>
      <c r="DN34" s="91"/>
      <c r="DO34" s="91"/>
      <c r="DP34" s="91"/>
      <c r="DQ34" s="86"/>
      <c r="DR34" s="196"/>
      <c r="DS34" s="90"/>
      <c r="DT34" s="90"/>
      <c r="DU34" s="91"/>
      <c r="DV34" s="91"/>
      <c r="DW34" s="91"/>
      <c r="DX34" s="86"/>
      <c r="DY34" s="92">
        <v>34</v>
      </c>
      <c r="DZ34" s="93">
        <v>29.705000000000005</v>
      </c>
      <c r="EA34" s="93">
        <v>0.8736764705882355</v>
      </c>
      <c r="EB34" s="94">
        <v>2.5542619825708067E-2</v>
      </c>
      <c r="EC34" s="94">
        <v>0.7414467592592594</v>
      </c>
      <c r="ED34" s="94">
        <v>2.1807257625272334E-2</v>
      </c>
      <c r="EE34" s="87">
        <v>1.6785284810340302</v>
      </c>
    </row>
    <row r="35" spans="1:135" ht="15.75" thickBot="1" x14ac:dyDescent="0.35">
      <c r="A35" s="127"/>
      <c r="B35" s="163">
        <v>4</v>
      </c>
      <c r="C35" s="89">
        <v>4</v>
      </c>
      <c r="D35" s="90">
        <v>3.8999999999999995</v>
      </c>
      <c r="E35" s="90">
        <v>0.97499999999999987</v>
      </c>
      <c r="F35" s="91">
        <v>2.2688078703703703E-2</v>
      </c>
      <c r="G35" s="91">
        <v>8.9131944444444444E-2</v>
      </c>
      <c r="H35" s="91">
        <v>2.2282986111111111E-2</v>
      </c>
      <c r="I35" s="86">
        <v>1.842221647711757</v>
      </c>
      <c r="J35" s="196"/>
      <c r="K35" s="90"/>
      <c r="L35" s="90"/>
      <c r="M35" s="91"/>
      <c r="N35" s="91"/>
      <c r="O35" s="91"/>
      <c r="P35" s="86"/>
      <c r="Q35" s="196"/>
      <c r="R35" s="90"/>
      <c r="S35" s="90"/>
      <c r="T35" s="91"/>
      <c r="U35" s="91"/>
      <c r="V35" s="91"/>
      <c r="W35" s="86"/>
      <c r="X35" s="196">
        <v>6</v>
      </c>
      <c r="Y35" s="90">
        <v>6.2</v>
      </c>
      <c r="Z35" s="90">
        <v>1.0333333333333334</v>
      </c>
      <c r="AA35" s="91">
        <v>2.2916666666666669E-2</v>
      </c>
      <c r="AB35" s="91">
        <v>0.14178240740740741</v>
      </c>
      <c r="AC35" s="91">
        <v>2.3630401234567902E-2</v>
      </c>
      <c r="AD35" s="86">
        <v>1.8202710176288452</v>
      </c>
      <c r="AE35" s="196">
        <v>3</v>
      </c>
      <c r="AF35" s="90">
        <v>3.34</v>
      </c>
      <c r="AG35" s="90">
        <v>1.1133333333333333</v>
      </c>
      <c r="AH35" s="91">
        <v>2.3032407407407408E-2</v>
      </c>
      <c r="AI35" s="91">
        <v>7.72337962962963E-2</v>
      </c>
      <c r="AJ35" s="91">
        <v>2.57445987654321E-2</v>
      </c>
      <c r="AK35" s="86">
        <v>1.8212745599752618</v>
      </c>
      <c r="AL35" s="196">
        <v>3</v>
      </c>
      <c r="AM35" s="90">
        <v>3.0590000000000002</v>
      </c>
      <c r="AN35" s="90">
        <v>1.0196666666666667</v>
      </c>
      <c r="AO35" s="91">
        <v>2.269675925925926E-2</v>
      </c>
      <c r="AP35" s="91">
        <v>6.9386574074074087E-2</v>
      </c>
      <c r="AQ35" s="91">
        <v>2.3128858024691362E-2</v>
      </c>
      <c r="AR35" s="86">
        <v>1.8385208760894622</v>
      </c>
      <c r="AS35" s="196">
        <v>1</v>
      </c>
      <c r="AT35" s="90">
        <v>0.31</v>
      </c>
      <c r="AU35" s="90">
        <v>0.31</v>
      </c>
      <c r="AV35" s="91">
        <v>3.0243055555555554E-2</v>
      </c>
      <c r="AW35" s="91">
        <v>9.3749999999999997E-3</v>
      </c>
      <c r="AX35" s="91">
        <v>9.3749999999999997E-3</v>
      </c>
      <c r="AY35" s="86">
        <v>1.3777777777777789</v>
      </c>
      <c r="AZ35" s="196"/>
      <c r="BA35" s="90"/>
      <c r="BB35" s="90"/>
      <c r="BC35" s="91"/>
      <c r="BD35" s="91"/>
      <c r="BE35" s="91"/>
      <c r="BF35" s="86"/>
      <c r="BG35" s="196"/>
      <c r="BH35" s="90"/>
      <c r="BI35" s="90"/>
      <c r="BJ35" s="91"/>
      <c r="BK35" s="91"/>
      <c r="BL35" s="91"/>
      <c r="BM35" s="86"/>
      <c r="BN35" s="196"/>
      <c r="BO35" s="90"/>
      <c r="BP35" s="90"/>
      <c r="BQ35" s="91"/>
      <c r="BR35" s="91"/>
      <c r="BS35" s="91"/>
      <c r="BT35" s="86"/>
      <c r="BU35" s="196">
        <v>2</v>
      </c>
      <c r="BV35" s="90">
        <v>1.25</v>
      </c>
      <c r="BW35" s="90">
        <v>0.625</v>
      </c>
      <c r="BX35" s="91">
        <v>2.7899305555555559E-2</v>
      </c>
      <c r="BY35" s="91">
        <v>3.4918981481481481E-2</v>
      </c>
      <c r="BZ35" s="91">
        <v>1.7459490740740741E-2</v>
      </c>
      <c r="CA35" s="86">
        <v>1.4950949424407876</v>
      </c>
      <c r="CB35" s="196">
        <v>2</v>
      </c>
      <c r="CC35" s="90">
        <v>1.1499999999999999</v>
      </c>
      <c r="CD35" s="90">
        <v>0.57499999999999996</v>
      </c>
      <c r="CE35" s="91">
        <v>2.7592592592592592E-2</v>
      </c>
      <c r="CF35" s="91">
        <v>3.1863425925925927E-2</v>
      </c>
      <c r="CG35" s="91">
        <v>1.5931712962962963E-2</v>
      </c>
      <c r="CH35" s="86">
        <v>1.5116033309379899</v>
      </c>
      <c r="CI35" s="196"/>
      <c r="CJ35" s="90"/>
      <c r="CK35" s="90"/>
      <c r="CL35" s="91"/>
      <c r="CM35" s="91"/>
      <c r="CN35" s="91"/>
      <c r="CO35" s="86"/>
      <c r="CP35" s="196"/>
      <c r="CQ35" s="90"/>
      <c r="CR35" s="90"/>
      <c r="CS35" s="91"/>
      <c r="CT35" s="91"/>
      <c r="CU35" s="91"/>
      <c r="CV35" s="86"/>
      <c r="CW35" s="196">
        <v>3</v>
      </c>
      <c r="CX35" s="90">
        <v>1.6099999999999999</v>
      </c>
      <c r="CY35" s="90">
        <v>0.53666666666666663</v>
      </c>
      <c r="CZ35" s="91">
        <v>3.2970679012345676E-2</v>
      </c>
      <c r="DA35" s="91">
        <v>5.2465277777777777E-2</v>
      </c>
      <c r="DB35" s="91">
        <v>1.7488425925925925E-2</v>
      </c>
      <c r="DC35" s="86">
        <v>1.2766701375568594</v>
      </c>
      <c r="DD35" s="196"/>
      <c r="DE35" s="90"/>
      <c r="DF35" s="90"/>
      <c r="DG35" s="91"/>
      <c r="DH35" s="91"/>
      <c r="DI35" s="91"/>
      <c r="DJ35" s="86"/>
      <c r="DK35" s="196"/>
      <c r="DL35" s="90"/>
      <c r="DM35" s="90"/>
      <c r="DN35" s="91"/>
      <c r="DO35" s="91"/>
      <c r="DP35" s="91"/>
      <c r="DQ35" s="86"/>
      <c r="DR35" s="196"/>
      <c r="DS35" s="90"/>
      <c r="DT35" s="90"/>
      <c r="DU35" s="91"/>
      <c r="DV35" s="91"/>
      <c r="DW35" s="91"/>
      <c r="DX35" s="86"/>
      <c r="DY35" s="92">
        <v>24</v>
      </c>
      <c r="DZ35" s="93">
        <v>20.818999999999996</v>
      </c>
      <c r="EA35" s="93">
        <v>0.86745833333333311</v>
      </c>
      <c r="EB35" s="94">
        <v>2.5232445987654326E-2</v>
      </c>
      <c r="EC35" s="94">
        <v>0.50615740740740733</v>
      </c>
      <c r="ED35" s="94">
        <v>2.1089891975308639E-2</v>
      </c>
      <c r="EE35" s="87">
        <v>1.6871284892508405</v>
      </c>
    </row>
    <row r="36" spans="1:135" s="84" customFormat="1" ht="15.75" thickBot="1" x14ac:dyDescent="0.35">
      <c r="A36" s="127"/>
      <c r="B36" s="163">
        <v>5</v>
      </c>
      <c r="C36" s="89">
        <v>2</v>
      </c>
      <c r="D36" s="90">
        <v>1.77</v>
      </c>
      <c r="E36" s="90">
        <v>0.88500000000000001</v>
      </c>
      <c r="F36" s="91">
        <v>2.3726851851851853E-2</v>
      </c>
      <c r="G36" s="91">
        <v>4.1990740740740745E-2</v>
      </c>
      <c r="H36" s="91">
        <v>2.0995370370370373E-2</v>
      </c>
      <c r="I36" s="86">
        <v>1.7559959546483088</v>
      </c>
      <c r="J36" s="196">
        <v>3</v>
      </c>
      <c r="K36" s="90">
        <v>1.6</v>
      </c>
      <c r="L36" s="90">
        <v>0.53333333333333333</v>
      </c>
      <c r="M36" s="91">
        <v>2.4174382716049381E-2</v>
      </c>
      <c r="N36" s="91">
        <v>3.8587962962962963E-2</v>
      </c>
      <c r="O36" s="91">
        <v>1.2862654320987654E-2</v>
      </c>
      <c r="P36" s="86">
        <v>1.7257926574740787</v>
      </c>
      <c r="Q36" s="196">
        <v>2</v>
      </c>
      <c r="R36" s="90">
        <v>1.5</v>
      </c>
      <c r="S36" s="90">
        <v>0.75</v>
      </c>
      <c r="T36" s="91">
        <v>2.4600694444444446E-2</v>
      </c>
      <c r="U36" s="91">
        <v>3.6481481481481483E-2</v>
      </c>
      <c r="V36" s="91">
        <v>1.8240740740740741E-2</v>
      </c>
      <c r="W36" s="86">
        <v>1.6956920053522522</v>
      </c>
      <c r="X36" s="196">
        <v>6</v>
      </c>
      <c r="Y36" s="90">
        <v>5.43</v>
      </c>
      <c r="Z36" s="90">
        <v>0.90499999999999992</v>
      </c>
      <c r="AA36" s="91">
        <v>2.4346064814814813E-2</v>
      </c>
      <c r="AB36" s="91">
        <v>0.12915509259259259</v>
      </c>
      <c r="AC36" s="91">
        <v>2.1525848765432096E-2</v>
      </c>
      <c r="AD36" s="86">
        <v>1.7416680146644887</v>
      </c>
      <c r="AE36" s="196">
        <v>3</v>
      </c>
      <c r="AF36" s="90">
        <v>2.2000000000000002</v>
      </c>
      <c r="AG36" s="90">
        <v>0.73333333333333339</v>
      </c>
      <c r="AH36" s="91">
        <v>2.6126543209876545E-2</v>
      </c>
      <c r="AI36" s="91">
        <v>5.7743055555555554E-2</v>
      </c>
      <c r="AJ36" s="91">
        <v>1.9247685185185184E-2</v>
      </c>
      <c r="AK36" s="86">
        <v>1.5979407332998505</v>
      </c>
      <c r="AL36" s="196">
        <v>5</v>
      </c>
      <c r="AM36" s="90">
        <v>3.63</v>
      </c>
      <c r="AN36" s="90">
        <v>0.72599999999999998</v>
      </c>
      <c r="AO36" s="91">
        <v>2.4493055555555556E-2</v>
      </c>
      <c r="AP36" s="91">
        <v>8.8252314814814825E-2</v>
      </c>
      <c r="AQ36" s="91">
        <v>1.7650462962962965E-2</v>
      </c>
      <c r="AR36" s="86">
        <v>1.7057686833532297</v>
      </c>
      <c r="AS36" s="196">
        <v>4</v>
      </c>
      <c r="AT36" s="90">
        <v>3.08</v>
      </c>
      <c r="AU36" s="90">
        <v>0.77</v>
      </c>
      <c r="AV36" s="91">
        <v>2.6791087962962964E-2</v>
      </c>
      <c r="AW36" s="91">
        <v>8.262731481481482E-2</v>
      </c>
      <c r="AX36" s="91">
        <v>2.0656828703703705E-2</v>
      </c>
      <c r="AY36" s="86">
        <v>1.5565890604600292</v>
      </c>
      <c r="AZ36" s="196"/>
      <c r="BA36" s="90"/>
      <c r="BB36" s="90"/>
      <c r="BC36" s="91"/>
      <c r="BD36" s="91"/>
      <c r="BE36" s="91"/>
      <c r="BF36" s="86"/>
      <c r="BG36" s="196"/>
      <c r="BH36" s="90"/>
      <c r="BI36" s="90"/>
      <c r="BJ36" s="91"/>
      <c r="BK36" s="91"/>
      <c r="BL36" s="91"/>
      <c r="BM36" s="86"/>
      <c r="BN36" s="196">
        <v>4</v>
      </c>
      <c r="BO36" s="90">
        <v>2.5</v>
      </c>
      <c r="BP36" s="90">
        <v>0.625</v>
      </c>
      <c r="BQ36" s="91">
        <v>2.8923611111111112E-2</v>
      </c>
      <c r="BR36" s="91">
        <v>7.3101851851851848E-2</v>
      </c>
      <c r="BS36" s="91">
        <v>1.8275462962962962E-2</v>
      </c>
      <c r="BT36" s="86">
        <v>1.4750399012633868</v>
      </c>
      <c r="BU36" s="196">
        <v>1</v>
      </c>
      <c r="BV36" s="90">
        <v>0.62</v>
      </c>
      <c r="BW36" s="90">
        <v>0.62</v>
      </c>
      <c r="BX36" s="91">
        <v>2.7442129629629632E-2</v>
      </c>
      <c r="BY36" s="91">
        <v>1.7013888888888887E-2</v>
      </c>
      <c r="BZ36" s="91">
        <v>1.7013888888888887E-2</v>
      </c>
      <c r="CA36" s="86">
        <v>1.5183673469387768</v>
      </c>
      <c r="CB36" s="196">
        <v>1</v>
      </c>
      <c r="CC36" s="90">
        <v>0.6</v>
      </c>
      <c r="CD36" s="90">
        <v>0.6</v>
      </c>
      <c r="CE36" s="91">
        <v>2.7951388888888887E-2</v>
      </c>
      <c r="CF36" s="91">
        <v>1.6770833333333332E-2</v>
      </c>
      <c r="CG36" s="91">
        <v>1.6770833333333332E-2</v>
      </c>
      <c r="CH36" s="86">
        <v>1.4906832298136659</v>
      </c>
      <c r="CI36" s="196">
        <v>1</v>
      </c>
      <c r="CJ36" s="90">
        <v>0.5</v>
      </c>
      <c r="CK36" s="90">
        <v>0.5</v>
      </c>
      <c r="CL36" s="91">
        <v>2.7777777777777776E-2</v>
      </c>
      <c r="CM36" s="91">
        <v>1.3888888888888888E-2</v>
      </c>
      <c r="CN36" s="91">
        <v>1.3888888888888888E-2</v>
      </c>
      <c r="CO36" s="86">
        <v>1.5000000000000013</v>
      </c>
      <c r="CP36" s="196"/>
      <c r="CQ36" s="90"/>
      <c r="CR36" s="90"/>
      <c r="CS36" s="91"/>
      <c r="CT36" s="91"/>
      <c r="CU36" s="91"/>
      <c r="CV36" s="86"/>
      <c r="CW36" s="196">
        <v>5</v>
      </c>
      <c r="CX36" s="90">
        <v>3.6760000000000002</v>
      </c>
      <c r="CY36" s="90">
        <v>0.73520000000000008</v>
      </c>
      <c r="CZ36" s="91">
        <v>2.6791666666666665E-2</v>
      </c>
      <c r="DA36" s="91">
        <v>0.10064814814814815</v>
      </c>
      <c r="DB36" s="91">
        <v>2.0129629629629629E-2</v>
      </c>
      <c r="DC36" s="86">
        <v>1.5633297268122679</v>
      </c>
      <c r="DD36" s="196">
        <v>1</v>
      </c>
      <c r="DE36" s="90">
        <v>0.746</v>
      </c>
      <c r="DF36" s="90">
        <v>0.746</v>
      </c>
      <c r="DG36" s="91">
        <v>2.7071759259259257E-2</v>
      </c>
      <c r="DH36" s="91">
        <v>2.0196759259259258E-2</v>
      </c>
      <c r="DI36" s="91">
        <v>2.0196759259259258E-2</v>
      </c>
      <c r="DJ36" s="86">
        <v>1.5390257879656173</v>
      </c>
      <c r="DK36" s="196"/>
      <c r="DL36" s="90"/>
      <c r="DM36" s="90"/>
      <c r="DN36" s="91"/>
      <c r="DO36" s="91"/>
      <c r="DP36" s="91"/>
      <c r="DQ36" s="86"/>
      <c r="DR36" s="196"/>
      <c r="DS36" s="90"/>
      <c r="DT36" s="90"/>
      <c r="DU36" s="91"/>
      <c r="DV36" s="91"/>
      <c r="DW36" s="91"/>
      <c r="DX36" s="86"/>
      <c r="DY36" s="92">
        <v>38</v>
      </c>
      <c r="DZ36" s="93">
        <v>27.852000000000007</v>
      </c>
      <c r="EA36" s="93">
        <v>0.73294736842105279</v>
      </c>
      <c r="EB36" s="94">
        <v>2.5872624269005856E-2</v>
      </c>
      <c r="EC36" s="94">
        <v>0.71645833333333309</v>
      </c>
      <c r="ED36" s="94">
        <v>1.8854166666666661E-2</v>
      </c>
      <c r="EE36" s="87">
        <v>1.6274912748091857</v>
      </c>
    </row>
    <row r="37" spans="1:135" ht="15" x14ac:dyDescent="0.3">
      <c r="A37" s="127"/>
      <c r="B37" s="163">
        <v>6</v>
      </c>
      <c r="C37" s="89"/>
      <c r="D37" s="90"/>
      <c r="E37" s="90"/>
      <c r="F37" s="91"/>
      <c r="G37" s="91"/>
      <c r="H37" s="91"/>
      <c r="I37" s="86"/>
      <c r="J37" s="196">
        <v>6</v>
      </c>
      <c r="K37" s="90">
        <v>5.6</v>
      </c>
      <c r="L37" s="90">
        <v>0.93333333333333324</v>
      </c>
      <c r="M37" s="91">
        <v>2.4770447530864201E-2</v>
      </c>
      <c r="N37" s="91">
        <v>0.13769675925925928</v>
      </c>
      <c r="O37" s="91">
        <v>2.2949459876543215E-2</v>
      </c>
      <c r="P37" s="86">
        <v>1.6891736697718684</v>
      </c>
      <c r="Q37" s="196">
        <v>6</v>
      </c>
      <c r="R37" s="90">
        <v>5.7</v>
      </c>
      <c r="S37" s="90">
        <v>0.95000000000000007</v>
      </c>
      <c r="T37" s="91">
        <v>2.4292052469135805E-2</v>
      </c>
      <c r="U37" s="91">
        <v>0.13840277777777776</v>
      </c>
      <c r="V37" s="91">
        <v>2.3067129629629628E-2</v>
      </c>
      <c r="W37" s="86">
        <v>1.7196177522692977</v>
      </c>
      <c r="X37" s="196">
        <v>6</v>
      </c>
      <c r="Y37" s="90">
        <v>6.85</v>
      </c>
      <c r="Z37" s="90">
        <v>1.1416666666666666</v>
      </c>
      <c r="AA37" s="91">
        <v>2.2270447530864199E-2</v>
      </c>
      <c r="AB37" s="91">
        <v>0.15339120370370371</v>
      </c>
      <c r="AC37" s="91">
        <v>2.5565200617283953E-2</v>
      </c>
      <c r="AD37" s="86">
        <v>1.8739889300708648</v>
      </c>
      <c r="AE37" s="196">
        <v>5</v>
      </c>
      <c r="AF37" s="90">
        <v>4.8100000000000005</v>
      </c>
      <c r="AG37" s="90">
        <v>0.96200000000000008</v>
      </c>
      <c r="AH37" s="91">
        <v>2.578240740740741E-2</v>
      </c>
      <c r="AI37" s="91">
        <v>0.12192129629629631</v>
      </c>
      <c r="AJ37" s="91">
        <v>2.4384259259259262E-2</v>
      </c>
      <c r="AK37" s="86">
        <v>1.6335024094694002</v>
      </c>
      <c r="AL37" s="196">
        <v>6</v>
      </c>
      <c r="AM37" s="90">
        <v>5.43</v>
      </c>
      <c r="AN37" s="90">
        <v>0.90499999999999992</v>
      </c>
      <c r="AO37" s="91">
        <v>2.4450231481481479E-2</v>
      </c>
      <c r="AP37" s="91">
        <v>0.13578703703703704</v>
      </c>
      <c r="AQ37" s="91">
        <v>2.2631172839506174E-2</v>
      </c>
      <c r="AR37" s="86">
        <v>1.7178666275243291</v>
      </c>
      <c r="AS37" s="196">
        <v>4</v>
      </c>
      <c r="AT37" s="90">
        <v>3.58</v>
      </c>
      <c r="AU37" s="90">
        <v>0.89500000000000002</v>
      </c>
      <c r="AV37" s="91">
        <v>2.7667824074074077E-2</v>
      </c>
      <c r="AW37" s="91">
        <v>9.8217592592592592E-2</v>
      </c>
      <c r="AX37" s="91">
        <v>2.4554398148148148E-2</v>
      </c>
      <c r="AY37" s="86">
        <v>1.5090490278810296</v>
      </c>
      <c r="AZ37" s="196">
        <v>2</v>
      </c>
      <c r="BA37" s="90">
        <v>1.7</v>
      </c>
      <c r="BB37" s="90">
        <v>0.85</v>
      </c>
      <c r="BC37" s="91">
        <v>2.4710648148148148E-2</v>
      </c>
      <c r="BD37" s="91">
        <v>4.3194444444444445E-2</v>
      </c>
      <c r="BE37" s="91">
        <v>2.1597222222222223E-2</v>
      </c>
      <c r="BF37" s="86">
        <v>1.6943296006866633</v>
      </c>
      <c r="BG37" s="196">
        <v>1</v>
      </c>
      <c r="BH37" s="90">
        <v>1</v>
      </c>
      <c r="BI37" s="90">
        <v>1</v>
      </c>
      <c r="BJ37" s="91">
        <v>2.5439814814814814E-2</v>
      </c>
      <c r="BK37" s="91">
        <v>2.5439814814814814E-2</v>
      </c>
      <c r="BL37" s="91">
        <v>2.5439814814814814E-2</v>
      </c>
      <c r="BM37" s="86">
        <v>1.6378525932666073</v>
      </c>
      <c r="BN37" s="196">
        <v>1</v>
      </c>
      <c r="BO37" s="90">
        <v>1.2</v>
      </c>
      <c r="BP37" s="90">
        <v>1.2</v>
      </c>
      <c r="BQ37" s="91">
        <v>2.3784722222222221E-2</v>
      </c>
      <c r="BR37" s="91">
        <v>2.854166666666667E-2</v>
      </c>
      <c r="BS37" s="91">
        <v>2.854166666666667E-2</v>
      </c>
      <c r="BT37" s="86">
        <v>1.7518248175182494</v>
      </c>
      <c r="BU37" s="196">
        <v>3</v>
      </c>
      <c r="BV37" s="90">
        <v>1.72</v>
      </c>
      <c r="BW37" s="90">
        <v>0.57333333333333336</v>
      </c>
      <c r="BX37" s="91">
        <v>2.5848765432098766E-2</v>
      </c>
      <c r="BY37" s="91">
        <v>4.4942129629629624E-2</v>
      </c>
      <c r="BZ37" s="91">
        <v>1.4980709876543208E-2</v>
      </c>
      <c r="CA37" s="86">
        <v>1.6199094385229866</v>
      </c>
      <c r="CB37" s="196">
        <v>3</v>
      </c>
      <c r="CC37" s="90">
        <v>1.75</v>
      </c>
      <c r="CD37" s="90">
        <v>0.58333333333333337</v>
      </c>
      <c r="CE37" s="91">
        <v>2.6967592592592595E-2</v>
      </c>
      <c r="CF37" s="91">
        <v>4.6192129629629632E-2</v>
      </c>
      <c r="CG37" s="91">
        <v>1.5397376543209877E-2</v>
      </c>
      <c r="CH37" s="86">
        <v>1.5697519769744377</v>
      </c>
      <c r="CI37" s="196">
        <v>6</v>
      </c>
      <c r="CJ37" s="90">
        <v>3</v>
      </c>
      <c r="CK37" s="90">
        <v>0.5</v>
      </c>
      <c r="CL37" s="91">
        <v>2.6608796296296301E-2</v>
      </c>
      <c r="CM37" s="91">
        <v>7.9178240740740757E-2</v>
      </c>
      <c r="CN37" s="91">
        <v>1.3196373456790126E-2</v>
      </c>
      <c r="CO37" s="86">
        <v>1.569058247955337</v>
      </c>
      <c r="CP37" s="196">
        <v>5</v>
      </c>
      <c r="CQ37" s="90">
        <v>1.5</v>
      </c>
      <c r="CR37" s="90">
        <v>0.3</v>
      </c>
      <c r="CS37" s="91">
        <v>2.9569444444444443E-2</v>
      </c>
      <c r="CT37" s="91">
        <v>4.3391203703703703E-2</v>
      </c>
      <c r="CU37" s="91">
        <v>8.6782407407407398E-3</v>
      </c>
      <c r="CV37" s="86">
        <v>1.4303416207882873</v>
      </c>
      <c r="CW37" s="196">
        <v>5</v>
      </c>
      <c r="CX37" s="90">
        <v>2.4</v>
      </c>
      <c r="CY37" s="90">
        <v>0.48</v>
      </c>
      <c r="CZ37" s="91">
        <v>2.639814814814815E-2</v>
      </c>
      <c r="DA37" s="91">
        <v>6.0324074074074079E-2</v>
      </c>
      <c r="DB37" s="91">
        <v>1.2064814814814816E-2</v>
      </c>
      <c r="DC37" s="86">
        <v>1.6260098987820044</v>
      </c>
      <c r="DD37" s="196">
        <v>3</v>
      </c>
      <c r="DE37" s="90">
        <v>1.125</v>
      </c>
      <c r="DF37" s="90">
        <v>0.375</v>
      </c>
      <c r="DG37" s="91">
        <v>2.7110339506172837E-2</v>
      </c>
      <c r="DH37" s="91">
        <v>3.0833333333333331E-2</v>
      </c>
      <c r="DI37" s="91">
        <v>1.0277777777777776E-2</v>
      </c>
      <c r="DJ37" s="86">
        <v>1.5450087013549683</v>
      </c>
      <c r="DK37" s="196"/>
      <c r="DL37" s="90"/>
      <c r="DM37" s="90"/>
      <c r="DN37" s="91"/>
      <c r="DO37" s="91"/>
      <c r="DP37" s="91"/>
      <c r="DQ37" s="86"/>
      <c r="DR37" s="196"/>
      <c r="DS37" s="90"/>
      <c r="DT37" s="90"/>
      <c r="DU37" s="91"/>
      <c r="DV37" s="91"/>
      <c r="DW37" s="91"/>
      <c r="DX37" s="86"/>
      <c r="DY37" s="92">
        <v>62</v>
      </c>
      <c r="DZ37" s="93">
        <v>47.364999999999995</v>
      </c>
      <c r="EA37" s="93">
        <v>0.76395161290322577</v>
      </c>
      <c r="EB37" s="94">
        <v>2.5680630227001199E-2</v>
      </c>
      <c r="EC37" s="94">
        <v>1.1874537037037036</v>
      </c>
      <c r="ED37" s="94">
        <v>1.9152479091995221E-2</v>
      </c>
      <c r="EE37" s="87">
        <v>1.6433232916933567</v>
      </c>
    </row>
    <row r="38" spans="1:135" ht="15" x14ac:dyDescent="0.3">
      <c r="A38" s="127"/>
      <c r="B38" s="163">
        <v>7</v>
      </c>
      <c r="C38" s="89"/>
      <c r="D38" s="90"/>
      <c r="E38" s="90"/>
      <c r="F38" s="91"/>
      <c r="G38" s="91"/>
      <c r="H38" s="91"/>
      <c r="I38" s="86"/>
      <c r="J38" s="196">
        <v>7</v>
      </c>
      <c r="K38" s="90">
        <v>6.85</v>
      </c>
      <c r="L38" s="90">
        <v>0.97857142857142854</v>
      </c>
      <c r="M38" s="91">
        <v>2.5800264550264549E-2</v>
      </c>
      <c r="N38" s="91">
        <v>0.17890046296296297</v>
      </c>
      <c r="O38" s="91">
        <v>2.5557208994708997E-2</v>
      </c>
      <c r="P38" s="86">
        <v>1.6309013117444511</v>
      </c>
      <c r="Q38" s="196">
        <v>10</v>
      </c>
      <c r="R38" s="90">
        <v>8.75</v>
      </c>
      <c r="S38" s="90">
        <v>0.875</v>
      </c>
      <c r="T38" s="91">
        <v>2.603240740740741E-2</v>
      </c>
      <c r="U38" s="91">
        <v>0.23280092592592594</v>
      </c>
      <c r="V38" s="91">
        <v>2.3280092592592595E-2</v>
      </c>
      <c r="W38" s="86">
        <v>1.6104337610283941</v>
      </c>
      <c r="X38" s="196">
        <v>10</v>
      </c>
      <c r="Y38" s="90">
        <v>11.3</v>
      </c>
      <c r="Z38" s="90">
        <v>1.1300000000000001</v>
      </c>
      <c r="AA38" s="91">
        <v>2.5362268518518517E-2</v>
      </c>
      <c r="AB38" s="91">
        <v>0.27834490740740742</v>
      </c>
      <c r="AC38" s="91">
        <v>2.7834490740740743E-2</v>
      </c>
      <c r="AD38" s="86">
        <v>1.672642651682666</v>
      </c>
      <c r="AE38" s="196">
        <v>7</v>
      </c>
      <c r="AF38" s="90">
        <v>7.2200000000000006</v>
      </c>
      <c r="AG38" s="90">
        <v>1.0314285714285716</v>
      </c>
      <c r="AH38" s="91">
        <v>2.4791666666666663E-2</v>
      </c>
      <c r="AI38" s="91">
        <v>0.18037037037037038</v>
      </c>
      <c r="AJ38" s="91">
        <v>2.5767195767195768E-2</v>
      </c>
      <c r="AK38" s="86">
        <v>1.6832662582079394</v>
      </c>
      <c r="AL38" s="196">
        <v>9</v>
      </c>
      <c r="AM38" s="90">
        <v>13.32</v>
      </c>
      <c r="AN38" s="90">
        <v>1.48</v>
      </c>
      <c r="AO38" s="91">
        <v>2.5511831275720164E-2</v>
      </c>
      <c r="AP38" s="91">
        <v>0.33673611111111107</v>
      </c>
      <c r="AQ38" s="91">
        <v>3.7415123456790121E-2</v>
      </c>
      <c r="AR38" s="86">
        <v>1.6381912832743932</v>
      </c>
      <c r="AS38" s="196">
        <v>2</v>
      </c>
      <c r="AT38" s="90">
        <v>1.5</v>
      </c>
      <c r="AU38" s="90">
        <v>0.75</v>
      </c>
      <c r="AV38" s="91">
        <v>2.4265046296296295E-2</v>
      </c>
      <c r="AW38" s="91">
        <v>3.5381944444444445E-2</v>
      </c>
      <c r="AX38" s="91">
        <v>1.7690972222222223E-2</v>
      </c>
      <c r="AY38" s="86">
        <v>1.7292654940575272</v>
      </c>
      <c r="AZ38" s="196">
        <v>1</v>
      </c>
      <c r="BA38" s="90">
        <v>0.5</v>
      </c>
      <c r="BB38" s="90">
        <v>0.5</v>
      </c>
      <c r="BC38" s="91">
        <v>2.4976851851851851E-2</v>
      </c>
      <c r="BD38" s="91">
        <v>1.2488425925925925E-2</v>
      </c>
      <c r="BE38" s="91">
        <v>1.2488425925925925E-2</v>
      </c>
      <c r="BF38" s="86">
        <v>1.6682113067655251</v>
      </c>
      <c r="BG38" s="196">
        <v>1</v>
      </c>
      <c r="BH38" s="90">
        <v>0.5</v>
      </c>
      <c r="BI38" s="90">
        <v>0.5</v>
      </c>
      <c r="BJ38" s="91">
        <v>2.8680555555555553E-2</v>
      </c>
      <c r="BK38" s="91">
        <v>1.4340277777777776E-2</v>
      </c>
      <c r="BL38" s="91">
        <v>1.4340277777777776E-2</v>
      </c>
      <c r="BM38" s="86">
        <v>1.4527845036319624</v>
      </c>
      <c r="BN38" s="196"/>
      <c r="BO38" s="90"/>
      <c r="BP38" s="90"/>
      <c r="BQ38" s="91"/>
      <c r="BR38" s="91"/>
      <c r="BS38" s="91"/>
      <c r="BT38" s="86"/>
      <c r="BU38" s="196">
        <v>1</v>
      </c>
      <c r="BV38" s="90">
        <v>0.5</v>
      </c>
      <c r="BW38" s="90">
        <v>0.5</v>
      </c>
      <c r="BX38" s="91">
        <v>2.5347222222222219E-2</v>
      </c>
      <c r="BY38" s="91">
        <v>1.2673611111111109E-2</v>
      </c>
      <c r="BZ38" s="91">
        <v>1.2673611111111109E-2</v>
      </c>
      <c r="CA38" s="86">
        <v>1.6438356164383576</v>
      </c>
      <c r="CB38" s="196">
        <v>1</v>
      </c>
      <c r="CC38" s="90">
        <v>0.5</v>
      </c>
      <c r="CD38" s="90">
        <v>0.5</v>
      </c>
      <c r="CE38" s="91">
        <v>2.4907407407407406E-2</v>
      </c>
      <c r="CF38" s="91">
        <v>1.2453703703703703E-2</v>
      </c>
      <c r="CG38" s="91">
        <v>1.2453703703703703E-2</v>
      </c>
      <c r="CH38" s="86">
        <v>1.6728624535315999</v>
      </c>
      <c r="CI38" s="196">
        <v>4</v>
      </c>
      <c r="CJ38" s="90">
        <v>2.1</v>
      </c>
      <c r="CK38" s="90">
        <v>0.52500000000000002</v>
      </c>
      <c r="CL38" s="91">
        <v>2.8561921296296297E-2</v>
      </c>
      <c r="CM38" s="91">
        <v>5.7905092592592591E-2</v>
      </c>
      <c r="CN38" s="91">
        <v>1.4476273148148148E-2</v>
      </c>
      <c r="CO38" s="86">
        <v>1.4729115787301339</v>
      </c>
      <c r="CP38" s="196">
        <v>7</v>
      </c>
      <c r="CQ38" s="90">
        <v>2.5</v>
      </c>
      <c r="CR38" s="90">
        <v>0.35714285714285715</v>
      </c>
      <c r="CS38" s="91">
        <v>2.6256613756613756E-2</v>
      </c>
      <c r="CT38" s="91">
        <v>6.5289351851851848E-2</v>
      </c>
      <c r="CU38" s="91">
        <v>9.3270502645502636E-3</v>
      </c>
      <c r="CV38" s="86">
        <v>1.5897778230472124</v>
      </c>
      <c r="CW38" s="196">
        <v>3</v>
      </c>
      <c r="CX38" s="90">
        <v>1.27</v>
      </c>
      <c r="CY38" s="90">
        <v>0.42333333333333334</v>
      </c>
      <c r="CZ38" s="91">
        <v>2.4957561728395059E-2</v>
      </c>
      <c r="DA38" s="91">
        <v>3.1215277777777779E-2</v>
      </c>
      <c r="DB38" s="91">
        <v>1.0405092592592593E-2</v>
      </c>
      <c r="DC38" s="86">
        <v>1.6760519946234218</v>
      </c>
      <c r="DD38" s="196">
        <v>4</v>
      </c>
      <c r="DE38" s="90">
        <v>1.5</v>
      </c>
      <c r="DF38" s="90">
        <v>0.375</v>
      </c>
      <c r="DG38" s="91">
        <v>2.5740740740740738E-2</v>
      </c>
      <c r="DH38" s="91">
        <v>4.0115740740740743E-2</v>
      </c>
      <c r="DI38" s="91">
        <v>1.0028935185185186E-2</v>
      </c>
      <c r="DJ38" s="86">
        <v>1.6559290196513374</v>
      </c>
      <c r="DK38" s="196">
        <v>1</v>
      </c>
      <c r="DL38" s="90">
        <v>0.5</v>
      </c>
      <c r="DM38" s="90">
        <v>0.5</v>
      </c>
      <c r="DN38" s="91">
        <v>2.8356481481481483E-2</v>
      </c>
      <c r="DO38" s="91">
        <v>1.4178240740740741E-2</v>
      </c>
      <c r="DP38" s="91">
        <v>1.4178240740740741E-2</v>
      </c>
      <c r="DQ38" s="86">
        <v>1.469387755102042</v>
      </c>
      <c r="DR38" s="196">
        <v>1</v>
      </c>
      <c r="DS38" s="90">
        <v>0.5</v>
      </c>
      <c r="DT38" s="90">
        <v>0.5</v>
      </c>
      <c r="DU38" s="91">
        <v>2.974537037037037E-2</v>
      </c>
      <c r="DV38" s="91">
        <v>1.4872685185185185E-2</v>
      </c>
      <c r="DW38" s="91">
        <v>1.4872685185185185E-2</v>
      </c>
      <c r="DX38" s="86">
        <v>1.4007782101167325</v>
      </c>
      <c r="DY38" s="92">
        <v>69</v>
      </c>
      <c r="DZ38" s="93">
        <v>59.309999999999988</v>
      </c>
      <c r="EA38" s="93">
        <v>0.8595652173913042</v>
      </c>
      <c r="EB38" s="94">
        <v>2.585681696188942E-2</v>
      </c>
      <c r="EC38" s="94">
        <v>1.5180671296296295</v>
      </c>
      <c r="ED38" s="94">
        <v>2.2000972893183035E-2</v>
      </c>
      <c r="EE38" s="87">
        <v>1.6262610527344166</v>
      </c>
    </row>
    <row r="39" spans="1:135" ht="15" x14ac:dyDescent="0.3">
      <c r="A39" s="127"/>
      <c r="B39" s="163">
        <v>8</v>
      </c>
      <c r="C39" s="89"/>
      <c r="D39" s="90"/>
      <c r="E39" s="90"/>
      <c r="F39" s="91"/>
      <c r="G39" s="91"/>
      <c r="H39" s="91"/>
      <c r="I39" s="86"/>
      <c r="J39" s="196">
        <v>6</v>
      </c>
      <c r="K39" s="90">
        <v>7.22</v>
      </c>
      <c r="L39" s="90">
        <v>1.2033333333333334</v>
      </c>
      <c r="M39" s="91">
        <v>2.396219135802469E-2</v>
      </c>
      <c r="N39" s="91">
        <v>0.17516203703703703</v>
      </c>
      <c r="O39" s="91">
        <v>2.9193672839506173E-2</v>
      </c>
      <c r="P39" s="86">
        <v>1.7466530747282327</v>
      </c>
      <c r="Q39" s="196">
        <v>8</v>
      </c>
      <c r="R39" s="90">
        <v>9.25</v>
      </c>
      <c r="S39" s="90">
        <v>1.15625</v>
      </c>
      <c r="T39" s="91">
        <v>2.5593171296296298E-2</v>
      </c>
      <c r="U39" s="91">
        <v>0.23837962962962964</v>
      </c>
      <c r="V39" s="91">
        <v>2.9797453703703704E-2</v>
      </c>
      <c r="W39" s="86">
        <v>1.6331961544971294</v>
      </c>
      <c r="X39" s="196"/>
      <c r="Y39" s="90"/>
      <c r="Z39" s="90"/>
      <c r="AA39" s="91"/>
      <c r="AB39" s="91"/>
      <c r="AC39" s="91"/>
      <c r="AD39" s="86"/>
      <c r="AE39" s="196">
        <v>5</v>
      </c>
      <c r="AF39" s="90">
        <v>7.15</v>
      </c>
      <c r="AG39" s="90">
        <v>1.4300000000000002</v>
      </c>
      <c r="AH39" s="91">
        <v>2.5504629629629627E-2</v>
      </c>
      <c r="AI39" s="91">
        <v>0.17921296296296296</v>
      </c>
      <c r="AJ39" s="91">
        <v>3.5842592592592593E-2</v>
      </c>
      <c r="AK39" s="86">
        <v>1.6376077162214908</v>
      </c>
      <c r="AL39" s="196"/>
      <c r="AM39" s="90"/>
      <c r="AN39" s="90"/>
      <c r="AO39" s="91"/>
      <c r="AP39" s="91"/>
      <c r="AQ39" s="91"/>
      <c r="AR39" s="86"/>
      <c r="AS39" s="196">
        <v>2</v>
      </c>
      <c r="AT39" s="90">
        <v>2.2400000000000002</v>
      </c>
      <c r="AU39" s="90">
        <v>1.1200000000000001</v>
      </c>
      <c r="AV39" s="91">
        <v>2.7019675925925926E-2</v>
      </c>
      <c r="AW39" s="91">
        <v>6.0520833333333329E-2</v>
      </c>
      <c r="AX39" s="91">
        <v>3.0260416666666665E-2</v>
      </c>
      <c r="AY39" s="86">
        <v>1.542286865597013</v>
      </c>
      <c r="AZ39" s="196">
        <v>1</v>
      </c>
      <c r="BA39" s="90">
        <v>0.6</v>
      </c>
      <c r="BB39" s="90">
        <v>0.6</v>
      </c>
      <c r="BC39" s="91">
        <v>2.479166666666667E-2</v>
      </c>
      <c r="BD39" s="91">
        <v>1.4872685185185185E-2</v>
      </c>
      <c r="BE39" s="91">
        <v>1.4872685185185185E-2</v>
      </c>
      <c r="BF39" s="86">
        <v>1.6809338521400792</v>
      </c>
      <c r="BG39" s="196"/>
      <c r="BH39" s="90"/>
      <c r="BI39" s="90"/>
      <c r="BJ39" s="91"/>
      <c r="BK39" s="91"/>
      <c r="BL39" s="91"/>
      <c r="BM39" s="86"/>
      <c r="BN39" s="196"/>
      <c r="BO39" s="90"/>
      <c r="BP39" s="90"/>
      <c r="BQ39" s="91"/>
      <c r="BR39" s="91"/>
      <c r="BS39" s="91"/>
      <c r="BT39" s="86"/>
      <c r="BU39" s="196"/>
      <c r="BV39" s="90"/>
      <c r="BW39" s="90"/>
      <c r="BX39" s="91"/>
      <c r="BY39" s="91"/>
      <c r="BZ39" s="91"/>
      <c r="CA39" s="86"/>
      <c r="CB39" s="196">
        <v>1</v>
      </c>
      <c r="CC39" s="90">
        <v>0.5</v>
      </c>
      <c r="CD39" s="90">
        <v>0.5</v>
      </c>
      <c r="CE39" s="91">
        <v>2.4652777777777777E-2</v>
      </c>
      <c r="CF39" s="91">
        <v>1.2326388888888888E-2</v>
      </c>
      <c r="CG39" s="91">
        <v>1.2326388888888888E-2</v>
      </c>
      <c r="CH39" s="86">
        <v>1.6901408450704238</v>
      </c>
      <c r="CI39" s="196">
        <v>3</v>
      </c>
      <c r="CJ39" s="90">
        <v>1.95</v>
      </c>
      <c r="CK39" s="90">
        <v>0.65</v>
      </c>
      <c r="CL39" s="91">
        <v>2.6709104938271607E-2</v>
      </c>
      <c r="CM39" s="91">
        <v>5.0833333333333328E-2</v>
      </c>
      <c r="CN39" s="91">
        <v>1.6944444444444443E-2</v>
      </c>
      <c r="CO39" s="86">
        <v>1.5864381520119235</v>
      </c>
      <c r="CP39" s="196">
        <v>3</v>
      </c>
      <c r="CQ39" s="90">
        <v>2.7</v>
      </c>
      <c r="CR39" s="90">
        <v>0.9</v>
      </c>
      <c r="CS39" s="91">
        <v>2.585648148148148E-2</v>
      </c>
      <c r="CT39" s="91">
        <v>6.9849537037037043E-2</v>
      </c>
      <c r="CU39" s="91">
        <v>2.3283179012345681E-2</v>
      </c>
      <c r="CV39" s="86">
        <v>1.6129848308581067</v>
      </c>
      <c r="CW39" s="196">
        <v>1</v>
      </c>
      <c r="CX39" s="90">
        <v>0.5</v>
      </c>
      <c r="CY39" s="90">
        <v>0.5</v>
      </c>
      <c r="CZ39" s="91">
        <v>2.4282407407407409E-2</v>
      </c>
      <c r="DA39" s="91">
        <v>1.2141203703703704E-2</v>
      </c>
      <c r="DB39" s="91">
        <v>1.2141203703703704E-2</v>
      </c>
      <c r="DC39" s="86">
        <v>1.7159199237368936</v>
      </c>
      <c r="DD39" s="196">
        <v>5</v>
      </c>
      <c r="DE39" s="90">
        <v>1.79</v>
      </c>
      <c r="DF39" s="90">
        <v>0.35799999999999998</v>
      </c>
      <c r="DG39" s="91">
        <v>2.5284722222222222E-2</v>
      </c>
      <c r="DH39" s="91">
        <v>4.5370370370370366E-2</v>
      </c>
      <c r="DI39" s="91">
        <v>9.0740740740740729E-3</v>
      </c>
      <c r="DJ39" s="86">
        <v>1.6783014665337816</v>
      </c>
      <c r="DK39" s="196"/>
      <c r="DL39" s="90"/>
      <c r="DM39" s="90"/>
      <c r="DN39" s="91"/>
      <c r="DO39" s="91"/>
      <c r="DP39" s="91"/>
      <c r="DQ39" s="86"/>
      <c r="DR39" s="196"/>
      <c r="DS39" s="90"/>
      <c r="DT39" s="90"/>
      <c r="DU39" s="91"/>
      <c r="DV39" s="91"/>
      <c r="DW39" s="91"/>
      <c r="DX39" s="86"/>
      <c r="DY39" s="92">
        <v>35</v>
      </c>
      <c r="DZ39" s="93">
        <v>33.9</v>
      </c>
      <c r="EA39" s="93">
        <v>0.96857142857142853</v>
      </c>
      <c r="EB39" s="94">
        <v>2.5369378306878305E-2</v>
      </c>
      <c r="EC39" s="94">
        <v>0.85866898148148152</v>
      </c>
      <c r="ED39" s="94">
        <v>2.4533399470899473E-2</v>
      </c>
      <c r="EE39" s="87">
        <v>1.6541391685392661</v>
      </c>
    </row>
    <row r="40" spans="1:135" ht="15" x14ac:dyDescent="0.3">
      <c r="A40" s="127"/>
      <c r="B40" s="163">
        <v>9</v>
      </c>
      <c r="C40" s="89"/>
      <c r="D40" s="90"/>
      <c r="E40" s="90"/>
      <c r="F40" s="91"/>
      <c r="G40" s="91"/>
      <c r="H40" s="91"/>
      <c r="I40" s="86"/>
      <c r="J40" s="196"/>
      <c r="K40" s="90"/>
      <c r="L40" s="90"/>
      <c r="M40" s="91"/>
      <c r="N40" s="91"/>
      <c r="O40" s="91"/>
      <c r="P40" s="86"/>
      <c r="Q40" s="196"/>
      <c r="R40" s="90"/>
      <c r="S40" s="90"/>
      <c r="T40" s="91"/>
      <c r="U40" s="91"/>
      <c r="V40" s="91"/>
      <c r="W40" s="86"/>
      <c r="X40" s="196"/>
      <c r="Y40" s="90"/>
      <c r="Z40" s="90"/>
      <c r="AA40" s="91"/>
      <c r="AB40" s="91"/>
      <c r="AC40" s="91"/>
      <c r="AD40" s="86"/>
      <c r="AE40" s="196">
        <v>1</v>
      </c>
      <c r="AF40" s="90">
        <v>1.2</v>
      </c>
      <c r="AG40" s="90">
        <v>1.2</v>
      </c>
      <c r="AH40" s="91">
        <v>2.8703703703703703E-2</v>
      </c>
      <c r="AI40" s="91">
        <v>3.4444444444444444E-2</v>
      </c>
      <c r="AJ40" s="91">
        <v>3.4444444444444444E-2</v>
      </c>
      <c r="AK40" s="86">
        <v>1.4516129032258076</v>
      </c>
      <c r="AL40" s="196">
        <v>2</v>
      </c>
      <c r="AM40" s="90">
        <v>1.1000000000000001</v>
      </c>
      <c r="AN40" s="90">
        <v>0.55000000000000004</v>
      </c>
      <c r="AO40" s="91">
        <v>2.1880787037037039E-2</v>
      </c>
      <c r="AP40" s="91">
        <v>2.4097222222222221E-2</v>
      </c>
      <c r="AQ40" s="91">
        <v>1.2048611111111111E-2</v>
      </c>
      <c r="AR40" s="86">
        <v>1.9043639809295021</v>
      </c>
      <c r="AS40" s="196">
        <v>3</v>
      </c>
      <c r="AT40" s="90">
        <v>1.95</v>
      </c>
      <c r="AU40" s="90">
        <v>0.65</v>
      </c>
      <c r="AV40" s="91">
        <v>2.6844135802469138E-2</v>
      </c>
      <c r="AW40" s="91">
        <v>5.2083333333333329E-2</v>
      </c>
      <c r="AX40" s="91">
        <v>1.7361111111111108E-2</v>
      </c>
      <c r="AY40" s="86">
        <v>1.5533333333333346</v>
      </c>
      <c r="AZ40" s="196">
        <v>1</v>
      </c>
      <c r="BA40" s="90">
        <v>1.2</v>
      </c>
      <c r="BB40" s="90">
        <v>1.2</v>
      </c>
      <c r="BC40" s="91">
        <v>2.7349537037037037E-2</v>
      </c>
      <c r="BD40" s="91">
        <v>3.2824074074074075E-2</v>
      </c>
      <c r="BE40" s="91">
        <v>3.2824074074074075E-2</v>
      </c>
      <c r="BF40" s="86">
        <v>1.523272214386461</v>
      </c>
      <c r="BG40" s="196"/>
      <c r="BH40" s="90"/>
      <c r="BI40" s="90"/>
      <c r="BJ40" s="91"/>
      <c r="BK40" s="91"/>
      <c r="BL40" s="91"/>
      <c r="BM40" s="86"/>
      <c r="BN40" s="196"/>
      <c r="BO40" s="90"/>
      <c r="BP40" s="90"/>
      <c r="BQ40" s="91"/>
      <c r="BR40" s="91"/>
      <c r="BS40" s="91"/>
      <c r="BT40" s="86"/>
      <c r="BU40" s="196"/>
      <c r="BV40" s="90"/>
      <c r="BW40" s="90"/>
      <c r="BX40" s="91"/>
      <c r="BY40" s="91"/>
      <c r="BZ40" s="91"/>
      <c r="CA40" s="86"/>
      <c r="CB40" s="196"/>
      <c r="CC40" s="90"/>
      <c r="CD40" s="90"/>
      <c r="CE40" s="91"/>
      <c r="CF40" s="91"/>
      <c r="CG40" s="91"/>
      <c r="CH40" s="86"/>
      <c r="CI40" s="196"/>
      <c r="CJ40" s="90"/>
      <c r="CK40" s="90"/>
      <c r="CL40" s="91"/>
      <c r="CM40" s="91"/>
      <c r="CN40" s="91"/>
      <c r="CO40" s="86"/>
      <c r="CP40" s="196">
        <v>1</v>
      </c>
      <c r="CQ40" s="90">
        <v>0.25</v>
      </c>
      <c r="CR40" s="90">
        <v>0.25</v>
      </c>
      <c r="CS40" s="91">
        <v>2.5324074074074079E-2</v>
      </c>
      <c r="CT40" s="91">
        <v>6.3310185185185197E-3</v>
      </c>
      <c r="CU40" s="91">
        <v>6.3310185185185197E-3</v>
      </c>
      <c r="CV40" s="86">
        <v>1.6453382084095074</v>
      </c>
      <c r="CW40" s="196"/>
      <c r="CX40" s="90"/>
      <c r="CY40" s="90"/>
      <c r="CZ40" s="91"/>
      <c r="DA40" s="91"/>
      <c r="DB40" s="91"/>
      <c r="DC40" s="86"/>
      <c r="DD40" s="196">
        <v>2</v>
      </c>
      <c r="DE40" s="90">
        <v>0.75</v>
      </c>
      <c r="DF40" s="90">
        <v>0.375</v>
      </c>
      <c r="DG40" s="91">
        <v>2.0347222222222221E-2</v>
      </c>
      <c r="DH40" s="91">
        <v>1.5775462962962963E-2</v>
      </c>
      <c r="DI40" s="91">
        <v>7.8877314814814817E-3</v>
      </c>
      <c r="DJ40" s="86">
        <v>2.0689925724448184</v>
      </c>
      <c r="DK40" s="196"/>
      <c r="DL40" s="90"/>
      <c r="DM40" s="90"/>
      <c r="DN40" s="91"/>
      <c r="DO40" s="91"/>
      <c r="DP40" s="91"/>
      <c r="DQ40" s="86"/>
      <c r="DR40" s="196"/>
      <c r="DS40" s="90"/>
      <c r="DT40" s="90"/>
      <c r="DU40" s="91"/>
      <c r="DV40" s="91"/>
      <c r="DW40" s="91"/>
      <c r="DX40" s="86"/>
      <c r="DY40" s="92">
        <v>10</v>
      </c>
      <c r="DZ40" s="93">
        <v>6.45</v>
      </c>
      <c r="EA40" s="93">
        <v>0.64500000000000002</v>
      </c>
      <c r="EB40" s="94">
        <v>2.4636574074074075E-2</v>
      </c>
      <c r="EC40" s="94">
        <v>0.16555555555555557</v>
      </c>
      <c r="ED40" s="94">
        <v>1.6555555555555556E-2</v>
      </c>
      <c r="EE40" s="87">
        <v>1.7226936432770423</v>
      </c>
    </row>
    <row r="41" spans="1:135" ht="15" x14ac:dyDescent="0.3">
      <c r="A41" s="127"/>
      <c r="B41" s="163">
        <v>10</v>
      </c>
      <c r="C41" s="89"/>
      <c r="D41" s="90"/>
      <c r="E41" s="90"/>
      <c r="F41" s="91"/>
      <c r="G41" s="91"/>
      <c r="H41" s="91"/>
      <c r="I41" s="86"/>
      <c r="J41" s="196"/>
      <c r="K41" s="90"/>
      <c r="L41" s="90"/>
      <c r="M41" s="91"/>
      <c r="N41" s="91"/>
      <c r="O41" s="91"/>
      <c r="P41" s="86"/>
      <c r="Q41" s="196"/>
      <c r="R41" s="90"/>
      <c r="S41" s="90"/>
      <c r="T41" s="91"/>
      <c r="U41" s="91"/>
      <c r="V41" s="91"/>
      <c r="W41" s="86"/>
      <c r="X41" s="196"/>
      <c r="Y41" s="90"/>
      <c r="Z41" s="90"/>
      <c r="AA41" s="91"/>
      <c r="AB41" s="91"/>
      <c r="AC41" s="91"/>
      <c r="AD41" s="86"/>
      <c r="AE41" s="196">
        <v>2</v>
      </c>
      <c r="AF41" s="90">
        <v>1.4300000000000002</v>
      </c>
      <c r="AG41" s="90">
        <v>0.71500000000000008</v>
      </c>
      <c r="AH41" s="91">
        <v>2.5630787037037035E-2</v>
      </c>
      <c r="AI41" s="91">
        <v>3.6805555555555557E-2</v>
      </c>
      <c r="AJ41" s="91">
        <v>1.8402777777777778E-2</v>
      </c>
      <c r="AK41" s="86">
        <v>1.6369565217391315</v>
      </c>
      <c r="AL41" s="196">
        <v>6</v>
      </c>
      <c r="AM41" s="90">
        <v>4.2349999999999994</v>
      </c>
      <c r="AN41" s="90">
        <v>0.7058333333333332</v>
      </c>
      <c r="AO41" s="91">
        <v>2.9994212962962962E-2</v>
      </c>
      <c r="AP41" s="91">
        <v>0.12510416666666668</v>
      </c>
      <c r="AQ41" s="91">
        <v>2.0850694444444446E-2</v>
      </c>
      <c r="AR41" s="86">
        <v>1.4177015385795659</v>
      </c>
      <c r="AS41" s="196">
        <v>9</v>
      </c>
      <c r="AT41" s="90">
        <v>9.29847</v>
      </c>
      <c r="AU41" s="90">
        <v>1.0331633333333334</v>
      </c>
      <c r="AV41" s="91">
        <v>3.4153806584362144E-2</v>
      </c>
      <c r="AW41" s="91">
        <v>0.3097569444444444</v>
      </c>
      <c r="AX41" s="91">
        <v>3.4417438271604935E-2</v>
      </c>
      <c r="AY41" s="86">
        <v>1.2898351378519504</v>
      </c>
      <c r="AZ41" s="196"/>
      <c r="BA41" s="90"/>
      <c r="BB41" s="90"/>
      <c r="BC41" s="91"/>
      <c r="BD41" s="91"/>
      <c r="BE41" s="91"/>
      <c r="BF41" s="86"/>
      <c r="BG41" s="196"/>
      <c r="BH41" s="90"/>
      <c r="BI41" s="90"/>
      <c r="BJ41" s="91"/>
      <c r="BK41" s="91"/>
      <c r="BL41" s="91"/>
      <c r="BM41" s="86"/>
      <c r="BN41" s="196"/>
      <c r="BO41" s="90"/>
      <c r="BP41" s="90"/>
      <c r="BQ41" s="91"/>
      <c r="BR41" s="91"/>
      <c r="BS41" s="91"/>
      <c r="BT41" s="86"/>
      <c r="BU41" s="196"/>
      <c r="BV41" s="90"/>
      <c r="BW41" s="90"/>
      <c r="BX41" s="91"/>
      <c r="BY41" s="91"/>
      <c r="BZ41" s="91"/>
      <c r="CA41" s="86"/>
      <c r="CB41" s="196"/>
      <c r="CC41" s="90"/>
      <c r="CD41" s="90"/>
      <c r="CE41" s="91"/>
      <c r="CF41" s="91"/>
      <c r="CG41" s="91"/>
      <c r="CH41" s="86"/>
      <c r="CI41" s="196"/>
      <c r="CJ41" s="90"/>
      <c r="CK41" s="90"/>
      <c r="CL41" s="91"/>
      <c r="CM41" s="91"/>
      <c r="CN41" s="91"/>
      <c r="CO41" s="86"/>
      <c r="CP41" s="196">
        <v>1</v>
      </c>
      <c r="CQ41" s="90">
        <v>1</v>
      </c>
      <c r="CR41" s="90">
        <v>1</v>
      </c>
      <c r="CS41" s="91">
        <v>2.1875000000000002E-2</v>
      </c>
      <c r="CT41" s="91">
        <v>2.1875000000000002E-2</v>
      </c>
      <c r="CU41" s="91">
        <v>2.1875000000000002E-2</v>
      </c>
      <c r="CV41" s="86">
        <v>1.904761904761906</v>
      </c>
      <c r="CW41" s="196"/>
      <c r="CX41" s="90"/>
      <c r="CY41" s="90"/>
      <c r="CZ41" s="91"/>
      <c r="DA41" s="91"/>
      <c r="DB41" s="91"/>
      <c r="DC41" s="86"/>
      <c r="DD41" s="196">
        <v>1</v>
      </c>
      <c r="DE41" s="90">
        <v>1</v>
      </c>
      <c r="DF41" s="90">
        <v>1</v>
      </c>
      <c r="DG41" s="91">
        <v>2.071759259259259E-2</v>
      </c>
      <c r="DH41" s="91">
        <v>2.071759259259259E-2</v>
      </c>
      <c r="DI41" s="91">
        <v>2.071759259259259E-2</v>
      </c>
      <c r="DJ41" s="86">
        <v>2.0111731843575438</v>
      </c>
      <c r="DK41" s="196"/>
      <c r="DL41" s="90"/>
      <c r="DM41" s="90"/>
      <c r="DN41" s="91"/>
      <c r="DO41" s="91"/>
      <c r="DP41" s="91"/>
      <c r="DQ41" s="86"/>
      <c r="DR41" s="196"/>
      <c r="DS41" s="90"/>
      <c r="DT41" s="90"/>
      <c r="DU41" s="91"/>
      <c r="DV41" s="91"/>
      <c r="DW41" s="91"/>
      <c r="DX41" s="86"/>
      <c r="DY41" s="92">
        <v>19</v>
      </c>
      <c r="DZ41" s="93">
        <v>16.963470000000001</v>
      </c>
      <c r="EA41" s="93">
        <v>0.89281421052631582</v>
      </c>
      <c r="EB41" s="94">
        <v>3.0589668615984403E-2</v>
      </c>
      <c r="EC41" s="94">
        <v>0.51425925925925908</v>
      </c>
      <c r="ED41" s="94">
        <v>2.7066276803118898E-2</v>
      </c>
      <c r="EE41" s="87">
        <v>1.4370828213022451</v>
      </c>
    </row>
    <row r="42" spans="1:135" ht="15" x14ac:dyDescent="0.3">
      <c r="A42" s="127"/>
      <c r="B42" s="163">
        <v>11</v>
      </c>
      <c r="C42" s="89"/>
      <c r="D42" s="90"/>
      <c r="E42" s="90"/>
      <c r="F42" s="91"/>
      <c r="G42" s="91"/>
      <c r="H42" s="91"/>
      <c r="I42" s="86"/>
      <c r="J42" s="196">
        <v>2</v>
      </c>
      <c r="K42" s="90">
        <v>2</v>
      </c>
      <c r="L42" s="90">
        <v>1</v>
      </c>
      <c r="M42" s="91">
        <v>2.1938657407407407E-2</v>
      </c>
      <c r="N42" s="91">
        <v>4.3877314814814813E-2</v>
      </c>
      <c r="O42" s="91">
        <v>2.1938657407407407E-2</v>
      </c>
      <c r="P42" s="86">
        <v>1.9013021403650154</v>
      </c>
      <c r="Q42" s="196">
        <v>2</v>
      </c>
      <c r="R42" s="90">
        <v>1.75</v>
      </c>
      <c r="S42" s="90">
        <v>0.875</v>
      </c>
      <c r="T42" s="91">
        <v>3.1134259259259257E-2</v>
      </c>
      <c r="U42" s="91">
        <v>5.5324074074074067E-2</v>
      </c>
      <c r="V42" s="91">
        <v>2.7662037037037034E-2</v>
      </c>
      <c r="W42" s="86">
        <v>1.354026845637585</v>
      </c>
      <c r="X42" s="196">
        <v>5</v>
      </c>
      <c r="Y42" s="90">
        <v>3.75</v>
      </c>
      <c r="Z42" s="90">
        <v>0.75</v>
      </c>
      <c r="AA42" s="91">
        <v>2.474074074074074E-2</v>
      </c>
      <c r="AB42" s="91">
        <v>9.2789351851851845E-2</v>
      </c>
      <c r="AC42" s="91">
        <v>1.855787037037037E-2</v>
      </c>
      <c r="AD42" s="86">
        <v>1.6936372584128871</v>
      </c>
      <c r="AE42" s="196">
        <v>5</v>
      </c>
      <c r="AF42" s="90">
        <v>4.96</v>
      </c>
      <c r="AG42" s="90">
        <v>0.99199999999999999</v>
      </c>
      <c r="AH42" s="91">
        <v>2.3824074074074074E-2</v>
      </c>
      <c r="AI42" s="91">
        <v>0.11883101851851852</v>
      </c>
      <c r="AJ42" s="91">
        <v>2.3766203703703703E-2</v>
      </c>
      <c r="AK42" s="86">
        <v>1.7518282551214583</v>
      </c>
      <c r="AL42" s="196">
        <v>2</v>
      </c>
      <c r="AM42" s="90">
        <v>2</v>
      </c>
      <c r="AN42" s="90">
        <v>1</v>
      </c>
      <c r="AO42" s="91">
        <v>2.7777777777777776E-2</v>
      </c>
      <c r="AP42" s="91">
        <v>5.5555555555555552E-2</v>
      </c>
      <c r="AQ42" s="91">
        <v>2.7777777777777776E-2</v>
      </c>
      <c r="AR42" s="86">
        <v>1.5000000000000013</v>
      </c>
      <c r="AS42" s="196">
        <v>10</v>
      </c>
      <c r="AT42" s="90">
        <v>10.562056999999999</v>
      </c>
      <c r="AU42" s="90">
        <v>1.0562057</v>
      </c>
      <c r="AV42" s="91">
        <v>3.2146990740740747E-2</v>
      </c>
      <c r="AW42" s="91">
        <v>0.33680555555555552</v>
      </c>
      <c r="AX42" s="91">
        <v>3.3680555555555554E-2</v>
      </c>
      <c r="AY42" s="86">
        <v>1.3457742666666679</v>
      </c>
      <c r="AZ42" s="196"/>
      <c r="BA42" s="90"/>
      <c r="BB42" s="90"/>
      <c r="BC42" s="91"/>
      <c r="BD42" s="91"/>
      <c r="BE42" s="91"/>
      <c r="BF42" s="86"/>
      <c r="BG42" s="196"/>
      <c r="BH42" s="90"/>
      <c r="BI42" s="90"/>
      <c r="BJ42" s="91"/>
      <c r="BK42" s="91"/>
      <c r="BL42" s="91"/>
      <c r="BM42" s="86"/>
      <c r="BN42" s="196"/>
      <c r="BO42" s="90"/>
      <c r="BP42" s="90"/>
      <c r="BQ42" s="91"/>
      <c r="BR42" s="91"/>
      <c r="BS42" s="91"/>
      <c r="BT42" s="86"/>
      <c r="BU42" s="196"/>
      <c r="BV42" s="90"/>
      <c r="BW42" s="90"/>
      <c r="BX42" s="91"/>
      <c r="BY42" s="91"/>
      <c r="BZ42" s="91"/>
      <c r="CA42" s="86"/>
      <c r="CB42" s="196"/>
      <c r="CC42" s="90"/>
      <c r="CD42" s="90"/>
      <c r="CE42" s="91"/>
      <c r="CF42" s="91"/>
      <c r="CG42" s="91"/>
      <c r="CH42" s="86"/>
      <c r="CI42" s="196"/>
      <c r="CJ42" s="90"/>
      <c r="CK42" s="90"/>
      <c r="CL42" s="91"/>
      <c r="CM42" s="91"/>
      <c r="CN42" s="91"/>
      <c r="CO42" s="86"/>
      <c r="CP42" s="196"/>
      <c r="CQ42" s="90"/>
      <c r="CR42" s="90"/>
      <c r="CS42" s="91"/>
      <c r="CT42" s="91"/>
      <c r="CU42" s="91"/>
      <c r="CV42" s="86"/>
      <c r="CW42" s="196"/>
      <c r="CX42" s="90"/>
      <c r="CY42" s="90"/>
      <c r="CZ42" s="91"/>
      <c r="DA42" s="91"/>
      <c r="DB42" s="91"/>
      <c r="DC42" s="86"/>
      <c r="DD42" s="196"/>
      <c r="DE42" s="90"/>
      <c r="DF42" s="90"/>
      <c r="DG42" s="91"/>
      <c r="DH42" s="91"/>
      <c r="DI42" s="91"/>
      <c r="DJ42" s="86"/>
      <c r="DK42" s="196"/>
      <c r="DL42" s="90"/>
      <c r="DM42" s="90"/>
      <c r="DN42" s="91"/>
      <c r="DO42" s="91"/>
      <c r="DP42" s="91"/>
      <c r="DQ42" s="86"/>
      <c r="DR42" s="196"/>
      <c r="DS42" s="90"/>
      <c r="DT42" s="90"/>
      <c r="DU42" s="91"/>
      <c r="DV42" s="91"/>
      <c r="DW42" s="91"/>
      <c r="DX42" s="86"/>
      <c r="DY42" s="92">
        <v>26</v>
      </c>
      <c r="DZ42" s="93">
        <v>25.022057000000004</v>
      </c>
      <c r="EA42" s="93">
        <v>0.96238680769230789</v>
      </c>
      <c r="EB42" s="94">
        <v>2.7922898860398858E-2</v>
      </c>
      <c r="EC42" s="94">
        <v>0.70318287037037042</v>
      </c>
      <c r="ED42" s="94">
        <v>2.7045495014245018E-2</v>
      </c>
      <c r="EE42" s="87">
        <v>1.545989546397831</v>
      </c>
    </row>
    <row r="43" spans="1:135" ht="15" x14ac:dyDescent="0.3">
      <c r="A43" s="127"/>
      <c r="B43" s="163">
        <v>12</v>
      </c>
      <c r="C43" s="89"/>
      <c r="D43" s="90"/>
      <c r="E43" s="90"/>
      <c r="F43" s="91"/>
      <c r="G43" s="91"/>
      <c r="H43" s="91"/>
      <c r="I43" s="86"/>
      <c r="J43" s="196">
        <v>1</v>
      </c>
      <c r="K43" s="90">
        <v>0.75</v>
      </c>
      <c r="L43" s="90">
        <v>0.75</v>
      </c>
      <c r="M43" s="91">
        <v>2.0509259259259258E-2</v>
      </c>
      <c r="N43" s="91">
        <v>1.5381944444444443E-2</v>
      </c>
      <c r="O43" s="91">
        <v>1.5381944444444443E-2</v>
      </c>
      <c r="P43" s="86">
        <v>2.0316027088036135</v>
      </c>
      <c r="Q43" s="196">
        <v>5</v>
      </c>
      <c r="R43" s="90">
        <v>4.9390000000000001</v>
      </c>
      <c r="S43" s="90">
        <v>0.98780000000000001</v>
      </c>
      <c r="T43" s="91">
        <v>2.6756944444444441E-2</v>
      </c>
      <c r="U43" s="91">
        <v>0.13238425925925923</v>
      </c>
      <c r="V43" s="91">
        <v>2.6476851851851845E-2</v>
      </c>
      <c r="W43" s="86">
        <v>1.6077206905325263</v>
      </c>
      <c r="X43" s="196">
        <v>3</v>
      </c>
      <c r="Y43" s="90">
        <v>2.5</v>
      </c>
      <c r="Z43" s="90">
        <v>0.83333333333333337</v>
      </c>
      <c r="AA43" s="91">
        <v>2.3657407407407405E-2</v>
      </c>
      <c r="AB43" s="91">
        <v>6.100694444444444E-2</v>
      </c>
      <c r="AC43" s="91">
        <v>2.0335648148148148E-2</v>
      </c>
      <c r="AD43" s="86">
        <v>1.8409270923339935</v>
      </c>
      <c r="AE43" s="196">
        <v>3</v>
      </c>
      <c r="AF43" s="90">
        <v>3</v>
      </c>
      <c r="AG43" s="90">
        <v>1</v>
      </c>
      <c r="AH43" s="91">
        <v>2.3009259259259257E-2</v>
      </c>
      <c r="AI43" s="91">
        <v>6.9027777777777771E-2</v>
      </c>
      <c r="AJ43" s="91">
        <v>2.3009259259259257E-2</v>
      </c>
      <c r="AK43" s="86">
        <v>1.8191413133397518</v>
      </c>
      <c r="AL43" s="196">
        <v>5</v>
      </c>
      <c r="AM43" s="90">
        <v>4.1399999999999997</v>
      </c>
      <c r="AN43" s="90">
        <v>0.82799999999999996</v>
      </c>
      <c r="AO43" s="91">
        <v>2.5189814814814814E-2</v>
      </c>
      <c r="AP43" s="91">
        <v>0.10469907407407407</v>
      </c>
      <c r="AQ43" s="91">
        <v>2.0939814814814814E-2</v>
      </c>
      <c r="AR43" s="86">
        <v>1.6627528470346165</v>
      </c>
      <c r="AS43" s="196">
        <v>9</v>
      </c>
      <c r="AT43" s="90">
        <v>9.1173999999999999</v>
      </c>
      <c r="AU43" s="90">
        <v>1.0130444444444444</v>
      </c>
      <c r="AV43" s="91">
        <v>3.0667438271604938E-2</v>
      </c>
      <c r="AW43" s="91">
        <v>0.27361111111111114</v>
      </c>
      <c r="AX43" s="91">
        <v>3.0401234567901239E-2</v>
      </c>
      <c r="AY43" s="86">
        <v>1.4315189546836615</v>
      </c>
      <c r="AZ43" s="196"/>
      <c r="BA43" s="90"/>
      <c r="BB43" s="90"/>
      <c r="BC43" s="91"/>
      <c r="BD43" s="91"/>
      <c r="BE43" s="91"/>
      <c r="BF43" s="86"/>
      <c r="BG43" s="196"/>
      <c r="BH43" s="90"/>
      <c r="BI43" s="90"/>
      <c r="BJ43" s="91"/>
      <c r="BK43" s="91"/>
      <c r="BL43" s="91"/>
      <c r="BM43" s="86"/>
      <c r="BN43" s="196"/>
      <c r="BO43" s="90"/>
      <c r="BP43" s="90"/>
      <c r="BQ43" s="91"/>
      <c r="BR43" s="91"/>
      <c r="BS43" s="91"/>
      <c r="BT43" s="86"/>
      <c r="BU43" s="196"/>
      <c r="BV43" s="90"/>
      <c r="BW43" s="90"/>
      <c r="BX43" s="91"/>
      <c r="BY43" s="91"/>
      <c r="BZ43" s="91"/>
      <c r="CA43" s="86"/>
      <c r="CB43" s="196"/>
      <c r="CC43" s="90"/>
      <c r="CD43" s="90"/>
      <c r="CE43" s="91"/>
      <c r="CF43" s="91"/>
      <c r="CG43" s="91"/>
      <c r="CH43" s="86"/>
      <c r="CI43" s="196"/>
      <c r="CJ43" s="90"/>
      <c r="CK43" s="90"/>
      <c r="CL43" s="91"/>
      <c r="CM43" s="91"/>
      <c r="CN43" s="91"/>
      <c r="CO43" s="86"/>
      <c r="CP43" s="196"/>
      <c r="CQ43" s="90"/>
      <c r="CR43" s="90"/>
      <c r="CS43" s="91"/>
      <c r="CT43" s="91"/>
      <c r="CU43" s="91"/>
      <c r="CV43" s="86"/>
      <c r="CW43" s="196"/>
      <c r="CX43" s="90"/>
      <c r="CY43" s="90"/>
      <c r="CZ43" s="91"/>
      <c r="DA43" s="91"/>
      <c r="DB43" s="91"/>
      <c r="DC43" s="86"/>
      <c r="DD43" s="196"/>
      <c r="DE43" s="90"/>
      <c r="DF43" s="90"/>
      <c r="DG43" s="91"/>
      <c r="DH43" s="91"/>
      <c r="DI43" s="91"/>
      <c r="DJ43" s="86"/>
      <c r="DK43" s="196"/>
      <c r="DL43" s="90"/>
      <c r="DM43" s="90"/>
      <c r="DN43" s="91"/>
      <c r="DO43" s="91"/>
      <c r="DP43" s="91"/>
      <c r="DQ43" s="86"/>
      <c r="DR43" s="196"/>
      <c r="DS43" s="90"/>
      <c r="DT43" s="90"/>
      <c r="DU43" s="91"/>
      <c r="DV43" s="91"/>
      <c r="DW43" s="91"/>
      <c r="DX43" s="86"/>
      <c r="DY43" s="92">
        <v>26</v>
      </c>
      <c r="DZ43" s="93">
        <v>24.446399999999997</v>
      </c>
      <c r="EA43" s="93">
        <v>0.94024615384615373</v>
      </c>
      <c r="EB43" s="94">
        <v>2.6778846153846157E-2</v>
      </c>
      <c r="EC43" s="94">
        <v>0.65611111111111098</v>
      </c>
      <c r="ED43" s="94">
        <v>2.5235042735042731E-2</v>
      </c>
      <c r="EE43" s="87">
        <v>1.6249171617620584</v>
      </c>
    </row>
    <row r="44" spans="1:135" ht="16.5" x14ac:dyDescent="0.35">
      <c r="A44" s="147" t="s">
        <v>462</v>
      </c>
      <c r="B44" s="88"/>
      <c r="C44" s="95">
        <v>12</v>
      </c>
      <c r="D44" s="96">
        <v>11.17</v>
      </c>
      <c r="E44" s="96">
        <v>0.93083333333333329</v>
      </c>
      <c r="F44" s="97">
        <v>2.3555169753086424E-2</v>
      </c>
      <c r="G44" s="97">
        <v>0.26339120370370372</v>
      </c>
      <c r="H44" s="97">
        <v>2.1949266975308645E-2</v>
      </c>
      <c r="I44" s="98">
        <v>1.7805007943354727</v>
      </c>
      <c r="J44" s="99">
        <v>32</v>
      </c>
      <c r="K44" s="96">
        <v>30.819999999999997</v>
      </c>
      <c r="L44" s="96">
        <v>0.9631249999999999</v>
      </c>
      <c r="M44" s="97">
        <v>2.4103370949074079E-2</v>
      </c>
      <c r="N44" s="97">
        <v>0.74640046296296281</v>
      </c>
      <c r="O44" s="97">
        <v>2.3325014467592588E-2</v>
      </c>
      <c r="P44" s="98">
        <v>1.7429006258389539</v>
      </c>
      <c r="Q44" s="99">
        <v>46</v>
      </c>
      <c r="R44" s="96">
        <v>40.999000000000009</v>
      </c>
      <c r="S44" s="96">
        <v>0.89128260869565235</v>
      </c>
      <c r="T44" s="97">
        <v>2.567456723027375E-2</v>
      </c>
      <c r="U44" s="97">
        <v>1.0600462962962964</v>
      </c>
      <c r="V44" s="97">
        <v>2.3044484702093401E-2</v>
      </c>
      <c r="W44" s="98">
        <v>1.6394574326545526</v>
      </c>
      <c r="X44" s="99">
        <v>48</v>
      </c>
      <c r="Y44" s="96">
        <v>45.059999999999988</v>
      </c>
      <c r="Z44" s="96">
        <v>0.93874999999999975</v>
      </c>
      <c r="AA44" s="97">
        <v>2.4166907793209871E-2</v>
      </c>
      <c r="AB44" s="97">
        <v>1.0791782407407409</v>
      </c>
      <c r="AC44" s="97">
        <v>2.24828800154321E-2</v>
      </c>
      <c r="AD44" s="98">
        <v>1.7521241559291445</v>
      </c>
      <c r="AE44" s="99">
        <v>54</v>
      </c>
      <c r="AF44" s="96">
        <v>54.040000000000013</v>
      </c>
      <c r="AG44" s="96">
        <v>1.0007407407407409</v>
      </c>
      <c r="AH44" s="97">
        <v>2.6121399176954729E-2</v>
      </c>
      <c r="AI44" s="97">
        <v>1.385590277777778</v>
      </c>
      <c r="AJ44" s="97">
        <v>2.5659079218106999E-2</v>
      </c>
      <c r="AK44" s="98">
        <v>1.6385667790015748</v>
      </c>
      <c r="AL44" s="99">
        <v>51</v>
      </c>
      <c r="AM44" s="96">
        <v>52.653999999999989</v>
      </c>
      <c r="AN44" s="96">
        <v>1.0324313725490193</v>
      </c>
      <c r="AO44" s="97">
        <v>2.5853077342047923E-2</v>
      </c>
      <c r="AP44" s="97">
        <v>1.3485995370370367</v>
      </c>
      <c r="AQ44" s="97">
        <v>2.6443128177196799E-2</v>
      </c>
      <c r="AR44" s="98">
        <v>1.6664547383631079</v>
      </c>
      <c r="AS44" s="99">
        <v>53</v>
      </c>
      <c r="AT44" s="96">
        <v>48.157927000000001</v>
      </c>
      <c r="AU44" s="96">
        <v>0.90864013207547167</v>
      </c>
      <c r="AV44" s="97">
        <v>3.0182783018867933E-2</v>
      </c>
      <c r="AW44" s="97">
        <v>1.445300925925926</v>
      </c>
      <c r="AX44" s="97">
        <v>2.7269828791055207E-2</v>
      </c>
      <c r="AY44" s="98">
        <v>1.4323488031475371</v>
      </c>
      <c r="AZ44" s="99">
        <v>5</v>
      </c>
      <c r="BA44" s="96">
        <v>4</v>
      </c>
      <c r="BB44" s="96">
        <v>0.8</v>
      </c>
      <c r="BC44" s="97">
        <v>2.5307870370370373E-2</v>
      </c>
      <c r="BD44" s="97">
        <v>0.10337962962962963</v>
      </c>
      <c r="BE44" s="97">
        <v>2.0675925925925924E-2</v>
      </c>
      <c r="BF44" s="98">
        <v>1.6522153149330783</v>
      </c>
      <c r="BG44" s="99">
        <v>2</v>
      </c>
      <c r="BH44" s="96">
        <v>1.5</v>
      </c>
      <c r="BI44" s="96">
        <v>0.75</v>
      </c>
      <c r="BJ44" s="97">
        <v>2.7060185185185184E-2</v>
      </c>
      <c r="BK44" s="97">
        <v>3.9780092592592589E-2</v>
      </c>
      <c r="BL44" s="97">
        <v>1.9890046296296295E-2</v>
      </c>
      <c r="BM44" s="98">
        <v>1.5453185484492848</v>
      </c>
      <c r="BN44" s="99">
        <v>9</v>
      </c>
      <c r="BO44" s="96">
        <v>5.8</v>
      </c>
      <c r="BP44" s="96">
        <v>0.64444444444444438</v>
      </c>
      <c r="BQ44" s="97">
        <v>2.7307098765432098E-2</v>
      </c>
      <c r="BR44" s="97">
        <v>0.15733796296296296</v>
      </c>
      <c r="BS44" s="97">
        <v>1.7481995884773661E-2</v>
      </c>
      <c r="BT44" s="98">
        <v>1.5478336816255376</v>
      </c>
      <c r="BU44" s="99">
        <v>7</v>
      </c>
      <c r="BV44" s="96">
        <v>4.09</v>
      </c>
      <c r="BW44" s="96">
        <v>0.5842857142857143</v>
      </c>
      <c r="BX44" s="97">
        <v>2.6590608465608463E-2</v>
      </c>
      <c r="BY44" s="97">
        <v>0.1095486111111111</v>
      </c>
      <c r="BZ44" s="97">
        <v>1.5649801587301584E-2</v>
      </c>
      <c r="CA44" s="98">
        <v>1.5731601662610957</v>
      </c>
      <c r="CB44" s="99">
        <v>13</v>
      </c>
      <c r="CC44" s="96">
        <v>7.3</v>
      </c>
      <c r="CD44" s="96">
        <v>0.56153846153846154</v>
      </c>
      <c r="CE44" s="97">
        <v>2.69079415954416E-2</v>
      </c>
      <c r="CF44" s="97">
        <v>0.19587962962962965</v>
      </c>
      <c r="CG44" s="97">
        <v>1.5067663817663819E-2</v>
      </c>
      <c r="CH44" s="98">
        <v>1.5566434217798018</v>
      </c>
      <c r="CI44" s="99">
        <v>14</v>
      </c>
      <c r="CJ44" s="96">
        <v>7.55</v>
      </c>
      <c r="CK44" s="96">
        <v>0.53928571428571426</v>
      </c>
      <c r="CL44" s="97">
        <v>2.7271825396825402E-2</v>
      </c>
      <c r="CM44" s="97">
        <v>0.20180555555555554</v>
      </c>
      <c r="CN44" s="97">
        <v>1.4414682539682538E-2</v>
      </c>
      <c r="CO44" s="98">
        <v>1.5403793041920235</v>
      </c>
      <c r="CP44" s="99">
        <v>18</v>
      </c>
      <c r="CQ44" s="96">
        <v>8.1999999999999993</v>
      </c>
      <c r="CR44" s="96">
        <v>0.45555555555555549</v>
      </c>
      <c r="CS44" s="97">
        <v>2.698688271604938E-2</v>
      </c>
      <c r="CT44" s="97">
        <v>0.21407407407407411</v>
      </c>
      <c r="CU44" s="97">
        <v>1.1893004115226339E-2</v>
      </c>
      <c r="CV44" s="98">
        <v>1.5604869905910617</v>
      </c>
      <c r="CW44" s="99">
        <v>20</v>
      </c>
      <c r="CX44" s="96">
        <v>11.657999999999999</v>
      </c>
      <c r="CY44" s="96">
        <v>0.58289999999999997</v>
      </c>
      <c r="CZ44" s="97">
        <v>2.7853587962962962E-2</v>
      </c>
      <c r="DA44" s="97">
        <v>0.3246412037037037</v>
      </c>
      <c r="DB44" s="97">
        <v>1.6232060185185186E-2</v>
      </c>
      <c r="DC44" s="98">
        <v>1.5285557519178274</v>
      </c>
      <c r="DD44" s="99">
        <v>16</v>
      </c>
      <c r="DE44" s="96">
        <v>6.9110000000000005</v>
      </c>
      <c r="DF44" s="96">
        <v>0.43193750000000003</v>
      </c>
      <c r="DG44" s="97">
        <v>2.4950086805555556E-2</v>
      </c>
      <c r="DH44" s="97">
        <v>0.17300925925925925</v>
      </c>
      <c r="DI44" s="97">
        <v>1.0813078703703703E-2</v>
      </c>
      <c r="DJ44" s="98">
        <v>1.7086521020344976</v>
      </c>
      <c r="DK44" s="99">
        <v>1</v>
      </c>
      <c r="DL44" s="96">
        <v>0.5</v>
      </c>
      <c r="DM44" s="96">
        <v>0.5</v>
      </c>
      <c r="DN44" s="97">
        <v>2.8356481481481483E-2</v>
      </c>
      <c r="DO44" s="97">
        <v>1.4178240740740741E-2</v>
      </c>
      <c r="DP44" s="97">
        <v>1.4178240740740741E-2</v>
      </c>
      <c r="DQ44" s="98">
        <v>1.469387755102042</v>
      </c>
      <c r="DR44" s="99">
        <v>1</v>
      </c>
      <c r="DS44" s="96">
        <v>0.5</v>
      </c>
      <c r="DT44" s="96">
        <v>0.5</v>
      </c>
      <c r="DU44" s="97">
        <v>2.974537037037037E-2</v>
      </c>
      <c r="DV44" s="97">
        <v>1.4872685185185185E-2</v>
      </c>
      <c r="DW44" s="97">
        <v>1.4872685185185185E-2</v>
      </c>
      <c r="DX44" s="98">
        <v>1.4007782101167325</v>
      </c>
      <c r="DY44" s="100">
        <v>402</v>
      </c>
      <c r="DZ44" s="101">
        <v>340.90992699999998</v>
      </c>
      <c r="EA44" s="101">
        <v>0.84803464427860697</v>
      </c>
      <c r="EB44" s="102">
        <v>2.6288724203058788E-2</v>
      </c>
      <c r="EC44" s="102">
        <v>8.8770138888888876</v>
      </c>
      <c r="ED44" s="102">
        <v>2.208212410171365E-2</v>
      </c>
      <c r="EE44" s="103">
        <v>1.6243945482925801</v>
      </c>
    </row>
    <row r="45" spans="1:135" ht="15" x14ac:dyDescent="0.3">
      <c r="A45" s="164" t="s">
        <v>485</v>
      </c>
      <c r="B45" s="162">
        <v>7</v>
      </c>
      <c r="C45" s="189"/>
      <c r="D45" s="190"/>
      <c r="E45" s="190"/>
      <c r="F45" s="191"/>
      <c r="G45" s="191"/>
      <c r="H45" s="191"/>
      <c r="I45" s="165"/>
      <c r="J45" s="192"/>
      <c r="K45" s="190"/>
      <c r="L45" s="190"/>
      <c r="M45" s="191"/>
      <c r="N45" s="191"/>
      <c r="O45" s="191"/>
      <c r="P45" s="165"/>
      <c r="Q45" s="192"/>
      <c r="R45" s="190"/>
      <c r="S45" s="190"/>
      <c r="T45" s="191"/>
      <c r="U45" s="191"/>
      <c r="V45" s="191"/>
      <c r="W45" s="165"/>
      <c r="X45" s="192"/>
      <c r="Y45" s="190"/>
      <c r="Z45" s="190"/>
      <c r="AA45" s="191"/>
      <c r="AB45" s="191"/>
      <c r="AC45" s="191"/>
      <c r="AD45" s="165"/>
      <c r="AE45" s="192"/>
      <c r="AF45" s="190"/>
      <c r="AG45" s="190"/>
      <c r="AH45" s="191"/>
      <c r="AI45" s="191"/>
      <c r="AJ45" s="191"/>
      <c r="AK45" s="165"/>
      <c r="AL45" s="192">
        <v>2</v>
      </c>
      <c r="AM45" s="190">
        <v>60</v>
      </c>
      <c r="AN45" s="190">
        <v>30</v>
      </c>
      <c r="AO45" s="191">
        <v>2.1122685185185185E-3</v>
      </c>
      <c r="AP45" s="191">
        <v>0.12680555555555556</v>
      </c>
      <c r="AQ45" s="191">
        <v>6.340277777777778E-2</v>
      </c>
      <c r="AR45" s="165">
        <v>19.716933509338837</v>
      </c>
      <c r="AS45" s="192"/>
      <c r="AT45" s="190"/>
      <c r="AU45" s="190"/>
      <c r="AV45" s="191"/>
      <c r="AW45" s="191"/>
      <c r="AX45" s="191"/>
      <c r="AY45" s="165"/>
      <c r="AZ45" s="192"/>
      <c r="BA45" s="190"/>
      <c r="BB45" s="190"/>
      <c r="BC45" s="191"/>
      <c r="BD45" s="191"/>
      <c r="BE45" s="191"/>
      <c r="BF45" s="165"/>
      <c r="BG45" s="192"/>
      <c r="BH45" s="190"/>
      <c r="BI45" s="190"/>
      <c r="BJ45" s="191"/>
      <c r="BK45" s="191"/>
      <c r="BL45" s="191"/>
      <c r="BM45" s="165"/>
      <c r="BN45" s="192"/>
      <c r="BO45" s="190"/>
      <c r="BP45" s="190"/>
      <c r="BQ45" s="191"/>
      <c r="BR45" s="191"/>
      <c r="BS45" s="191"/>
      <c r="BT45" s="165"/>
      <c r="BU45" s="192"/>
      <c r="BV45" s="190"/>
      <c r="BW45" s="190"/>
      <c r="BX45" s="191"/>
      <c r="BY45" s="191"/>
      <c r="BZ45" s="191"/>
      <c r="CA45" s="165"/>
      <c r="CB45" s="192"/>
      <c r="CC45" s="190"/>
      <c r="CD45" s="190"/>
      <c r="CE45" s="191"/>
      <c r="CF45" s="191"/>
      <c r="CG45" s="191"/>
      <c r="CH45" s="165"/>
      <c r="CI45" s="192"/>
      <c r="CJ45" s="190"/>
      <c r="CK45" s="190"/>
      <c r="CL45" s="191"/>
      <c r="CM45" s="191"/>
      <c r="CN45" s="191"/>
      <c r="CO45" s="165"/>
      <c r="CP45" s="192"/>
      <c r="CQ45" s="190"/>
      <c r="CR45" s="190"/>
      <c r="CS45" s="191"/>
      <c r="CT45" s="191"/>
      <c r="CU45" s="191"/>
      <c r="CV45" s="165"/>
      <c r="CW45" s="192"/>
      <c r="CX45" s="190"/>
      <c r="CY45" s="190"/>
      <c r="CZ45" s="191"/>
      <c r="DA45" s="191"/>
      <c r="DB45" s="191"/>
      <c r="DC45" s="165"/>
      <c r="DD45" s="192"/>
      <c r="DE45" s="190"/>
      <c r="DF45" s="190"/>
      <c r="DG45" s="191"/>
      <c r="DH45" s="191"/>
      <c r="DI45" s="191"/>
      <c r="DJ45" s="165"/>
      <c r="DK45" s="192"/>
      <c r="DL45" s="190"/>
      <c r="DM45" s="190"/>
      <c r="DN45" s="191"/>
      <c r="DO45" s="191"/>
      <c r="DP45" s="191"/>
      <c r="DQ45" s="165"/>
      <c r="DR45" s="192"/>
      <c r="DS45" s="190"/>
      <c r="DT45" s="190"/>
      <c r="DU45" s="191"/>
      <c r="DV45" s="191"/>
      <c r="DW45" s="191"/>
      <c r="DX45" s="165"/>
      <c r="DY45" s="193">
        <v>2</v>
      </c>
      <c r="DZ45" s="194">
        <v>60</v>
      </c>
      <c r="EA45" s="194">
        <v>30</v>
      </c>
      <c r="EB45" s="195">
        <v>2.1122685185185185E-3</v>
      </c>
      <c r="EC45" s="195">
        <v>0.12680555555555556</v>
      </c>
      <c r="ED45" s="195">
        <v>6.340277777777778E-2</v>
      </c>
      <c r="EE45" s="166">
        <v>19.716933509338837</v>
      </c>
    </row>
    <row r="46" spans="1:135" ht="16.5" x14ac:dyDescent="0.35">
      <c r="A46" s="147" t="s">
        <v>487</v>
      </c>
      <c r="B46" s="88"/>
      <c r="C46" s="95"/>
      <c r="D46" s="96"/>
      <c r="E46" s="96"/>
      <c r="F46" s="97"/>
      <c r="G46" s="97"/>
      <c r="H46" s="97"/>
      <c r="I46" s="98"/>
      <c r="J46" s="99"/>
      <c r="K46" s="96"/>
      <c r="L46" s="96"/>
      <c r="M46" s="97"/>
      <c r="N46" s="97"/>
      <c r="O46" s="97"/>
      <c r="P46" s="98"/>
      <c r="Q46" s="99"/>
      <c r="R46" s="96"/>
      <c r="S46" s="96"/>
      <c r="T46" s="97"/>
      <c r="U46" s="97"/>
      <c r="V46" s="97"/>
      <c r="W46" s="98"/>
      <c r="X46" s="99"/>
      <c r="Y46" s="96"/>
      <c r="Z46" s="96"/>
      <c r="AA46" s="97"/>
      <c r="AB46" s="97"/>
      <c r="AC46" s="97"/>
      <c r="AD46" s="98"/>
      <c r="AE46" s="99"/>
      <c r="AF46" s="96"/>
      <c r="AG46" s="96"/>
      <c r="AH46" s="97"/>
      <c r="AI46" s="97"/>
      <c r="AJ46" s="97"/>
      <c r="AK46" s="98"/>
      <c r="AL46" s="99">
        <v>2</v>
      </c>
      <c r="AM46" s="96">
        <v>60</v>
      </c>
      <c r="AN46" s="96">
        <v>30</v>
      </c>
      <c r="AO46" s="97">
        <v>2.1122685185185185E-3</v>
      </c>
      <c r="AP46" s="97">
        <v>0.12680555555555556</v>
      </c>
      <c r="AQ46" s="97">
        <v>6.340277777777778E-2</v>
      </c>
      <c r="AR46" s="98">
        <v>19.716933509338837</v>
      </c>
      <c r="AS46" s="99"/>
      <c r="AT46" s="96"/>
      <c r="AU46" s="96"/>
      <c r="AV46" s="97"/>
      <c r="AW46" s="97"/>
      <c r="AX46" s="97"/>
      <c r="AY46" s="98"/>
      <c r="AZ46" s="99"/>
      <c r="BA46" s="96"/>
      <c r="BB46" s="96"/>
      <c r="BC46" s="97"/>
      <c r="BD46" s="97"/>
      <c r="BE46" s="97"/>
      <c r="BF46" s="98"/>
      <c r="BG46" s="99"/>
      <c r="BH46" s="96"/>
      <c r="BI46" s="96"/>
      <c r="BJ46" s="97"/>
      <c r="BK46" s="97"/>
      <c r="BL46" s="97"/>
      <c r="BM46" s="98"/>
      <c r="BN46" s="99"/>
      <c r="BO46" s="96"/>
      <c r="BP46" s="96"/>
      <c r="BQ46" s="97"/>
      <c r="BR46" s="97"/>
      <c r="BS46" s="97"/>
      <c r="BT46" s="98"/>
      <c r="BU46" s="99"/>
      <c r="BV46" s="96"/>
      <c r="BW46" s="96"/>
      <c r="BX46" s="97"/>
      <c r="BY46" s="97"/>
      <c r="BZ46" s="97"/>
      <c r="CA46" s="98"/>
      <c r="CB46" s="99"/>
      <c r="CC46" s="96"/>
      <c r="CD46" s="96"/>
      <c r="CE46" s="97"/>
      <c r="CF46" s="97"/>
      <c r="CG46" s="97"/>
      <c r="CH46" s="98"/>
      <c r="CI46" s="99"/>
      <c r="CJ46" s="96"/>
      <c r="CK46" s="96"/>
      <c r="CL46" s="97"/>
      <c r="CM46" s="97"/>
      <c r="CN46" s="97"/>
      <c r="CO46" s="98"/>
      <c r="CP46" s="99"/>
      <c r="CQ46" s="96"/>
      <c r="CR46" s="96"/>
      <c r="CS46" s="97"/>
      <c r="CT46" s="97"/>
      <c r="CU46" s="97"/>
      <c r="CV46" s="98"/>
      <c r="CW46" s="99"/>
      <c r="CX46" s="96"/>
      <c r="CY46" s="96"/>
      <c r="CZ46" s="97"/>
      <c r="DA46" s="97"/>
      <c r="DB46" s="97"/>
      <c r="DC46" s="98"/>
      <c r="DD46" s="99"/>
      <c r="DE46" s="96"/>
      <c r="DF46" s="96"/>
      <c r="DG46" s="97"/>
      <c r="DH46" s="97"/>
      <c r="DI46" s="97"/>
      <c r="DJ46" s="98"/>
      <c r="DK46" s="99"/>
      <c r="DL46" s="96"/>
      <c r="DM46" s="96"/>
      <c r="DN46" s="97"/>
      <c r="DO46" s="97"/>
      <c r="DP46" s="97"/>
      <c r="DQ46" s="98"/>
      <c r="DR46" s="99"/>
      <c r="DS46" s="96"/>
      <c r="DT46" s="96"/>
      <c r="DU46" s="97"/>
      <c r="DV46" s="97"/>
      <c r="DW46" s="97"/>
      <c r="DX46" s="98"/>
      <c r="DY46" s="100">
        <v>2</v>
      </c>
      <c r="DZ46" s="101">
        <v>60</v>
      </c>
      <c r="EA46" s="101">
        <v>30</v>
      </c>
      <c r="EB46" s="102">
        <v>2.1122685185185185E-3</v>
      </c>
      <c r="EC46" s="102">
        <v>0.12680555555555556</v>
      </c>
      <c r="ED46" s="102">
        <v>6.340277777777778E-2</v>
      </c>
      <c r="EE46" s="103">
        <v>19.716933509338837</v>
      </c>
    </row>
    <row r="47" spans="1:135" ht="15" x14ac:dyDescent="0.3">
      <c r="A47" s="164" t="s">
        <v>486</v>
      </c>
      <c r="B47" s="162">
        <v>7</v>
      </c>
      <c r="C47" s="189"/>
      <c r="D47" s="190"/>
      <c r="E47" s="190"/>
      <c r="F47" s="191"/>
      <c r="G47" s="191"/>
      <c r="H47" s="191"/>
      <c r="I47" s="165"/>
      <c r="J47" s="192"/>
      <c r="K47" s="190"/>
      <c r="L47" s="190"/>
      <c r="M47" s="191"/>
      <c r="N47" s="191"/>
      <c r="O47" s="191"/>
      <c r="P47" s="165"/>
      <c r="Q47" s="192"/>
      <c r="R47" s="190"/>
      <c r="S47" s="190"/>
      <c r="T47" s="191"/>
      <c r="U47" s="191"/>
      <c r="V47" s="191"/>
      <c r="W47" s="165"/>
      <c r="X47" s="192"/>
      <c r="Y47" s="190"/>
      <c r="Z47" s="190"/>
      <c r="AA47" s="191"/>
      <c r="AB47" s="191"/>
      <c r="AC47" s="191"/>
      <c r="AD47" s="165"/>
      <c r="AE47" s="192"/>
      <c r="AF47" s="190"/>
      <c r="AG47" s="190"/>
      <c r="AH47" s="191"/>
      <c r="AI47" s="191"/>
      <c r="AJ47" s="191"/>
      <c r="AK47" s="165"/>
      <c r="AL47" s="192">
        <v>2</v>
      </c>
      <c r="AM47" s="190">
        <v>52</v>
      </c>
      <c r="AN47" s="190">
        <v>26</v>
      </c>
      <c r="AO47" s="191">
        <v>2.8472222222222219E-3</v>
      </c>
      <c r="AP47" s="191">
        <v>0.14814814814814814</v>
      </c>
      <c r="AQ47" s="191">
        <v>7.407407407407407E-2</v>
      </c>
      <c r="AR47" s="165">
        <v>14.626700139632941</v>
      </c>
      <c r="AS47" s="192"/>
      <c r="AT47" s="190"/>
      <c r="AU47" s="190"/>
      <c r="AV47" s="191"/>
      <c r="AW47" s="191"/>
      <c r="AX47" s="191"/>
      <c r="AY47" s="165"/>
      <c r="AZ47" s="192"/>
      <c r="BA47" s="190"/>
      <c r="BB47" s="190"/>
      <c r="BC47" s="191"/>
      <c r="BD47" s="191"/>
      <c r="BE47" s="191"/>
      <c r="BF47" s="165"/>
      <c r="BG47" s="192"/>
      <c r="BH47" s="190"/>
      <c r="BI47" s="190"/>
      <c r="BJ47" s="191"/>
      <c r="BK47" s="191"/>
      <c r="BL47" s="191"/>
      <c r="BM47" s="165"/>
      <c r="BN47" s="192"/>
      <c r="BO47" s="190"/>
      <c r="BP47" s="190"/>
      <c r="BQ47" s="191"/>
      <c r="BR47" s="191"/>
      <c r="BS47" s="191"/>
      <c r="BT47" s="165"/>
      <c r="BU47" s="192"/>
      <c r="BV47" s="190"/>
      <c r="BW47" s="190"/>
      <c r="BX47" s="191"/>
      <c r="BY47" s="191"/>
      <c r="BZ47" s="191"/>
      <c r="CA47" s="165"/>
      <c r="CB47" s="192"/>
      <c r="CC47" s="190"/>
      <c r="CD47" s="190"/>
      <c r="CE47" s="191"/>
      <c r="CF47" s="191"/>
      <c r="CG47" s="191"/>
      <c r="CH47" s="165"/>
      <c r="CI47" s="192"/>
      <c r="CJ47" s="190"/>
      <c r="CK47" s="190"/>
      <c r="CL47" s="191"/>
      <c r="CM47" s="191"/>
      <c r="CN47" s="191"/>
      <c r="CO47" s="165"/>
      <c r="CP47" s="192"/>
      <c r="CQ47" s="190"/>
      <c r="CR47" s="190"/>
      <c r="CS47" s="191"/>
      <c r="CT47" s="191"/>
      <c r="CU47" s="191"/>
      <c r="CV47" s="165"/>
      <c r="CW47" s="192"/>
      <c r="CX47" s="190"/>
      <c r="CY47" s="190"/>
      <c r="CZ47" s="191"/>
      <c r="DA47" s="191"/>
      <c r="DB47" s="191"/>
      <c r="DC47" s="165"/>
      <c r="DD47" s="192"/>
      <c r="DE47" s="190"/>
      <c r="DF47" s="190"/>
      <c r="DG47" s="191"/>
      <c r="DH47" s="191"/>
      <c r="DI47" s="191"/>
      <c r="DJ47" s="165"/>
      <c r="DK47" s="192"/>
      <c r="DL47" s="190"/>
      <c r="DM47" s="190"/>
      <c r="DN47" s="191"/>
      <c r="DO47" s="191"/>
      <c r="DP47" s="191"/>
      <c r="DQ47" s="165"/>
      <c r="DR47" s="192"/>
      <c r="DS47" s="190"/>
      <c r="DT47" s="190"/>
      <c r="DU47" s="191"/>
      <c r="DV47" s="191"/>
      <c r="DW47" s="191"/>
      <c r="DX47" s="165"/>
      <c r="DY47" s="193">
        <v>2</v>
      </c>
      <c r="DZ47" s="194">
        <v>52</v>
      </c>
      <c r="EA47" s="194">
        <v>26</v>
      </c>
      <c r="EB47" s="195">
        <v>2.8472222222222219E-3</v>
      </c>
      <c r="EC47" s="195">
        <v>0.14814814814814814</v>
      </c>
      <c r="ED47" s="195">
        <v>7.407407407407407E-2</v>
      </c>
      <c r="EE47" s="166">
        <v>14.626700139632941</v>
      </c>
    </row>
    <row r="48" spans="1:135" ht="16.5" x14ac:dyDescent="0.35">
      <c r="A48" s="147" t="s">
        <v>488</v>
      </c>
      <c r="B48" s="88"/>
      <c r="C48" s="95"/>
      <c r="D48" s="96"/>
      <c r="E48" s="96"/>
      <c r="F48" s="97"/>
      <c r="G48" s="97"/>
      <c r="H48" s="97"/>
      <c r="I48" s="98"/>
      <c r="J48" s="99"/>
      <c r="K48" s="96"/>
      <c r="L48" s="96"/>
      <c r="M48" s="97"/>
      <c r="N48" s="97"/>
      <c r="O48" s="97"/>
      <c r="P48" s="98"/>
      <c r="Q48" s="99"/>
      <c r="R48" s="96"/>
      <c r="S48" s="96"/>
      <c r="T48" s="97"/>
      <c r="U48" s="97"/>
      <c r="V48" s="97"/>
      <c r="W48" s="98"/>
      <c r="X48" s="99"/>
      <c r="Y48" s="96"/>
      <c r="Z48" s="96"/>
      <c r="AA48" s="97"/>
      <c r="AB48" s="97"/>
      <c r="AC48" s="97"/>
      <c r="AD48" s="98"/>
      <c r="AE48" s="99"/>
      <c r="AF48" s="96"/>
      <c r="AG48" s="96"/>
      <c r="AH48" s="97"/>
      <c r="AI48" s="97"/>
      <c r="AJ48" s="97"/>
      <c r="AK48" s="98"/>
      <c r="AL48" s="99">
        <v>2</v>
      </c>
      <c r="AM48" s="96">
        <v>52</v>
      </c>
      <c r="AN48" s="96">
        <v>26</v>
      </c>
      <c r="AO48" s="97">
        <v>2.8472222222222219E-3</v>
      </c>
      <c r="AP48" s="97">
        <v>0.14814814814814814</v>
      </c>
      <c r="AQ48" s="97">
        <v>7.407407407407407E-2</v>
      </c>
      <c r="AR48" s="98">
        <v>14.626700139632941</v>
      </c>
      <c r="AS48" s="99"/>
      <c r="AT48" s="96"/>
      <c r="AU48" s="96"/>
      <c r="AV48" s="97"/>
      <c r="AW48" s="97"/>
      <c r="AX48" s="97"/>
      <c r="AY48" s="98"/>
      <c r="AZ48" s="99"/>
      <c r="BA48" s="96"/>
      <c r="BB48" s="96"/>
      <c r="BC48" s="97"/>
      <c r="BD48" s="97"/>
      <c r="BE48" s="97"/>
      <c r="BF48" s="98"/>
      <c r="BG48" s="99"/>
      <c r="BH48" s="96"/>
      <c r="BI48" s="96"/>
      <c r="BJ48" s="97"/>
      <c r="BK48" s="97"/>
      <c r="BL48" s="97"/>
      <c r="BM48" s="98"/>
      <c r="BN48" s="99"/>
      <c r="BO48" s="96"/>
      <c r="BP48" s="96"/>
      <c r="BQ48" s="97"/>
      <c r="BR48" s="97"/>
      <c r="BS48" s="97"/>
      <c r="BT48" s="98"/>
      <c r="BU48" s="99"/>
      <c r="BV48" s="96"/>
      <c r="BW48" s="96"/>
      <c r="BX48" s="97"/>
      <c r="BY48" s="97"/>
      <c r="BZ48" s="97"/>
      <c r="CA48" s="98"/>
      <c r="CB48" s="99"/>
      <c r="CC48" s="96"/>
      <c r="CD48" s="96"/>
      <c r="CE48" s="97"/>
      <c r="CF48" s="97"/>
      <c r="CG48" s="97"/>
      <c r="CH48" s="98"/>
      <c r="CI48" s="99"/>
      <c r="CJ48" s="96"/>
      <c r="CK48" s="96"/>
      <c r="CL48" s="97"/>
      <c r="CM48" s="97"/>
      <c r="CN48" s="97"/>
      <c r="CO48" s="98"/>
      <c r="CP48" s="99"/>
      <c r="CQ48" s="96"/>
      <c r="CR48" s="96"/>
      <c r="CS48" s="97"/>
      <c r="CT48" s="97"/>
      <c r="CU48" s="97"/>
      <c r="CV48" s="98"/>
      <c r="CW48" s="99"/>
      <c r="CX48" s="96"/>
      <c r="CY48" s="96"/>
      <c r="CZ48" s="97"/>
      <c r="DA48" s="97"/>
      <c r="DB48" s="97"/>
      <c r="DC48" s="98"/>
      <c r="DD48" s="99"/>
      <c r="DE48" s="96"/>
      <c r="DF48" s="96"/>
      <c r="DG48" s="97"/>
      <c r="DH48" s="97"/>
      <c r="DI48" s="97"/>
      <c r="DJ48" s="98"/>
      <c r="DK48" s="99"/>
      <c r="DL48" s="96"/>
      <c r="DM48" s="96"/>
      <c r="DN48" s="97"/>
      <c r="DO48" s="97"/>
      <c r="DP48" s="97"/>
      <c r="DQ48" s="98"/>
      <c r="DR48" s="99"/>
      <c r="DS48" s="96"/>
      <c r="DT48" s="96"/>
      <c r="DU48" s="97"/>
      <c r="DV48" s="97"/>
      <c r="DW48" s="97"/>
      <c r="DX48" s="98"/>
      <c r="DY48" s="100">
        <v>2</v>
      </c>
      <c r="DZ48" s="101">
        <v>52</v>
      </c>
      <c r="EA48" s="101">
        <v>26</v>
      </c>
      <c r="EB48" s="102">
        <v>2.8472222222222219E-3</v>
      </c>
      <c r="EC48" s="102">
        <v>0.14814814814814814</v>
      </c>
      <c r="ED48" s="102">
        <v>7.407407407407407E-2</v>
      </c>
      <c r="EE48" s="103">
        <v>14.626700139632941</v>
      </c>
    </row>
    <row r="49" spans="1:135" ht="15" x14ac:dyDescent="0.3">
      <c r="A49" s="164" t="s">
        <v>501</v>
      </c>
      <c r="B49" s="162">
        <v>12</v>
      </c>
      <c r="C49" s="189"/>
      <c r="D49" s="190"/>
      <c r="E49" s="190"/>
      <c r="F49" s="191"/>
      <c r="G49" s="191"/>
      <c r="H49" s="191"/>
      <c r="I49" s="165"/>
      <c r="J49" s="192"/>
      <c r="K49" s="190"/>
      <c r="L49" s="190"/>
      <c r="M49" s="191"/>
      <c r="N49" s="191"/>
      <c r="O49" s="191"/>
      <c r="P49" s="165"/>
      <c r="Q49" s="192"/>
      <c r="R49" s="190"/>
      <c r="S49" s="190"/>
      <c r="T49" s="191"/>
      <c r="U49" s="191"/>
      <c r="V49" s="191"/>
      <c r="W49" s="165"/>
      <c r="X49" s="192"/>
      <c r="Y49" s="190"/>
      <c r="Z49" s="190"/>
      <c r="AA49" s="191"/>
      <c r="AB49" s="191"/>
      <c r="AC49" s="191"/>
      <c r="AD49" s="165"/>
      <c r="AE49" s="192"/>
      <c r="AF49" s="190"/>
      <c r="AG49" s="190"/>
      <c r="AH49" s="191"/>
      <c r="AI49" s="191"/>
      <c r="AJ49" s="191"/>
      <c r="AK49" s="165"/>
      <c r="AL49" s="192">
        <v>1</v>
      </c>
      <c r="AM49" s="190">
        <v>1</v>
      </c>
      <c r="AN49" s="190">
        <v>1</v>
      </c>
      <c r="AO49" s="191">
        <v>3.125E-2</v>
      </c>
      <c r="AP49" s="191">
        <v>3.125E-2</v>
      </c>
      <c r="AQ49" s="191">
        <v>3.125E-2</v>
      </c>
      <c r="AR49" s="165">
        <v>1.3333333333333344</v>
      </c>
      <c r="AS49" s="192"/>
      <c r="AT49" s="190"/>
      <c r="AU49" s="190"/>
      <c r="AV49" s="191"/>
      <c r="AW49" s="191"/>
      <c r="AX49" s="191"/>
      <c r="AY49" s="165"/>
      <c r="AZ49" s="192"/>
      <c r="BA49" s="190"/>
      <c r="BB49" s="190"/>
      <c r="BC49" s="191"/>
      <c r="BD49" s="191"/>
      <c r="BE49" s="191"/>
      <c r="BF49" s="165"/>
      <c r="BG49" s="192"/>
      <c r="BH49" s="190"/>
      <c r="BI49" s="190"/>
      <c r="BJ49" s="191"/>
      <c r="BK49" s="191"/>
      <c r="BL49" s="191"/>
      <c r="BM49" s="165"/>
      <c r="BN49" s="192"/>
      <c r="BO49" s="190"/>
      <c r="BP49" s="190"/>
      <c r="BQ49" s="191"/>
      <c r="BR49" s="191"/>
      <c r="BS49" s="191"/>
      <c r="BT49" s="165"/>
      <c r="BU49" s="192"/>
      <c r="BV49" s="190"/>
      <c r="BW49" s="190"/>
      <c r="BX49" s="191"/>
      <c r="BY49" s="191"/>
      <c r="BZ49" s="191"/>
      <c r="CA49" s="165"/>
      <c r="CB49" s="192"/>
      <c r="CC49" s="190"/>
      <c r="CD49" s="190"/>
      <c r="CE49" s="191"/>
      <c r="CF49" s="191"/>
      <c r="CG49" s="191"/>
      <c r="CH49" s="165"/>
      <c r="CI49" s="192"/>
      <c r="CJ49" s="190"/>
      <c r="CK49" s="190"/>
      <c r="CL49" s="191"/>
      <c r="CM49" s="191"/>
      <c r="CN49" s="191"/>
      <c r="CO49" s="165"/>
      <c r="CP49" s="192"/>
      <c r="CQ49" s="190"/>
      <c r="CR49" s="190"/>
      <c r="CS49" s="191"/>
      <c r="CT49" s="191"/>
      <c r="CU49" s="191"/>
      <c r="CV49" s="165"/>
      <c r="CW49" s="192"/>
      <c r="CX49" s="190"/>
      <c r="CY49" s="190"/>
      <c r="CZ49" s="191"/>
      <c r="DA49" s="191"/>
      <c r="DB49" s="191"/>
      <c r="DC49" s="165"/>
      <c r="DD49" s="192"/>
      <c r="DE49" s="190"/>
      <c r="DF49" s="190"/>
      <c r="DG49" s="191"/>
      <c r="DH49" s="191"/>
      <c r="DI49" s="191"/>
      <c r="DJ49" s="165"/>
      <c r="DK49" s="192"/>
      <c r="DL49" s="190"/>
      <c r="DM49" s="190"/>
      <c r="DN49" s="191"/>
      <c r="DO49" s="191"/>
      <c r="DP49" s="191"/>
      <c r="DQ49" s="165"/>
      <c r="DR49" s="192"/>
      <c r="DS49" s="190"/>
      <c r="DT49" s="190"/>
      <c r="DU49" s="191"/>
      <c r="DV49" s="191"/>
      <c r="DW49" s="191"/>
      <c r="DX49" s="165"/>
      <c r="DY49" s="193">
        <v>1</v>
      </c>
      <c r="DZ49" s="194">
        <v>1</v>
      </c>
      <c r="EA49" s="194">
        <v>1</v>
      </c>
      <c r="EB49" s="195">
        <v>3.125E-2</v>
      </c>
      <c r="EC49" s="195">
        <v>3.125E-2</v>
      </c>
      <c r="ED49" s="195">
        <v>3.125E-2</v>
      </c>
      <c r="EE49" s="166">
        <v>1.3333333333333344</v>
      </c>
    </row>
    <row r="50" spans="1:135" ht="16.5" x14ac:dyDescent="0.35">
      <c r="A50" s="147" t="s">
        <v>505</v>
      </c>
      <c r="B50" s="88"/>
      <c r="C50" s="95"/>
      <c r="D50" s="96"/>
      <c r="E50" s="96"/>
      <c r="F50" s="97"/>
      <c r="G50" s="97"/>
      <c r="H50" s="97"/>
      <c r="I50" s="98"/>
      <c r="J50" s="99"/>
      <c r="K50" s="96"/>
      <c r="L50" s="96"/>
      <c r="M50" s="97"/>
      <c r="N50" s="97"/>
      <c r="O50" s="97"/>
      <c r="P50" s="98"/>
      <c r="Q50" s="99"/>
      <c r="R50" s="96"/>
      <c r="S50" s="96"/>
      <c r="T50" s="97"/>
      <c r="U50" s="97"/>
      <c r="V50" s="97"/>
      <c r="W50" s="98"/>
      <c r="X50" s="99"/>
      <c r="Y50" s="96"/>
      <c r="Z50" s="96"/>
      <c r="AA50" s="97"/>
      <c r="AB50" s="97"/>
      <c r="AC50" s="97"/>
      <c r="AD50" s="98"/>
      <c r="AE50" s="99"/>
      <c r="AF50" s="96"/>
      <c r="AG50" s="96"/>
      <c r="AH50" s="97"/>
      <c r="AI50" s="97"/>
      <c r="AJ50" s="97"/>
      <c r="AK50" s="98"/>
      <c r="AL50" s="99">
        <v>1</v>
      </c>
      <c r="AM50" s="96">
        <v>1</v>
      </c>
      <c r="AN50" s="96">
        <v>1</v>
      </c>
      <c r="AO50" s="97">
        <v>3.125E-2</v>
      </c>
      <c r="AP50" s="97">
        <v>3.125E-2</v>
      </c>
      <c r="AQ50" s="97">
        <v>3.125E-2</v>
      </c>
      <c r="AR50" s="98">
        <v>1.3333333333333344</v>
      </c>
      <c r="AS50" s="99"/>
      <c r="AT50" s="96"/>
      <c r="AU50" s="96"/>
      <c r="AV50" s="97"/>
      <c r="AW50" s="97"/>
      <c r="AX50" s="97"/>
      <c r="AY50" s="98"/>
      <c r="AZ50" s="99"/>
      <c r="BA50" s="96"/>
      <c r="BB50" s="96"/>
      <c r="BC50" s="97"/>
      <c r="BD50" s="97"/>
      <c r="BE50" s="97"/>
      <c r="BF50" s="98"/>
      <c r="BG50" s="99"/>
      <c r="BH50" s="96"/>
      <c r="BI50" s="96"/>
      <c r="BJ50" s="97"/>
      <c r="BK50" s="97"/>
      <c r="BL50" s="97"/>
      <c r="BM50" s="98"/>
      <c r="BN50" s="99"/>
      <c r="BO50" s="96"/>
      <c r="BP50" s="96"/>
      <c r="BQ50" s="97"/>
      <c r="BR50" s="97"/>
      <c r="BS50" s="97"/>
      <c r="BT50" s="98"/>
      <c r="BU50" s="99"/>
      <c r="BV50" s="96"/>
      <c r="BW50" s="96"/>
      <c r="BX50" s="97"/>
      <c r="BY50" s="97"/>
      <c r="BZ50" s="97"/>
      <c r="CA50" s="98"/>
      <c r="CB50" s="99"/>
      <c r="CC50" s="96"/>
      <c r="CD50" s="96"/>
      <c r="CE50" s="97"/>
      <c r="CF50" s="97"/>
      <c r="CG50" s="97"/>
      <c r="CH50" s="98"/>
      <c r="CI50" s="99"/>
      <c r="CJ50" s="96"/>
      <c r="CK50" s="96"/>
      <c r="CL50" s="97"/>
      <c r="CM50" s="97"/>
      <c r="CN50" s="97"/>
      <c r="CO50" s="98"/>
      <c r="CP50" s="99"/>
      <c r="CQ50" s="96"/>
      <c r="CR50" s="96"/>
      <c r="CS50" s="97"/>
      <c r="CT50" s="97"/>
      <c r="CU50" s="97"/>
      <c r="CV50" s="98"/>
      <c r="CW50" s="99"/>
      <c r="CX50" s="96"/>
      <c r="CY50" s="96"/>
      <c r="CZ50" s="97"/>
      <c r="DA50" s="97"/>
      <c r="DB50" s="97"/>
      <c r="DC50" s="98"/>
      <c r="DD50" s="99"/>
      <c r="DE50" s="96"/>
      <c r="DF50" s="96"/>
      <c r="DG50" s="97"/>
      <c r="DH50" s="97"/>
      <c r="DI50" s="97"/>
      <c r="DJ50" s="98"/>
      <c r="DK50" s="99"/>
      <c r="DL50" s="96"/>
      <c r="DM50" s="96"/>
      <c r="DN50" s="97"/>
      <c r="DO50" s="97"/>
      <c r="DP50" s="97"/>
      <c r="DQ50" s="98"/>
      <c r="DR50" s="99"/>
      <c r="DS50" s="96"/>
      <c r="DT50" s="96"/>
      <c r="DU50" s="97"/>
      <c r="DV50" s="97"/>
      <c r="DW50" s="97"/>
      <c r="DX50" s="98"/>
      <c r="DY50" s="100">
        <v>1</v>
      </c>
      <c r="DZ50" s="101">
        <v>1</v>
      </c>
      <c r="EA50" s="101">
        <v>1</v>
      </c>
      <c r="EB50" s="102">
        <v>3.125E-2</v>
      </c>
      <c r="EC50" s="102">
        <v>3.125E-2</v>
      </c>
      <c r="ED50" s="102">
        <v>3.125E-2</v>
      </c>
      <c r="EE50" s="103">
        <v>1.3333333333333344</v>
      </c>
    </row>
    <row r="51" spans="1:135" ht="16.5" x14ac:dyDescent="0.35">
      <c r="A51" s="187" t="s">
        <v>61</v>
      </c>
      <c r="B51" s="188"/>
      <c r="C51" s="197">
        <v>111</v>
      </c>
      <c r="D51" s="198">
        <v>699.83999999999992</v>
      </c>
      <c r="E51" s="198">
        <v>6.3048648648648644</v>
      </c>
      <c r="F51" s="199">
        <v>8.0259426092759399E-3</v>
      </c>
      <c r="G51" s="199">
        <v>3.5738194444444451</v>
      </c>
      <c r="H51" s="199">
        <v>3.2196571571571575E-2</v>
      </c>
      <c r="I51" s="200">
        <v>8.6472849583523193</v>
      </c>
      <c r="J51" s="201">
        <v>240</v>
      </c>
      <c r="K51" s="198">
        <v>2210.7599999999998</v>
      </c>
      <c r="L51" s="198">
        <v>9.2114999999999991</v>
      </c>
      <c r="M51" s="199">
        <v>8.8435570987654318E-3</v>
      </c>
      <c r="N51" s="199">
        <v>10.665543981481482</v>
      </c>
      <c r="O51" s="199">
        <v>4.4439766589506179E-2</v>
      </c>
      <c r="P51" s="200">
        <v>7.3242823724536388</v>
      </c>
      <c r="Q51" s="201">
        <v>266</v>
      </c>
      <c r="R51" s="198">
        <v>2494.7189999999991</v>
      </c>
      <c r="S51" s="198">
        <v>9.3786428571428537</v>
      </c>
      <c r="T51" s="199">
        <v>9.5309019075466416E-3</v>
      </c>
      <c r="U51" s="199">
        <v>10.945046296296296</v>
      </c>
      <c r="V51" s="199">
        <v>4.1146790587580057E-2</v>
      </c>
      <c r="W51" s="200">
        <v>7.6705950055930705</v>
      </c>
      <c r="X51" s="201">
        <v>244</v>
      </c>
      <c r="Y51" s="198">
        <v>2444.6899999999987</v>
      </c>
      <c r="Z51" s="198">
        <v>10.019221311475404</v>
      </c>
      <c r="AA51" s="199">
        <v>9.7709851244687281E-3</v>
      </c>
      <c r="AB51" s="199">
        <v>11.86571759259259</v>
      </c>
      <c r="AC51" s="199">
        <v>4.862999013357619E-2</v>
      </c>
      <c r="AD51" s="200">
        <v>7.7000351652177041</v>
      </c>
      <c r="AE51" s="201">
        <v>320</v>
      </c>
      <c r="AF51" s="198">
        <v>3122.3799999999983</v>
      </c>
      <c r="AG51" s="198">
        <v>9.7574374999999947</v>
      </c>
      <c r="AH51" s="199">
        <v>8.6034432870370423E-3</v>
      </c>
      <c r="AI51" s="199">
        <v>12.479722222222218</v>
      </c>
      <c r="AJ51" s="199">
        <v>3.8999131944444432E-2</v>
      </c>
      <c r="AK51" s="200">
        <v>9.6104788357857647</v>
      </c>
      <c r="AL51" s="201">
        <v>266</v>
      </c>
      <c r="AM51" s="198">
        <v>2564.3840000000023</v>
      </c>
      <c r="AN51" s="198">
        <v>9.6405413533834672</v>
      </c>
      <c r="AO51" s="199">
        <v>9.0739000278473956E-3</v>
      </c>
      <c r="AP51" s="199">
        <v>10.071516203703702</v>
      </c>
      <c r="AQ51" s="199">
        <v>3.7862842871066546E-2</v>
      </c>
      <c r="AR51" s="200">
        <v>9.6795769380551739</v>
      </c>
      <c r="AS51" s="201">
        <v>268</v>
      </c>
      <c r="AT51" s="198">
        <v>1852.3879269999998</v>
      </c>
      <c r="AU51" s="198">
        <v>6.9118952499999988</v>
      </c>
      <c r="AV51" s="199">
        <v>1.0278382393587611E-2</v>
      </c>
      <c r="AW51" s="199">
        <v>8.8774768518518474</v>
      </c>
      <c r="AX51" s="199">
        <v>3.3124913626312862E-2</v>
      </c>
      <c r="AY51" s="200">
        <v>8.4062258325408656</v>
      </c>
      <c r="AZ51" s="201">
        <v>117</v>
      </c>
      <c r="BA51" s="198">
        <v>792.88000000000034</v>
      </c>
      <c r="BB51" s="198">
        <v>6.7767521367521395</v>
      </c>
      <c r="BC51" s="199">
        <v>6.9703624564735715E-3</v>
      </c>
      <c r="BD51" s="199">
        <v>3.3111111111111104</v>
      </c>
      <c r="BE51" s="199">
        <v>2.8300094966761627E-2</v>
      </c>
      <c r="BF51" s="200">
        <v>7.7762765523454753</v>
      </c>
      <c r="BG51" s="201">
        <v>68</v>
      </c>
      <c r="BH51" s="198">
        <v>346.42</v>
      </c>
      <c r="BI51" s="198">
        <v>5.0944117647058826</v>
      </c>
      <c r="BJ51" s="199">
        <v>7.6198257080610024E-3</v>
      </c>
      <c r="BK51" s="199">
        <v>1.7048726851851854</v>
      </c>
      <c r="BL51" s="199">
        <v>2.5071657135076256E-2</v>
      </c>
      <c r="BM51" s="200">
        <v>6.7324877323463204</v>
      </c>
      <c r="BN51" s="201">
        <v>90</v>
      </c>
      <c r="BO51" s="198">
        <v>332.88770188000012</v>
      </c>
      <c r="BP51" s="198">
        <v>3.6987522431111124</v>
      </c>
      <c r="BQ51" s="199">
        <v>9.4211676954732513E-3</v>
      </c>
      <c r="BR51" s="199">
        <v>2.6615972222222215</v>
      </c>
      <c r="BS51" s="199">
        <v>2.9573302469135795E-2</v>
      </c>
      <c r="BT51" s="200">
        <v>5.5922268463849525</v>
      </c>
      <c r="BU51" s="201">
        <v>188</v>
      </c>
      <c r="BV51" s="198">
        <v>958.57000000000016</v>
      </c>
      <c r="BW51" s="198">
        <v>5.098776595744682</v>
      </c>
      <c r="BX51" s="199">
        <v>7.3509530141844014E-3</v>
      </c>
      <c r="BY51" s="199">
        <v>6.3329513888888886</v>
      </c>
      <c r="BZ51" s="199">
        <v>3.3685911643026006E-2</v>
      </c>
      <c r="CA51" s="200">
        <v>6.591326083128088</v>
      </c>
      <c r="CB51" s="201">
        <v>192</v>
      </c>
      <c r="CC51" s="198">
        <v>861.03</v>
      </c>
      <c r="CD51" s="198">
        <v>4.4845312499999999</v>
      </c>
      <c r="CE51" s="199">
        <v>8.0664665316358009E-3</v>
      </c>
      <c r="CF51" s="199">
        <v>5.4459837962962974</v>
      </c>
      <c r="CG51" s="199">
        <v>2.8364498939043217E-2</v>
      </c>
      <c r="CH51" s="200">
        <v>6.4181122392006067</v>
      </c>
      <c r="CI51" s="201">
        <v>207</v>
      </c>
      <c r="CJ51" s="198">
        <v>974.38200000000018</v>
      </c>
      <c r="CK51" s="198">
        <v>4.7071594202898561</v>
      </c>
      <c r="CL51" s="199">
        <v>7.7983539094650164E-3</v>
      </c>
      <c r="CM51" s="199">
        <v>5.2966782407407429</v>
      </c>
      <c r="CN51" s="199">
        <v>2.5587817588119531E-2</v>
      </c>
      <c r="CO51" s="200">
        <v>7.0632939761016837</v>
      </c>
      <c r="CP51" s="201">
        <v>169</v>
      </c>
      <c r="CQ51" s="198">
        <v>736.63000000000011</v>
      </c>
      <c r="CR51" s="198">
        <v>4.3587573964497048</v>
      </c>
      <c r="CS51" s="199">
        <v>8.6208360727591457E-3</v>
      </c>
      <c r="CT51" s="199">
        <v>3.7918865740740753</v>
      </c>
      <c r="CU51" s="199">
        <v>2.2437198663160209E-2</v>
      </c>
      <c r="CV51" s="200">
        <v>6.8588063214249226</v>
      </c>
      <c r="CW51" s="201">
        <v>173</v>
      </c>
      <c r="CX51" s="198">
        <v>1168.8329999999996</v>
      </c>
      <c r="CY51" s="198">
        <v>6.756260115606934</v>
      </c>
      <c r="CZ51" s="199">
        <v>8.2973399700278297E-3</v>
      </c>
      <c r="DA51" s="199">
        <v>5.2011574074074085</v>
      </c>
      <c r="DB51" s="199">
        <v>3.0064493684435888E-2</v>
      </c>
      <c r="DC51" s="200">
        <v>8.1835181588939445</v>
      </c>
      <c r="DD51" s="201">
        <v>112</v>
      </c>
      <c r="DE51" s="198">
        <v>635.03599999999983</v>
      </c>
      <c r="DF51" s="198">
        <v>5.6699642857142845</v>
      </c>
      <c r="DG51" s="199">
        <v>8.1978546626984127E-3</v>
      </c>
      <c r="DH51" s="199">
        <v>2.8056828703703718</v>
      </c>
      <c r="DI51" s="199">
        <v>2.5050739914021177E-2</v>
      </c>
      <c r="DJ51" s="200">
        <v>8.5049690505405078</v>
      </c>
      <c r="DK51" s="201">
        <v>3</v>
      </c>
      <c r="DL51" s="198">
        <v>14.1</v>
      </c>
      <c r="DM51" s="198">
        <v>4.7</v>
      </c>
      <c r="DN51" s="199">
        <v>1.2716049382716052E-2</v>
      </c>
      <c r="DO51" s="199">
        <v>6.2754629629629632E-2</v>
      </c>
      <c r="DP51" s="199">
        <v>2.091820987654321E-2</v>
      </c>
      <c r="DQ51" s="200">
        <v>8.0249619327853861</v>
      </c>
      <c r="DR51" s="201">
        <v>3</v>
      </c>
      <c r="DS51" s="198">
        <v>14.1</v>
      </c>
      <c r="DT51" s="198">
        <v>4.7</v>
      </c>
      <c r="DU51" s="199">
        <v>1.4124228395061729E-2</v>
      </c>
      <c r="DV51" s="199">
        <v>7.6932870370370374E-2</v>
      </c>
      <c r="DW51" s="199">
        <v>2.564429012345679E-2</v>
      </c>
      <c r="DX51" s="200">
        <v>6.4075683443766849</v>
      </c>
      <c r="DY51" s="202">
        <v>3037</v>
      </c>
      <c r="DZ51" s="203">
        <v>22224.029628880005</v>
      </c>
      <c r="EA51" s="203">
        <v>7.317757533381628</v>
      </c>
      <c r="EB51" s="204">
        <v>8.716386785204696E-3</v>
      </c>
      <c r="EC51" s="204">
        <v>105.17045138888888</v>
      </c>
      <c r="ED51" s="204">
        <v>3.4629717283137594E-2</v>
      </c>
      <c r="EE51" s="205">
        <v>7.8745723237305505</v>
      </c>
    </row>
    <row r="52" spans="1:135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35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35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35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35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35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35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35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35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35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35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35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35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4" type="noConversion"/>
  <conditionalFormatting sqref="B42:B43">
    <cfRule type="expression" dxfId="22" priority="2" stopIfTrue="1">
      <formula>$B55=$F$1</formula>
    </cfRule>
  </conditionalFormatting>
  <conditionalFormatting sqref="A32:A41 A19:A30 A6:A17">
    <cfRule type="expression" dxfId="21" priority="4" stopIfTrue="1">
      <formula>$B6=$F$1</formula>
    </cfRule>
  </conditionalFormatting>
  <conditionalFormatting sqref="B6:B41">
    <cfRule type="cellIs" dxfId="20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24"/>
  <sheetViews>
    <sheetView workbookViewId="0">
      <selection activeCell="B15" sqref="B15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27" t="s">
        <v>62</v>
      </c>
      <c r="B2" s="228" t="s">
        <v>131</v>
      </c>
    </row>
    <row r="3" spans="1:14" x14ac:dyDescent="0.25">
      <c r="M3" s="345" t="s">
        <v>100</v>
      </c>
      <c r="N3" s="346"/>
    </row>
    <row r="4" spans="1:14" x14ac:dyDescent="0.25">
      <c r="A4" s="229" t="s">
        <v>53</v>
      </c>
      <c r="B4" s="230" t="s">
        <v>119</v>
      </c>
      <c r="C4" s="230" t="s">
        <v>52</v>
      </c>
      <c r="D4" s="231" t="s">
        <v>84</v>
      </c>
      <c r="E4" s="232" t="s">
        <v>85</v>
      </c>
      <c r="F4" s="232" t="s">
        <v>110</v>
      </c>
      <c r="G4" s="232" t="s">
        <v>132</v>
      </c>
      <c r="H4" s="232" t="s">
        <v>127</v>
      </c>
      <c r="I4" s="233" t="s">
        <v>177</v>
      </c>
      <c r="M4" s="32" t="s">
        <v>87</v>
      </c>
      <c r="N4" s="33" t="s">
        <v>88</v>
      </c>
    </row>
    <row r="5" spans="1:14" x14ac:dyDescent="0.25">
      <c r="A5" s="234" t="s">
        <v>453</v>
      </c>
      <c r="B5" s="246" t="s">
        <v>744</v>
      </c>
      <c r="C5" s="249"/>
      <c r="D5" s="247">
        <v>109.6</v>
      </c>
      <c r="E5" s="129">
        <v>37</v>
      </c>
      <c r="F5" s="130">
        <v>7.2416166166166165E-3</v>
      </c>
      <c r="G5" s="131">
        <v>5.7927448069304237</v>
      </c>
      <c r="H5" s="131">
        <v>2.9621621621621621</v>
      </c>
      <c r="I5" s="248">
        <v>43243</v>
      </c>
      <c r="M5" s="3">
        <v>201301</v>
      </c>
      <c r="N5" s="4" t="s">
        <v>376</v>
      </c>
    </row>
    <row r="6" spans="1:14" x14ac:dyDescent="0.25">
      <c r="A6" s="149"/>
      <c r="B6" s="246" t="s">
        <v>773</v>
      </c>
      <c r="C6" s="249"/>
      <c r="D6" s="247">
        <v>58.21</v>
      </c>
      <c r="E6" s="129">
        <v>12</v>
      </c>
      <c r="F6" s="130">
        <v>8.4230324074074086E-3</v>
      </c>
      <c r="G6" s="131">
        <v>5.000244162821593</v>
      </c>
      <c r="H6" s="131">
        <v>4.8508333333333331</v>
      </c>
      <c r="I6" s="248">
        <v>43242</v>
      </c>
      <c r="M6" s="3">
        <v>201202</v>
      </c>
      <c r="N6" s="4" t="s">
        <v>97</v>
      </c>
    </row>
    <row r="7" spans="1:14" x14ac:dyDescent="0.25">
      <c r="A7" s="149"/>
      <c r="B7" s="246" t="s">
        <v>768</v>
      </c>
      <c r="C7" s="249"/>
      <c r="D7" s="247">
        <v>18.399999999999999</v>
      </c>
      <c r="E7" s="129">
        <v>3</v>
      </c>
      <c r="F7" s="130">
        <v>8.2253086419753086E-3</v>
      </c>
      <c r="G7" s="131">
        <v>5.0794616920343332</v>
      </c>
      <c r="H7" s="131">
        <v>6.1333333333333329</v>
      </c>
      <c r="I7" s="248">
        <v>43212</v>
      </c>
      <c r="M7" s="3">
        <v>201201</v>
      </c>
      <c r="N7" s="4" t="s">
        <v>247</v>
      </c>
    </row>
    <row r="8" spans="1:14" x14ac:dyDescent="0.25">
      <c r="A8" s="149"/>
      <c r="B8" s="246" t="s">
        <v>756</v>
      </c>
      <c r="C8" s="249"/>
      <c r="D8" s="247">
        <v>131.75</v>
      </c>
      <c r="E8" s="129">
        <v>30</v>
      </c>
      <c r="F8" s="130">
        <v>7.995756172839508E-3</v>
      </c>
      <c r="G8" s="131">
        <v>5.2412072629163324</v>
      </c>
      <c r="H8" s="131">
        <v>4.3916666666666666</v>
      </c>
      <c r="I8" s="248">
        <v>43209</v>
      </c>
      <c r="M8" s="3">
        <v>201101</v>
      </c>
      <c r="N8" s="4"/>
    </row>
    <row r="9" spans="1:14" x14ac:dyDescent="0.25">
      <c r="A9" s="149"/>
      <c r="B9" s="246" t="s">
        <v>745</v>
      </c>
      <c r="C9" s="249"/>
      <c r="D9" s="247">
        <v>127.49999999999999</v>
      </c>
      <c r="E9" s="129">
        <v>23</v>
      </c>
      <c r="F9" s="130">
        <v>9.3292069243156202E-3</v>
      </c>
      <c r="G9" s="131">
        <v>4.6142781622639948</v>
      </c>
      <c r="H9" s="131">
        <v>5.5434782608695645</v>
      </c>
      <c r="I9" s="248">
        <v>43128</v>
      </c>
      <c r="M9" s="3">
        <v>200901</v>
      </c>
      <c r="N9" s="4" t="s">
        <v>242</v>
      </c>
    </row>
    <row r="10" spans="1:14" x14ac:dyDescent="0.25">
      <c r="A10" s="149"/>
      <c r="B10" s="246" t="s">
        <v>728</v>
      </c>
      <c r="C10" s="249"/>
      <c r="D10" s="247">
        <v>149.04999999999995</v>
      </c>
      <c r="E10" s="129">
        <v>24</v>
      </c>
      <c r="F10" s="130">
        <v>8.0815972222222209E-3</v>
      </c>
      <c r="G10" s="131">
        <v>5.2106640937577113</v>
      </c>
      <c r="H10" s="131">
        <v>6.2104166666666645</v>
      </c>
      <c r="I10" s="248">
        <v>43018</v>
      </c>
      <c r="M10" s="3">
        <v>200804</v>
      </c>
      <c r="N10" s="4" t="s">
        <v>225</v>
      </c>
    </row>
    <row r="11" spans="1:14" x14ac:dyDescent="0.25">
      <c r="A11" s="149"/>
      <c r="B11" s="246" t="s">
        <v>704</v>
      </c>
      <c r="C11" s="249"/>
      <c r="D11" s="247">
        <v>162.32</v>
      </c>
      <c r="E11" s="129">
        <v>40</v>
      </c>
      <c r="F11" s="130">
        <v>7.4045138888888893E-3</v>
      </c>
      <c r="G11" s="131">
        <v>5.6495099767181065</v>
      </c>
      <c r="H11" s="131">
        <v>4.0579999999999998</v>
      </c>
      <c r="I11" s="248">
        <v>42992</v>
      </c>
      <c r="M11" s="3">
        <v>200803</v>
      </c>
      <c r="N11" s="4" t="s">
        <v>94</v>
      </c>
    </row>
    <row r="12" spans="1:14" x14ac:dyDescent="0.25">
      <c r="A12" s="149"/>
      <c r="B12" s="235" t="s">
        <v>731</v>
      </c>
      <c r="C12" s="236">
        <v>42904</v>
      </c>
      <c r="D12" s="237">
        <v>5.2</v>
      </c>
      <c r="E12" s="238">
        <v>1</v>
      </c>
      <c r="F12" s="239">
        <v>1.0787037037037038E-2</v>
      </c>
      <c r="G12" s="240">
        <v>3.8605898123324427</v>
      </c>
      <c r="H12" s="240">
        <v>5.2</v>
      </c>
      <c r="I12" s="241">
        <v>42904</v>
      </c>
      <c r="M12" s="3">
        <v>200802</v>
      </c>
      <c r="N12" s="4" t="s">
        <v>206</v>
      </c>
    </row>
    <row r="13" spans="1:14" x14ac:dyDescent="0.25">
      <c r="A13" s="149"/>
      <c r="B13" s="246" t="s">
        <v>778</v>
      </c>
      <c r="C13" s="128"/>
      <c r="D13" s="247">
        <v>5.2</v>
      </c>
      <c r="E13" s="129">
        <v>1</v>
      </c>
      <c r="F13" s="130">
        <v>1.0787037037037038E-2</v>
      </c>
      <c r="G13" s="131">
        <v>3.8605898123324427</v>
      </c>
      <c r="H13" s="131">
        <v>5.2</v>
      </c>
      <c r="I13" s="248">
        <v>42904</v>
      </c>
      <c r="M13" s="3">
        <v>200801</v>
      </c>
      <c r="N13" s="4" t="s">
        <v>178</v>
      </c>
    </row>
    <row r="14" spans="1:14" x14ac:dyDescent="0.25">
      <c r="A14" s="149"/>
      <c r="B14" s="246" t="s">
        <v>717</v>
      </c>
      <c r="C14" s="249"/>
      <c r="D14" s="247">
        <v>162.59999999999997</v>
      </c>
      <c r="E14" s="129">
        <v>30</v>
      </c>
      <c r="F14" s="130">
        <v>7.7712191358024719E-3</v>
      </c>
      <c r="G14" s="131">
        <v>5.4050707768115256</v>
      </c>
      <c r="H14" s="131">
        <v>5.419999999999999</v>
      </c>
      <c r="I14" s="248">
        <v>42890</v>
      </c>
      <c r="M14" s="3">
        <v>200704</v>
      </c>
      <c r="N14" s="4" t="s">
        <v>162</v>
      </c>
    </row>
    <row r="15" spans="1:14" x14ac:dyDescent="0.25">
      <c r="A15" s="149"/>
      <c r="B15" s="246" t="s">
        <v>674</v>
      </c>
      <c r="C15" s="249"/>
      <c r="D15" s="247">
        <v>235.89</v>
      </c>
      <c r="E15" s="129">
        <v>54</v>
      </c>
      <c r="F15" s="130">
        <v>7.788708847736624E-3</v>
      </c>
      <c r="G15" s="131">
        <v>5.4092556277246668</v>
      </c>
      <c r="H15" s="131">
        <v>4.3683333333333332</v>
      </c>
      <c r="I15" s="248">
        <v>42809</v>
      </c>
      <c r="M15" s="3">
        <v>200703</v>
      </c>
      <c r="N15" s="4" t="s">
        <v>143</v>
      </c>
    </row>
    <row r="16" spans="1:14" x14ac:dyDescent="0.25">
      <c r="A16" s="149"/>
      <c r="B16" s="235" t="s">
        <v>714</v>
      </c>
      <c r="C16" s="236">
        <v>42792</v>
      </c>
      <c r="D16" s="237">
        <v>7.25</v>
      </c>
      <c r="E16" s="238">
        <v>1</v>
      </c>
      <c r="F16" s="239">
        <v>8.1249999999999985E-3</v>
      </c>
      <c r="G16" s="240">
        <v>5.1317341722375192</v>
      </c>
      <c r="H16" s="240">
        <v>7.25</v>
      </c>
      <c r="I16" s="241">
        <v>42792</v>
      </c>
      <c r="M16" s="3">
        <v>200702</v>
      </c>
      <c r="N16" s="4" t="s">
        <v>121</v>
      </c>
    </row>
    <row r="17" spans="1:14" x14ac:dyDescent="0.25">
      <c r="A17" s="149"/>
      <c r="B17" s="246" t="s">
        <v>779</v>
      </c>
      <c r="C17" s="128"/>
      <c r="D17" s="247">
        <v>7.25</v>
      </c>
      <c r="E17" s="129">
        <v>1</v>
      </c>
      <c r="F17" s="130">
        <v>8.1249999999999985E-3</v>
      </c>
      <c r="G17" s="131">
        <v>5.1317341722375192</v>
      </c>
      <c r="H17" s="131">
        <v>7.25</v>
      </c>
      <c r="I17" s="248">
        <v>42792</v>
      </c>
      <c r="M17" s="3">
        <v>200701</v>
      </c>
      <c r="N17" s="4" t="s">
        <v>102</v>
      </c>
    </row>
    <row r="18" spans="1:14" x14ac:dyDescent="0.25">
      <c r="A18" s="149"/>
      <c r="B18" s="246" t="s">
        <v>369</v>
      </c>
      <c r="C18" s="249"/>
      <c r="D18" s="247">
        <v>19.600000000000001</v>
      </c>
      <c r="E18" s="129">
        <v>8</v>
      </c>
      <c r="F18" s="130">
        <v>7.052951388888889E-3</v>
      </c>
      <c r="G18" s="131">
        <v>5.9413960497962748</v>
      </c>
      <c r="H18" s="131">
        <v>2.4500000000000002</v>
      </c>
      <c r="I18" s="248">
        <v>42760</v>
      </c>
      <c r="M18" s="3">
        <v>200604</v>
      </c>
      <c r="N18" s="5" t="s">
        <v>97</v>
      </c>
    </row>
    <row r="19" spans="1:14" x14ac:dyDescent="0.25">
      <c r="A19" s="149"/>
      <c r="B19" s="235" t="s">
        <v>696</v>
      </c>
      <c r="C19" s="236">
        <v>42732</v>
      </c>
      <c r="D19" s="237">
        <v>4</v>
      </c>
      <c r="E19" s="238">
        <v>1</v>
      </c>
      <c r="F19" s="239">
        <v>6.851851851851852E-3</v>
      </c>
      <c r="G19" s="240">
        <v>6.0759493670886124</v>
      </c>
      <c r="H19" s="240">
        <v>4</v>
      </c>
      <c r="I19" s="241">
        <v>42732</v>
      </c>
      <c r="M19" s="3">
        <v>200603</v>
      </c>
      <c r="N19" s="5" t="s">
        <v>99</v>
      </c>
    </row>
    <row r="20" spans="1:14" x14ac:dyDescent="0.25">
      <c r="A20" s="149"/>
      <c r="B20" s="242"/>
      <c r="C20" s="243">
        <v>42738</v>
      </c>
      <c r="D20" s="244">
        <v>3</v>
      </c>
      <c r="E20" s="124">
        <v>1</v>
      </c>
      <c r="F20" s="125">
        <v>6.9444444444444441E-3</v>
      </c>
      <c r="G20" s="126">
        <v>6.0000000000000053</v>
      </c>
      <c r="H20" s="126">
        <v>3</v>
      </c>
      <c r="I20" s="245">
        <v>42738</v>
      </c>
      <c r="M20" s="3">
        <v>200602</v>
      </c>
      <c r="N20" s="5" t="s">
        <v>98</v>
      </c>
    </row>
    <row r="21" spans="1:14" x14ac:dyDescent="0.25">
      <c r="A21" s="149"/>
      <c r="B21" s="242"/>
      <c r="C21" s="243">
        <v>42739</v>
      </c>
      <c r="D21" s="244">
        <v>3</v>
      </c>
      <c r="E21" s="124">
        <v>1</v>
      </c>
      <c r="F21" s="125">
        <v>7.0254629629629634E-3</v>
      </c>
      <c r="G21" s="126">
        <v>5.9340659340659387</v>
      </c>
      <c r="H21" s="126">
        <v>3</v>
      </c>
      <c r="I21" s="245">
        <v>42739</v>
      </c>
      <c r="M21" s="3">
        <v>200503</v>
      </c>
      <c r="N21" s="5" t="s">
        <v>97</v>
      </c>
    </row>
    <row r="22" spans="1:14" x14ac:dyDescent="0.25">
      <c r="A22" s="149"/>
      <c r="B22" s="242"/>
      <c r="C22" s="243">
        <v>42745</v>
      </c>
      <c r="D22" s="244">
        <v>1</v>
      </c>
      <c r="E22" s="124">
        <v>1</v>
      </c>
      <c r="F22" s="125">
        <v>6.8865740740740736E-3</v>
      </c>
      <c r="G22" s="126">
        <v>6.050420168067232</v>
      </c>
      <c r="H22" s="126">
        <v>1</v>
      </c>
      <c r="I22" s="245">
        <v>42745</v>
      </c>
      <c r="M22" s="3">
        <v>200502</v>
      </c>
      <c r="N22" s="5"/>
    </row>
    <row r="23" spans="1:14" x14ac:dyDescent="0.25">
      <c r="A23" s="149"/>
      <c r="B23" s="242"/>
      <c r="C23" s="243">
        <v>42746</v>
      </c>
      <c r="D23" s="244">
        <v>3</v>
      </c>
      <c r="E23" s="124">
        <v>1</v>
      </c>
      <c r="F23" s="125">
        <v>6.8981481481481489E-3</v>
      </c>
      <c r="G23" s="126">
        <v>6.0368921185019611</v>
      </c>
      <c r="H23" s="126">
        <v>3</v>
      </c>
      <c r="I23" s="245">
        <v>42746</v>
      </c>
      <c r="M23" s="3">
        <v>200501</v>
      </c>
      <c r="N23" s="5" t="s">
        <v>96</v>
      </c>
    </row>
    <row r="24" spans="1:14" x14ac:dyDescent="0.25">
      <c r="A24" s="149"/>
      <c r="B24" s="242"/>
      <c r="C24" s="243">
        <v>42747</v>
      </c>
      <c r="D24" s="244">
        <v>3.3</v>
      </c>
      <c r="E24" s="124">
        <v>1</v>
      </c>
      <c r="F24" s="125">
        <v>7.8125E-3</v>
      </c>
      <c r="G24" s="126">
        <v>5.332136445242373</v>
      </c>
      <c r="H24" s="126">
        <v>3.3</v>
      </c>
      <c r="I24" s="245">
        <v>42747</v>
      </c>
      <c r="M24" s="3">
        <v>200403</v>
      </c>
      <c r="N24" s="5" t="s">
        <v>95</v>
      </c>
    </row>
    <row r="25" spans="1:14" x14ac:dyDescent="0.25">
      <c r="A25" s="149"/>
      <c r="B25" s="246" t="s">
        <v>698</v>
      </c>
      <c r="C25" s="128"/>
      <c r="D25" s="247">
        <v>17.3</v>
      </c>
      <c r="E25" s="129">
        <v>6</v>
      </c>
      <c r="F25" s="130">
        <v>7.0698302469135799E-3</v>
      </c>
      <c r="G25" s="131">
        <v>5.9049106721610203</v>
      </c>
      <c r="H25" s="131">
        <v>2.8833333333333333</v>
      </c>
      <c r="I25" s="248">
        <v>42747</v>
      </c>
      <c r="M25" s="3">
        <v>200402</v>
      </c>
      <c r="N25" s="5" t="s">
        <v>94</v>
      </c>
    </row>
    <row r="26" spans="1:14" x14ac:dyDescent="0.25">
      <c r="A26" s="149"/>
      <c r="B26" s="235" t="s">
        <v>649</v>
      </c>
      <c r="C26" s="236">
        <v>42507</v>
      </c>
      <c r="D26" s="237">
        <v>3.1</v>
      </c>
      <c r="E26" s="238">
        <v>1</v>
      </c>
      <c r="F26" s="239">
        <v>7.2685185185185188E-3</v>
      </c>
      <c r="G26" s="240">
        <v>5.7348406988694824</v>
      </c>
      <c r="H26" s="240">
        <v>3.1</v>
      </c>
      <c r="I26" s="241">
        <v>42507</v>
      </c>
      <c r="M26" s="3">
        <v>200401</v>
      </c>
      <c r="N26" s="5" t="s">
        <v>93</v>
      </c>
    </row>
    <row r="27" spans="1:14" x14ac:dyDescent="0.25">
      <c r="A27" s="149"/>
      <c r="B27" s="242"/>
      <c r="C27" s="243">
        <v>42508</v>
      </c>
      <c r="D27" s="244">
        <v>5.0599999999999996</v>
      </c>
      <c r="E27" s="124">
        <v>1</v>
      </c>
      <c r="F27" s="125">
        <v>7.6504629629629631E-3</v>
      </c>
      <c r="G27" s="126">
        <v>5.4441123729826693</v>
      </c>
      <c r="H27" s="126">
        <v>5.0599999999999996</v>
      </c>
      <c r="I27" s="245">
        <v>42508</v>
      </c>
      <c r="M27" s="3">
        <v>200304</v>
      </c>
      <c r="N27" s="5" t="s">
        <v>92</v>
      </c>
    </row>
    <row r="28" spans="1:14" x14ac:dyDescent="0.25">
      <c r="A28" s="149"/>
      <c r="B28" s="242"/>
      <c r="C28" s="243">
        <v>42509</v>
      </c>
      <c r="D28" s="244">
        <v>5.0999999999999996</v>
      </c>
      <c r="E28" s="124">
        <v>1</v>
      </c>
      <c r="F28" s="125">
        <v>7.8356481481481489E-3</v>
      </c>
      <c r="G28" s="126">
        <v>5.3186558516801883</v>
      </c>
      <c r="H28" s="126">
        <v>5.0999999999999996</v>
      </c>
      <c r="I28" s="245">
        <v>42509</v>
      </c>
      <c r="M28" s="3">
        <v>200303</v>
      </c>
      <c r="N28" s="5" t="s">
        <v>91</v>
      </c>
    </row>
    <row r="29" spans="1:14" x14ac:dyDescent="0.25">
      <c r="A29" s="149"/>
      <c r="B29" s="242"/>
      <c r="C29" s="243">
        <v>42510</v>
      </c>
      <c r="D29" s="244">
        <v>3.1</v>
      </c>
      <c r="E29" s="124">
        <v>1</v>
      </c>
      <c r="F29" s="125">
        <v>7.2916666666666659E-3</v>
      </c>
      <c r="G29" s="126">
        <v>5.7113613101330651</v>
      </c>
      <c r="H29" s="126">
        <v>3.1</v>
      </c>
      <c r="I29" s="245">
        <v>42510</v>
      </c>
      <c r="M29" s="3">
        <v>200302</v>
      </c>
      <c r="N29" s="5" t="s">
        <v>90</v>
      </c>
    </row>
    <row r="30" spans="1:14" ht="15.75" thickBot="1" x14ac:dyDescent="0.3">
      <c r="A30" s="149"/>
      <c r="B30" s="242"/>
      <c r="C30" s="243">
        <v>42513</v>
      </c>
      <c r="D30" s="244">
        <v>3.75</v>
      </c>
      <c r="E30" s="124">
        <v>1</v>
      </c>
      <c r="F30" s="125">
        <v>8.8310185185185176E-3</v>
      </c>
      <c r="G30" s="126">
        <v>4.7202797202797253</v>
      </c>
      <c r="H30" s="126">
        <v>3.75</v>
      </c>
      <c r="I30" s="245">
        <v>42513</v>
      </c>
      <c r="M30" s="6">
        <v>200301</v>
      </c>
      <c r="N30" s="7" t="s">
        <v>89</v>
      </c>
    </row>
    <row r="31" spans="1:14" x14ac:dyDescent="0.25">
      <c r="A31" s="149"/>
      <c r="B31" s="242"/>
      <c r="C31" s="243">
        <v>42515</v>
      </c>
      <c r="D31" s="244">
        <v>4.2</v>
      </c>
      <c r="E31" s="124">
        <v>1</v>
      </c>
      <c r="F31" s="125">
        <v>7.5694444444444446E-3</v>
      </c>
      <c r="G31" s="126">
        <v>5.5041863851474382</v>
      </c>
      <c r="H31" s="126">
        <v>4.2</v>
      </c>
      <c r="I31" s="245">
        <v>42515</v>
      </c>
    </row>
    <row r="32" spans="1:14" x14ac:dyDescent="0.25">
      <c r="A32" s="149"/>
      <c r="B32" s="242"/>
      <c r="C32" s="243">
        <v>42517</v>
      </c>
      <c r="D32" s="244">
        <v>7.25</v>
      </c>
      <c r="E32" s="124">
        <v>1</v>
      </c>
      <c r="F32" s="125">
        <v>9.0393518518518522E-3</v>
      </c>
      <c r="G32" s="126">
        <v>4.6121222830888877</v>
      </c>
      <c r="H32" s="126">
        <v>7.25</v>
      </c>
      <c r="I32" s="245">
        <v>42517</v>
      </c>
    </row>
    <row r="33" spans="1:9" x14ac:dyDescent="0.25">
      <c r="A33" s="149"/>
      <c r="B33" s="242"/>
      <c r="C33" s="243">
        <v>42518</v>
      </c>
      <c r="D33" s="244">
        <v>3.1</v>
      </c>
      <c r="E33" s="124">
        <v>1</v>
      </c>
      <c r="F33" s="125">
        <v>8.4375000000000006E-3</v>
      </c>
      <c r="G33" s="126">
        <v>4.9358690844759003</v>
      </c>
      <c r="H33" s="126">
        <v>3.1</v>
      </c>
      <c r="I33" s="245">
        <v>42518</v>
      </c>
    </row>
    <row r="34" spans="1:9" x14ac:dyDescent="0.25">
      <c r="A34" s="149"/>
      <c r="B34" s="242"/>
      <c r="C34" s="243">
        <v>42521</v>
      </c>
      <c r="D34" s="244">
        <v>3.1</v>
      </c>
      <c r="E34" s="124">
        <v>1</v>
      </c>
      <c r="F34" s="125">
        <v>8.4259259259259253E-3</v>
      </c>
      <c r="G34" s="126">
        <v>4.942426926483618</v>
      </c>
      <c r="H34" s="126">
        <v>3.1</v>
      </c>
      <c r="I34" s="245">
        <v>42521</v>
      </c>
    </row>
    <row r="35" spans="1:9" x14ac:dyDescent="0.25">
      <c r="A35" s="149"/>
      <c r="B35" s="242"/>
      <c r="C35" s="243">
        <v>42522</v>
      </c>
      <c r="D35" s="244">
        <v>3.1</v>
      </c>
      <c r="E35" s="124">
        <v>1</v>
      </c>
      <c r="F35" s="125">
        <v>7.0601851851851841E-3</v>
      </c>
      <c r="G35" s="126">
        <v>5.9047619047619087</v>
      </c>
      <c r="H35" s="126">
        <v>3.1</v>
      </c>
      <c r="I35" s="245">
        <v>42522</v>
      </c>
    </row>
    <row r="36" spans="1:9" x14ac:dyDescent="0.25">
      <c r="A36" s="149"/>
      <c r="B36" s="242"/>
      <c r="C36" s="243">
        <v>42526</v>
      </c>
      <c r="D36" s="244">
        <v>13.1</v>
      </c>
      <c r="E36" s="124">
        <v>1</v>
      </c>
      <c r="F36" s="125">
        <v>9.0046296296296298E-3</v>
      </c>
      <c r="G36" s="126">
        <v>4.6271585557299879</v>
      </c>
      <c r="H36" s="126">
        <v>13.1</v>
      </c>
      <c r="I36" s="245">
        <v>42526</v>
      </c>
    </row>
    <row r="37" spans="1:9" x14ac:dyDescent="0.25">
      <c r="A37" s="149"/>
      <c r="B37" s="242"/>
      <c r="C37" s="243">
        <v>42530</v>
      </c>
      <c r="D37" s="244">
        <v>3.1</v>
      </c>
      <c r="E37" s="124">
        <v>1</v>
      </c>
      <c r="F37" s="125">
        <v>8.1365740740740738E-3</v>
      </c>
      <c r="G37" s="126">
        <v>5.1216154199173971</v>
      </c>
      <c r="H37" s="126">
        <v>3.1</v>
      </c>
      <c r="I37" s="245">
        <v>42530</v>
      </c>
    </row>
    <row r="38" spans="1:9" x14ac:dyDescent="0.25">
      <c r="A38" s="149"/>
      <c r="B38" s="242"/>
      <c r="C38" s="243">
        <v>42535</v>
      </c>
      <c r="D38" s="244">
        <v>5.05</v>
      </c>
      <c r="E38" s="124">
        <v>1</v>
      </c>
      <c r="F38" s="125">
        <v>7.1527777777777787E-3</v>
      </c>
      <c r="G38" s="126">
        <v>5.8269230769230802</v>
      </c>
      <c r="H38" s="126">
        <v>5.05</v>
      </c>
      <c r="I38" s="245">
        <v>42535</v>
      </c>
    </row>
    <row r="39" spans="1:9" x14ac:dyDescent="0.25">
      <c r="A39" s="149"/>
      <c r="B39" s="242"/>
      <c r="C39" s="243">
        <v>42538</v>
      </c>
      <c r="D39" s="244">
        <v>7.85</v>
      </c>
      <c r="E39" s="124">
        <v>1</v>
      </c>
      <c r="F39" s="125">
        <v>8.1365740740740738E-3</v>
      </c>
      <c r="G39" s="126">
        <v>5.1195652173913091</v>
      </c>
      <c r="H39" s="126">
        <v>7.85</v>
      </c>
      <c r="I39" s="245">
        <v>42538</v>
      </c>
    </row>
    <row r="40" spans="1:9" x14ac:dyDescent="0.25">
      <c r="A40" s="149"/>
      <c r="B40" s="242"/>
      <c r="C40" s="243">
        <v>42578</v>
      </c>
      <c r="D40" s="244">
        <v>3.1</v>
      </c>
      <c r="E40" s="124">
        <v>1</v>
      </c>
      <c r="F40" s="125">
        <v>7.3958333333333341E-3</v>
      </c>
      <c r="G40" s="126">
        <v>5.6306760847628698</v>
      </c>
      <c r="H40" s="126">
        <v>3.1</v>
      </c>
      <c r="I40" s="245">
        <v>42578</v>
      </c>
    </row>
    <row r="41" spans="1:9" x14ac:dyDescent="0.25">
      <c r="A41" s="149"/>
      <c r="B41" s="242"/>
      <c r="C41" s="243">
        <v>42612</v>
      </c>
      <c r="D41" s="244">
        <v>2.2799999999999998</v>
      </c>
      <c r="E41" s="124">
        <v>1</v>
      </c>
      <c r="F41" s="125">
        <v>9.1319444444444443E-3</v>
      </c>
      <c r="G41" s="126">
        <v>4.5600000000000041</v>
      </c>
      <c r="H41" s="126">
        <v>2.2799999999999998</v>
      </c>
      <c r="I41" s="245">
        <v>42612</v>
      </c>
    </row>
    <row r="42" spans="1:9" x14ac:dyDescent="0.25">
      <c r="A42" s="149"/>
      <c r="B42" s="242"/>
      <c r="C42" s="243">
        <v>42633</v>
      </c>
      <c r="D42" s="244">
        <v>3.1</v>
      </c>
      <c r="E42" s="124">
        <v>1</v>
      </c>
      <c r="F42" s="125">
        <v>8.4143518518518517E-3</v>
      </c>
      <c r="G42" s="126">
        <v>4.9490022172949049</v>
      </c>
      <c r="H42" s="126">
        <v>3.1</v>
      </c>
      <c r="I42" s="245">
        <v>42633</v>
      </c>
    </row>
    <row r="43" spans="1:9" x14ac:dyDescent="0.25">
      <c r="A43" s="149"/>
      <c r="B43" s="242"/>
      <c r="C43" s="243">
        <v>42634</v>
      </c>
      <c r="D43" s="244">
        <v>3.1</v>
      </c>
      <c r="E43" s="124">
        <v>1</v>
      </c>
      <c r="F43" s="125">
        <v>7.5347222222222213E-3</v>
      </c>
      <c r="G43" s="126">
        <v>5.5302279484638301</v>
      </c>
      <c r="H43" s="126">
        <v>3.1</v>
      </c>
      <c r="I43" s="245">
        <v>42634</v>
      </c>
    </row>
    <row r="44" spans="1:9" x14ac:dyDescent="0.25">
      <c r="A44" s="149"/>
      <c r="B44" s="242"/>
      <c r="C44" s="243">
        <v>42640</v>
      </c>
      <c r="D44" s="244">
        <v>3.1</v>
      </c>
      <c r="E44" s="124">
        <v>1</v>
      </c>
      <c r="F44" s="125">
        <v>7.1643518518518514E-3</v>
      </c>
      <c r="G44" s="126">
        <v>5.8185610010427578</v>
      </c>
      <c r="H44" s="126">
        <v>3.1</v>
      </c>
      <c r="I44" s="245">
        <v>42640</v>
      </c>
    </row>
    <row r="45" spans="1:9" x14ac:dyDescent="0.25">
      <c r="A45" s="149"/>
      <c r="B45" s="242"/>
      <c r="C45" s="243">
        <v>42646</v>
      </c>
      <c r="D45" s="244">
        <v>3.1</v>
      </c>
      <c r="E45" s="124">
        <v>1</v>
      </c>
      <c r="F45" s="125">
        <v>8.1828703703703699E-3</v>
      </c>
      <c r="G45" s="126">
        <v>5.0889192886456946</v>
      </c>
      <c r="H45" s="126">
        <v>3.1</v>
      </c>
      <c r="I45" s="245">
        <v>42646</v>
      </c>
    </row>
    <row r="46" spans="1:9" x14ac:dyDescent="0.25">
      <c r="A46" s="149"/>
      <c r="B46" s="242"/>
      <c r="C46" s="243">
        <v>42648</v>
      </c>
      <c r="D46" s="244">
        <v>3.1</v>
      </c>
      <c r="E46" s="124">
        <v>1</v>
      </c>
      <c r="F46" s="125">
        <v>7.7314814814814815E-3</v>
      </c>
      <c r="G46" s="126">
        <v>5.3913043478260914</v>
      </c>
      <c r="H46" s="126">
        <v>3.1</v>
      </c>
      <c r="I46" s="245">
        <v>42648</v>
      </c>
    </row>
    <row r="47" spans="1:9" x14ac:dyDescent="0.25">
      <c r="A47" s="149"/>
      <c r="B47" s="242"/>
      <c r="C47" s="243">
        <v>42656</v>
      </c>
      <c r="D47" s="244">
        <v>3.1</v>
      </c>
      <c r="E47" s="124">
        <v>1</v>
      </c>
      <c r="F47" s="125">
        <v>7.858796296296296E-3</v>
      </c>
      <c r="G47" s="126">
        <v>5.3041825095057069</v>
      </c>
      <c r="H47" s="126">
        <v>3.1</v>
      </c>
      <c r="I47" s="245">
        <v>42656</v>
      </c>
    </row>
    <row r="48" spans="1:9" x14ac:dyDescent="0.25">
      <c r="A48" s="149"/>
      <c r="B48" s="242"/>
      <c r="C48" s="243">
        <v>42690</v>
      </c>
      <c r="D48" s="244">
        <v>3.2</v>
      </c>
      <c r="E48" s="124">
        <v>1</v>
      </c>
      <c r="F48" s="125">
        <v>7.8819444444444432E-3</v>
      </c>
      <c r="G48" s="126">
        <v>5.2844036697247745</v>
      </c>
      <c r="H48" s="126">
        <v>3.2</v>
      </c>
      <c r="I48" s="245">
        <v>42690</v>
      </c>
    </row>
    <row r="49" spans="1:9" x14ac:dyDescent="0.25">
      <c r="A49" s="149"/>
      <c r="B49" s="242"/>
      <c r="C49" s="243">
        <v>42702</v>
      </c>
      <c r="D49" s="244">
        <v>3.1</v>
      </c>
      <c r="E49" s="124">
        <v>1</v>
      </c>
      <c r="F49" s="125">
        <v>8.5763888888888886E-3</v>
      </c>
      <c r="G49" s="126">
        <v>4.8606271777003522</v>
      </c>
      <c r="H49" s="126">
        <v>3.1</v>
      </c>
      <c r="I49" s="245">
        <v>42702</v>
      </c>
    </row>
    <row r="50" spans="1:9" x14ac:dyDescent="0.25">
      <c r="A50" s="149"/>
      <c r="B50" s="242"/>
      <c r="C50" s="243">
        <v>42710</v>
      </c>
      <c r="D50" s="244">
        <v>1.45</v>
      </c>
      <c r="E50" s="124">
        <v>1</v>
      </c>
      <c r="F50" s="125">
        <v>7.3726851851851861E-3</v>
      </c>
      <c r="G50" s="126">
        <v>5.6493506493506542</v>
      </c>
      <c r="H50" s="126">
        <v>1.45</v>
      </c>
      <c r="I50" s="245">
        <v>42710</v>
      </c>
    </row>
    <row r="51" spans="1:9" x14ac:dyDescent="0.25">
      <c r="A51" s="149"/>
      <c r="B51" s="242"/>
      <c r="C51" s="243">
        <v>42711</v>
      </c>
      <c r="D51" s="244">
        <v>1.5</v>
      </c>
      <c r="E51" s="124">
        <v>1</v>
      </c>
      <c r="F51" s="125">
        <v>7.7662037037037031E-3</v>
      </c>
      <c r="G51" s="126">
        <v>5.3624627606752773</v>
      </c>
      <c r="H51" s="126">
        <v>1.5</v>
      </c>
      <c r="I51" s="245">
        <v>42711</v>
      </c>
    </row>
    <row r="52" spans="1:9" x14ac:dyDescent="0.25">
      <c r="A52" s="149"/>
      <c r="B52" s="242"/>
      <c r="C52" s="243">
        <v>42712</v>
      </c>
      <c r="D52" s="244">
        <v>2.58</v>
      </c>
      <c r="E52" s="124">
        <v>1</v>
      </c>
      <c r="F52" s="125">
        <v>8.0902777777777778E-3</v>
      </c>
      <c r="G52" s="126">
        <v>5.1485587583148611</v>
      </c>
      <c r="H52" s="126">
        <v>2.58</v>
      </c>
      <c r="I52" s="245">
        <v>42712</v>
      </c>
    </row>
    <row r="53" spans="1:9" x14ac:dyDescent="0.25">
      <c r="A53" s="149"/>
      <c r="B53" s="242"/>
      <c r="C53" s="243">
        <v>42716</v>
      </c>
      <c r="D53" s="244">
        <v>3</v>
      </c>
      <c r="E53" s="124">
        <v>1</v>
      </c>
      <c r="F53" s="125">
        <v>7.0949074074074074E-3</v>
      </c>
      <c r="G53" s="126">
        <v>5.8759521218716042</v>
      </c>
      <c r="H53" s="126">
        <v>3</v>
      </c>
      <c r="I53" s="245">
        <v>42716</v>
      </c>
    </row>
    <row r="54" spans="1:9" x14ac:dyDescent="0.25">
      <c r="A54" s="149"/>
      <c r="B54" s="242"/>
      <c r="C54" s="243">
        <v>42717</v>
      </c>
      <c r="D54" s="244">
        <v>3</v>
      </c>
      <c r="E54" s="124">
        <v>1</v>
      </c>
      <c r="F54" s="125">
        <v>6.9791666666666674E-3</v>
      </c>
      <c r="G54" s="126">
        <v>5.970149253731349</v>
      </c>
      <c r="H54" s="126">
        <v>3</v>
      </c>
      <c r="I54" s="245">
        <v>42717</v>
      </c>
    </row>
    <row r="55" spans="1:9" x14ac:dyDescent="0.25">
      <c r="A55" s="149"/>
      <c r="B55" s="242"/>
      <c r="C55" s="243">
        <v>42718</v>
      </c>
      <c r="D55" s="244">
        <v>3</v>
      </c>
      <c r="E55" s="124">
        <v>1</v>
      </c>
      <c r="F55" s="125">
        <v>6.9328703703703696E-3</v>
      </c>
      <c r="G55" s="126">
        <v>6.0133630289532345</v>
      </c>
      <c r="H55" s="126">
        <v>3</v>
      </c>
      <c r="I55" s="245">
        <v>42718</v>
      </c>
    </row>
    <row r="56" spans="1:9" x14ac:dyDescent="0.25">
      <c r="A56" s="149"/>
      <c r="B56" s="242"/>
      <c r="C56" s="243">
        <v>42719</v>
      </c>
      <c r="D56" s="244">
        <v>3.03</v>
      </c>
      <c r="E56" s="124">
        <v>1</v>
      </c>
      <c r="F56" s="125">
        <v>6.875E-3</v>
      </c>
      <c r="G56" s="126">
        <v>6.0600000000000049</v>
      </c>
      <c r="H56" s="126">
        <v>3.03</v>
      </c>
      <c r="I56" s="245">
        <v>42719</v>
      </c>
    </row>
    <row r="57" spans="1:9" x14ac:dyDescent="0.25">
      <c r="A57" s="149"/>
      <c r="B57" s="242"/>
      <c r="C57" s="243">
        <v>42723</v>
      </c>
      <c r="D57" s="244">
        <v>2.4900000000000002</v>
      </c>
      <c r="E57" s="124">
        <v>1</v>
      </c>
      <c r="F57" s="125">
        <v>7.7777777777777767E-3</v>
      </c>
      <c r="G57" s="126">
        <v>5.3548387096774235</v>
      </c>
      <c r="H57" s="126">
        <v>2.4900000000000002</v>
      </c>
      <c r="I57" s="245">
        <v>42723</v>
      </c>
    </row>
    <row r="58" spans="1:9" x14ac:dyDescent="0.25">
      <c r="A58" s="149"/>
      <c r="B58" s="242"/>
      <c r="C58" s="243">
        <v>42725</v>
      </c>
      <c r="D58" s="244">
        <v>2.42</v>
      </c>
      <c r="E58" s="124">
        <v>1</v>
      </c>
      <c r="F58" s="125">
        <v>8.611111111111111E-3</v>
      </c>
      <c r="G58" s="126">
        <v>4.8400000000000034</v>
      </c>
      <c r="H58" s="126">
        <v>2.42</v>
      </c>
      <c r="I58" s="245">
        <v>42725</v>
      </c>
    </row>
    <row r="59" spans="1:9" x14ac:dyDescent="0.25">
      <c r="A59" s="149"/>
      <c r="B59" s="242"/>
      <c r="C59" s="243">
        <v>42726</v>
      </c>
      <c r="D59" s="244">
        <v>2</v>
      </c>
      <c r="E59" s="124">
        <v>1</v>
      </c>
      <c r="F59" s="125">
        <v>7.6620370370370366E-3</v>
      </c>
      <c r="G59" s="126">
        <v>5.4339622641509484</v>
      </c>
      <c r="H59" s="126">
        <v>2</v>
      </c>
      <c r="I59" s="245">
        <v>42726</v>
      </c>
    </row>
    <row r="60" spans="1:9" x14ac:dyDescent="0.25">
      <c r="A60" s="149"/>
      <c r="B60" s="242"/>
      <c r="C60" s="243">
        <v>42731</v>
      </c>
      <c r="D60" s="244">
        <v>4.1500000000000004</v>
      </c>
      <c r="E60" s="124">
        <v>1</v>
      </c>
      <c r="F60" s="125">
        <v>7.3726851851851861E-3</v>
      </c>
      <c r="G60" s="126">
        <v>5.6526674233825247</v>
      </c>
      <c r="H60" s="126">
        <v>4.1500000000000004</v>
      </c>
      <c r="I60" s="245">
        <v>42731</v>
      </c>
    </row>
    <row r="61" spans="1:9" x14ac:dyDescent="0.25">
      <c r="A61" s="149"/>
      <c r="B61" s="246" t="s">
        <v>656</v>
      </c>
      <c r="C61" s="128"/>
      <c r="D61" s="247">
        <v>128.85999999999996</v>
      </c>
      <c r="E61" s="129">
        <v>35</v>
      </c>
      <c r="F61" s="130">
        <v>7.8356481481481506E-3</v>
      </c>
      <c r="G61" s="131">
        <v>5.3515168006554141</v>
      </c>
      <c r="H61" s="131">
        <v>3.6817142857142846</v>
      </c>
      <c r="I61" s="248">
        <v>42731</v>
      </c>
    </row>
    <row r="62" spans="1:9" x14ac:dyDescent="0.25">
      <c r="A62" s="149"/>
      <c r="B62" s="246" t="s">
        <v>504</v>
      </c>
      <c r="C62" s="249"/>
      <c r="D62" s="247">
        <v>322.68</v>
      </c>
      <c r="E62" s="129">
        <v>48</v>
      </c>
      <c r="F62" s="130">
        <v>7.4693769290123486E-3</v>
      </c>
      <c r="G62" s="131">
        <v>5.6331418037182361</v>
      </c>
      <c r="H62" s="131">
        <v>6.7225000000000001</v>
      </c>
      <c r="I62" s="248">
        <v>42682</v>
      </c>
    </row>
    <row r="63" spans="1:9" x14ac:dyDescent="0.25">
      <c r="A63" s="149"/>
      <c r="B63" s="235" t="s">
        <v>684</v>
      </c>
      <c r="C63" s="236">
        <v>42636</v>
      </c>
      <c r="D63" s="237">
        <v>3.8</v>
      </c>
      <c r="E63" s="238">
        <v>1</v>
      </c>
      <c r="F63" s="239">
        <v>1.0486111111111111E-2</v>
      </c>
      <c r="G63" s="240">
        <v>3.9744334689134253</v>
      </c>
      <c r="H63" s="240">
        <v>3.8</v>
      </c>
      <c r="I63" s="241">
        <v>42636</v>
      </c>
    </row>
    <row r="64" spans="1:9" x14ac:dyDescent="0.25">
      <c r="A64" s="149"/>
      <c r="B64" s="246" t="s">
        <v>699</v>
      </c>
      <c r="C64" s="128"/>
      <c r="D64" s="247">
        <v>3.8</v>
      </c>
      <c r="E64" s="129">
        <v>1</v>
      </c>
      <c r="F64" s="130">
        <v>1.0486111111111111E-2</v>
      </c>
      <c r="G64" s="131">
        <v>3.9744334689134253</v>
      </c>
      <c r="H64" s="131">
        <v>3.8</v>
      </c>
      <c r="I64" s="248">
        <v>42636</v>
      </c>
    </row>
    <row r="65" spans="1:9" x14ac:dyDescent="0.25">
      <c r="A65" s="149"/>
      <c r="B65" s="235" t="s">
        <v>576</v>
      </c>
      <c r="C65" s="236">
        <v>42034</v>
      </c>
      <c r="D65" s="237">
        <v>2.75</v>
      </c>
      <c r="E65" s="238">
        <v>1</v>
      </c>
      <c r="F65" s="239">
        <v>7.9629629629629634E-3</v>
      </c>
      <c r="G65" s="240">
        <v>5.2297939778129985</v>
      </c>
      <c r="H65" s="240">
        <v>2.75</v>
      </c>
      <c r="I65" s="241">
        <v>42034</v>
      </c>
    </row>
    <row r="66" spans="1:9" x14ac:dyDescent="0.25">
      <c r="A66" s="149"/>
      <c r="B66" s="242"/>
      <c r="C66" s="243">
        <v>42035</v>
      </c>
      <c r="D66" s="244">
        <v>8.5500000000000007</v>
      </c>
      <c r="E66" s="124">
        <v>1</v>
      </c>
      <c r="F66" s="125">
        <v>8.2407407407407412E-3</v>
      </c>
      <c r="G66" s="126">
        <v>5.0591715976331404</v>
      </c>
      <c r="H66" s="126">
        <v>8.5500000000000007</v>
      </c>
      <c r="I66" s="245">
        <v>42035</v>
      </c>
    </row>
    <row r="67" spans="1:9" x14ac:dyDescent="0.25">
      <c r="A67" s="149"/>
      <c r="B67" s="242"/>
      <c r="C67" s="243">
        <v>42037</v>
      </c>
      <c r="D67" s="244">
        <v>3.75</v>
      </c>
      <c r="E67" s="124">
        <v>1</v>
      </c>
      <c r="F67" s="125">
        <v>7.7546296296296287E-3</v>
      </c>
      <c r="G67" s="126">
        <v>5.3699284009546586</v>
      </c>
      <c r="H67" s="126">
        <v>3.75</v>
      </c>
      <c r="I67" s="245">
        <v>42037</v>
      </c>
    </row>
    <row r="68" spans="1:9" x14ac:dyDescent="0.25">
      <c r="A68" s="149"/>
      <c r="B68" s="242"/>
      <c r="C68" s="243">
        <v>42038</v>
      </c>
      <c r="D68" s="244">
        <v>2.75</v>
      </c>
      <c r="E68" s="124">
        <v>1</v>
      </c>
      <c r="F68" s="125">
        <v>7.5810185185185182E-3</v>
      </c>
      <c r="G68" s="126">
        <v>5.5000000000000044</v>
      </c>
      <c r="H68" s="126">
        <v>2.75</v>
      </c>
      <c r="I68" s="245">
        <v>42038</v>
      </c>
    </row>
    <row r="69" spans="1:9" x14ac:dyDescent="0.25">
      <c r="A69" s="149"/>
      <c r="B69" s="242"/>
      <c r="C69" s="243">
        <v>42042</v>
      </c>
      <c r="D69" s="244">
        <v>5.0999999999999996</v>
      </c>
      <c r="E69" s="124">
        <v>1</v>
      </c>
      <c r="F69" s="125">
        <v>8.1712962962962963E-3</v>
      </c>
      <c r="G69" s="126">
        <v>5.1000000000000041</v>
      </c>
      <c r="H69" s="126">
        <v>5.0999999999999996</v>
      </c>
      <c r="I69" s="245">
        <v>42042</v>
      </c>
    </row>
    <row r="70" spans="1:9" x14ac:dyDescent="0.25">
      <c r="A70" s="149"/>
      <c r="B70" s="242"/>
      <c r="C70" s="243">
        <v>42044</v>
      </c>
      <c r="D70" s="244">
        <v>2.75</v>
      </c>
      <c r="E70" s="124">
        <v>1</v>
      </c>
      <c r="F70" s="125">
        <v>7.5810185185185182E-3</v>
      </c>
      <c r="G70" s="126">
        <v>5.5000000000000044</v>
      </c>
      <c r="H70" s="126">
        <v>2.75</v>
      </c>
      <c r="I70" s="245">
        <v>42044</v>
      </c>
    </row>
    <row r="71" spans="1:9" x14ac:dyDescent="0.25">
      <c r="A71" s="149"/>
      <c r="B71" s="242"/>
      <c r="C71" s="243">
        <v>42049</v>
      </c>
      <c r="D71" s="244">
        <v>18</v>
      </c>
      <c r="E71" s="124">
        <v>1</v>
      </c>
      <c r="F71" s="125">
        <v>8.2291666666666659E-3</v>
      </c>
      <c r="G71" s="126">
        <v>5.0640825257893134</v>
      </c>
      <c r="H71" s="126">
        <v>18</v>
      </c>
      <c r="I71" s="245">
        <v>42049</v>
      </c>
    </row>
    <row r="72" spans="1:9" x14ac:dyDescent="0.25">
      <c r="A72" s="149"/>
      <c r="B72" s="242"/>
      <c r="C72" s="243">
        <v>42052</v>
      </c>
      <c r="D72" s="244">
        <v>3.85</v>
      </c>
      <c r="E72" s="124">
        <v>1</v>
      </c>
      <c r="F72" s="125">
        <v>8.113425925925925E-3</v>
      </c>
      <c r="G72" s="126">
        <v>5.1333333333333382</v>
      </c>
      <c r="H72" s="126">
        <v>3.85</v>
      </c>
      <c r="I72" s="245">
        <v>42052</v>
      </c>
    </row>
    <row r="73" spans="1:9" x14ac:dyDescent="0.25">
      <c r="A73" s="149"/>
      <c r="B73" s="242"/>
      <c r="C73" s="243">
        <v>42053</v>
      </c>
      <c r="D73" s="244">
        <v>2.85</v>
      </c>
      <c r="E73" s="124">
        <v>1</v>
      </c>
      <c r="F73" s="125">
        <v>7.3148148148148148E-3</v>
      </c>
      <c r="G73" s="126">
        <v>5.7000000000000046</v>
      </c>
      <c r="H73" s="126">
        <v>2.85</v>
      </c>
      <c r="I73" s="245">
        <v>42053</v>
      </c>
    </row>
    <row r="74" spans="1:9" x14ac:dyDescent="0.25">
      <c r="A74" s="149"/>
      <c r="B74" s="242"/>
      <c r="C74" s="243">
        <v>42055</v>
      </c>
      <c r="D74" s="244">
        <v>3.75</v>
      </c>
      <c r="E74" s="124">
        <v>1</v>
      </c>
      <c r="F74" s="125">
        <v>7.4537037037037028E-3</v>
      </c>
      <c r="G74" s="126">
        <v>5.590062111801247</v>
      </c>
      <c r="H74" s="126">
        <v>3.75</v>
      </c>
      <c r="I74" s="245">
        <v>42055</v>
      </c>
    </row>
    <row r="75" spans="1:9" x14ac:dyDescent="0.25">
      <c r="A75" s="149"/>
      <c r="B75" s="242"/>
      <c r="C75" s="243">
        <v>42057</v>
      </c>
      <c r="D75" s="244">
        <v>20</v>
      </c>
      <c r="E75" s="124">
        <v>1</v>
      </c>
      <c r="F75" s="125">
        <v>8.1597222222222227E-3</v>
      </c>
      <c r="G75" s="126">
        <v>5.1081943951755981</v>
      </c>
      <c r="H75" s="126">
        <v>20</v>
      </c>
      <c r="I75" s="245">
        <v>42057</v>
      </c>
    </row>
    <row r="76" spans="1:9" x14ac:dyDescent="0.25">
      <c r="A76" s="149"/>
      <c r="B76" s="242"/>
      <c r="C76" s="243">
        <v>42064</v>
      </c>
      <c r="D76" s="244">
        <v>10</v>
      </c>
      <c r="E76" s="124">
        <v>1</v>
      </c>
      <c r="F76" s="125">
        <v>8.3217592592592596E-3</v>
      </c>
      <c r="G76" s="126">
        <v>5.0055617352614057</v>
      </c>
      <c r="H76" s="126">
        <v>10</v>
      </c>
      <c r="I76" s="245">
        <v>42064</v>
      </c>
    </row>
    <row r="77" spans="1:9" x14ac:dyDescent="0.25">
      <c r="A77" s="149"/>
      <c r="B77" s="242"/>
      <c r="C77" s="243">
        <v>42066</v>
      </c>
      <c r="D77" s="244">
        <v>4.1500000000000004</v>
      </c>
      <c r="E77" s="124">
        <v>1</v>
      </c>
      <c r="F77" s="125">
        <v>7.5462962962962966E-3</v>
      </c>
      <c r="G77" s="126">
        <v>5.5210643015521104</v>
      </c>
      <c r="H77" s="126">
        <v>4.1500000000000004</v>
      </c>
      <c r="I77" s="245">
        <v>42066</v>
      </c>
    </row>
    <row r="78" spans="1:9" x14ac:dyDescent="0.25">
      <c r="A78" s="149"/>
      <c r="B78" s="242"/>
      <c r="C78" s="243">
        <v>42067</v>
      </c>
      <c r="D78" s="244">
        <v>3</v>
      </c>
      <c r="E78" s="124">
        <v>1</v>
      </c>
      <c r="F78" s="125">
        <v>7.5231481481481477E-3</v>
      </c>
      <c r="G78" s="126">
        <v>5.5356227575602297</v>
      </c>
      <c r="H78" s="126">
        <v>3</v>
      </c>
      <c r="I78" s="245">
        <v>42067</v>
      </c>
    </row>
    <row r="79" spans="1:9" x14ac:dyDescent="0.25">
      <c r="A79" s="149"/>
      <c r="B79" s="242"/>
      <c r="C79" s="243">
        <v>42068</v>
      </c>
      <c r="D79" s="244">
        <v>3.5</v>
      </c>
      <c r="E79" s="124">
        <v>1</v>
      </c>
      <c r="F79" s="125">
        <v>7.9629629629629634E-3</v>
      </c>
      <c r="G79" s="126">
        <v>5.2303860523038646</v>
      </c>
      <c r="H79" s="126">
        <v>3.5</v>
      </c>
      <c r="I79" s="245">
        <v>42068</v>
      </c>
    </row>
    <row r="80" spans="1:9" x14ac:dyDescent="0.25">
      <c r="A80" s="149"/>
      <c r="B80" s="242"/>
      <c r="C80" s="243">
        <v>42071</v>
      </c>
      <c r="D80" s="244">
        <v>10</v>
      </c>
      <c r="E80" s="124">
        <v>1</v>
      </c>
      <c r="F80" s="125">
        <v>7.8703703703703713E-3</v>
      </c>
      <c r="G80" s="126">
        <v>5.2964543180815111</v>
      </c>
      <c r="H80" s="126">
        <v>10</v>
      </c>
      <c r="I80" s="245">
        <v>42071</v>
      </c>
    </row>
    <row r="81" spans="1:9" x14ac:dyDescent="0.25">
      <c r="A81" s="149"/>
      <c r="B81" s="242"/>
      <c r="C81" s="243">
        <v>42074</v>
      </c>
      <c r="D81" s="244">
        <v>3</v>
      </c>
      <c r="E81" s="124">
        <v>1</v>
      </c>
      <c r="F81" s="125">
        <v>7.8935185185185185E-3</v>
      </c>
      <c r="G81" s="126">
        <v>5.2811735941320332</v>
      </c>
      <c r="H81" s="126">
        <v>3</v>
      </c>
      <c r="I81" s="245">
        <v>42074</v>
      </c>
    </row>
    <row r="82" spans="1:9" x14ac:dyDescent="0.25">
      <c r="A82" s="149"/>
      <c r="B82" s="242"/>
      <c r="C82" s="243">
        <v>42077</v>
      </c>
      <c r="D82" s="244">
        <v>2.8</v>
      </c>
      <c r="E82" s="124">
        <v>1</v>
      </c>
      <c r="F82" s="125">
        <v>7.4421296296296293E-3</v>
      </c>
      <c r="G82" s="126">
        <v>5.6000000000000041</v>
      </c>
      <c r="H82" s="126">
        <v>2.8</v>
      </c>
      <c r="I82" s="245">
        <v>42077</v>
      </c>
    </row>
    <row r="83" spans="1:9" x14ac:dyDescent="0.25">
      <c r="A83" s="149"/>
      <c r="B83" s="242"/>
      <c r="C83" s="243">
        <v>42078</v>
      </c>
      <c r="D83" s="244">
        <v>8</v>
      </c>
      <c r="E83" s="124">
        <v>1</v>
      </c>
      <c r="F83" s="125">
        <v>7.9745370370370369E-3</v>
      </c>
      <c r="G83" s="126">
        <v>5.2240159622709994</v>
      </c>
      <c r="H83" s="126">
        <v>8</v>
      </c>
      <c r="I83" s="245">
        <v>42078</v>
      </c>
    </row>
    <row r="84" spans="1:9" x14ac:dyDescent="0.25">
      <c r="A84" s="149"/>
      <c r="B84" s="242"/>
      <c r="C84" s="243">
        <v>42084</v>
      </c>
      <c r="D84" s="244">
        <v>26.2</v>
      </c>
      <c r="E84" s="124">
        <v>1</v>
      </c>
      <c r="F84" s="125">
        <v>8.9236111111111113E-3</v>
      </c>
      <c r="G84" s="126">
        <v>4.6716196136701367</v>
      </c>
      <c r="H84" s="126">
        <v>26.2</v>
      </c>
      <c r="I84" s="245">
        <v>42084</v>
      </c>
    </row>
    <row r="85" spans="1:9" x14ac:dyDescent="0.25">
      <c r="A85" s="149"/>
      <c r="B85" s="242"/>
      <c r="C85" s="243">
        <v>42091</v>
      </c>
      <c r="D85" s="244">
        <v>3</v>
      </c>
      <c r="E85" s="124">
        <v>1</v>
      </c>
      <c r="F85" s="125">
        <v>8.1018518518518514E-3</v>
      </c>
      <c r="G85" s="126">
        <v>5.1428571428571468</v>
      </c>
      <c r="H85" s="126">
        <v>3</v>
      </c>
      <c r="I85" s="245">
        <v>42091</v>
      </c>
    </row>
    <row r="86" spans="1:9" x14ac:dyDescent="0.25">
      <c r="A86" s="149"/>
      <c r="B86" s="242"/>
      <c r="C86" s="243">
        <v>42097</v>
      </c>
      <c r="D86" s="244">
        <v>5.0999999999999996</v>
      </c>
      <c r="E86" s="124">
        <v>1</v>
      </c>
      <c r="F86" s="125">
        <v>7.6388888888888886E-3</v>
      </c>
      <c r="G86" s="126">
        <v>5.4561664190193202</v>
      </c>
      <c r="H86" s="126">
        <v>5.0999999999999996</v>
      </c>
      <c r="I86" s="245">
        <v>42097</v>
      </c>
    </row>
    <row r="87" spans="1:9" x14ac:dyDescent="0.25">
      <c r="A87" s="149"/>
      <c r="B87" s="242"/>
      <c r="C87" s="243">
        <v>42107</v>
      </c>
      <c r="D87" s="244">
        <v>7.5</v>
      </c>
      <c r="E87" s="124">
        <v>1</v>
      </c>
      <c r="F87" s="125">
        <v>8.1018518518518514E-3</v>
      </c>
      <c r="G87" s="126">
        <v>5.1399200456881822</v>
      </c>
      <c r="H87" s="126">
        <v>7.5</v>
      </c>
      <c r="I87" s="245">
        <v>42107</v>
      </c>
    </row>
    <row r="88" spans="1:9" x14ac:dyDescent="0.25">
      <c r="A88" s="149"/>
      <c r="B88" s="242"/>
      <c r="C88" s="243">
        <v>42115</v>
      </c>
      <c r="D88" s="244">
        <v>3.1</v>
      </c>
      <c r="E88" s="124">
        <v>1</v>
      </c>
      <c r="F88" s="125">
        <v>7.2569444444444443E-3</v>
      </c>
      <c r="G88" s="126">
        <v>5.7436953165208493</v>
      </c>
      <c r="H88" s="126">
        <v>3.1</v>
      </c>
      <c r="I88" s="245">
        <v>42115</v>
      </c>
    </row>
    <row r="89" spans="1:9" x14ac:dyDescent="0.25">
      <c r="A89" s="149"/>
      <c r="B89" s="242"/>
      <c r="C89" s="243">
        <v>42117</v>
      </c>
      <c r="D89" s="244">
        <v>3</v>
      </c>
      <c r="E89" s="124">
        <v>1</v>
      </c>
      <c r="F89" s="125">
        <v>6.851851851851852E-3</v>
      </c>
      <c r="G89" s="126">
        <v>6.0845070422535263</v>
      </c>
      <c r="H89" s="126">
        <v>3</v>
      </c>
      <c r="I89" s="245">
        <v>42117</v>
      </c>
    </row>
    <row r="90" spans="1:9" x14ac:dyDescent="0.25">
      <c r="A90" s="149"/>
      <c r="B90" s="242"/>
      <c r="C90" s="243">
        <v>42123</v>
      </c>
      <c r="D90" s="244">
        <v>4.0599999999999996</v>
      </c>
      <c r="E90" s="124">
        <v>1</v>
      </c>
      <c r="F90" s="125">
        <v>7.3726851851851861E-3</v>
      </c>
      <c r="G90" s="126">
        <v>5.6476043276661549</v>
      </c>
      <c r="H90" s="126">
        <v>4.0599999999999996</v>
      </c>
      <c r="I90" s="245">
        <v>42123</v>
      </c>
    </row>
    <row r="91" spans="1:9" x14ac:dyDescent="0.25">
      <c r="A91" s="149"/>
      <c r="B91" s="242"/>
      <c r="C91" s="243">
        <v>42137</v>
      </c>
      <c r="D91" s="244">
        <v>3</v>
      </c>
      <c r="E91" s="124">
        <v>1</v>
      </c>
      <c r="F91" s="125">
        <v>7.1990740740740739E-3</v>
      </c>
      <c r="G91" s="126">
        <v>5.7908847184986652</v>
      </c>
      <c r="H91" s="126">
        <v>3</v>
      </c>
      <c r="I91" s="245">
        <v>42137</v>
      </c>
    </row>
    <row r="92" spans="1:9" x14ac:dyDescent="0.25">
      <c r="A92" s="149"/>
      <c r="B92" s="242"/>
      <c r="C92" s="243">
        <v>42152</v>
      </c>
      <c r="D92" s="244">
        <v>4.2</v>
      </c>
      <c r="E92" s="124">
        <v>1</v>
      </c>
      <c r="F92" s="125">
        <v>7.6851851851851847E-3</v>
      </c>
      <c r="G92" s="126">
        <v>5.4212979562567281</v>
      </c>
      <c r="H92" s="126">
        <v>4.2</v>
      </c>
      <c r="I92" s="245">
        <v>42152</v>
      </c>
    </row>
    <row r="93" spans="1:9" x14ac:dyDescent="0.25">
      <c r="A93" s="149"/>
      <c r="B93" s="242"/>
      <c r="C93" s="243">
        <v>42158</v>
      </c>
      <c r="D93" s="244">
        <v>2</v>
      </c>
      <c r="E93" s="124">
        <v>1</v>
      </c>
      <c r="F93" s="125">
        <v>7.4421296296296293E-3</v>
      </c>
      <c r="G93" s="126">
        <v>5.5944055944055995</v>
      </c>
      <c r="H93" s="126">
        <v>2</v>
      </c>
      <c r="I93" s="245">
        <v>42158</v>
      </c>
    </row>
    <row r="94" spans="1:9" x14ac:dyDescent="0.25">
      <c r="A94" s="149"/>
      <c r="B94" s="242"/>
      <c r="C94" s="243">
        <v>42166</v>
      </c>
      <c r="D94" s="244">
        <v>2</v>
      </c>
      <c r="E94" s="124">
        <v>1</v>
      </c>
      <c r="F94" s="125">
        <v>7.2916666666666659E-3</v>
      </c>
      <c r="G94" s="126">
        <v>5.7142857142857197</v>
      </c>
      <c r="H94" s="126">
        <v>2</v>
      </c>
      <c r="I94" s="245">
        <v>42166</v>
      </c>
    </row>
    <row r="95" spans="1:9" x14ac:dyDescent="0.25">
      <c r="A95" s="149"/>
      <c r="B95" s="242"/>
      <c r="C95" s="243">
        <v>42172</v>
      </c>
      <c r="D95" s="244">
        <v>4.1500000000000004</v>
      </c>
      <c r="E95" s="124">
        <v>1</v>
      </c>
      <c r="F95" s="125">
        <v>7.719907407407408E-3</v>
      </c>
      <c r="G95" s="126">
        <v>5.4013015184381823</v>
      </c>
      <c r="H95" s="126">
        <v>4.1500000000000004</v>
      </c>
      <c r="I95" s="245">
        <v>42172</v>
      </c>
    </row>
    <row r="96" spans="1:9" x14ac:dyDescent="0.25">
      <c r="A96" s="149"/>
      <c r="B96" s="242"/>
      <c r="C96" s="243">
        <v>42187</v>
      </c>
      <c r="D96" s="244">
        <v>7.1</v>
      </c>
      <c r="E96" s="124">
        <v>1</v>
      </c>
      <c r="F96" s="125">
        <v>8.1481481481481474E-3</v>
      </c>
      <c r="G96" s="126">
        <v>5.1150690414248583</v>
      </c>
      <c r="H96" s="126">
        <v>7.1</v>
      </c>
      <c r="I96" s="245">
        <v>42187</v>
      </c>
    </row>
    <row r="97" spans="1:9" x14ac:dyDescent="0.25">
      <c r="A97" s="149"/>
      <c r="B97" s="242"/>
      <c r="C97" s="243">
        <v>42228</v>
      </c>
      <c r="D97" s="244">
        <v>2.5</v>
      </c>
      <c r="E97" s="124">
        <v>1</v>
      </c>
      <c r="F97" s="125">
        <v>8.3333333333333332E-3</v>
      </c>
      <c r="G97" s="126">
        <v>5.0000000000000036</v>
      </c>
      <c r="H97" s="126">
        <v>2.5</v>
      </c>
      <c r="I97" s="245">
        <v>42228</v>
      </c>
    </row>
    <row r="98" spans="1:9" x14ac:dyDescent="0.25">
      <c r="A98" s="149"/>
      <c r="B98" s="242"/>
      <c r="C98" s="243">
        <v>42234</v>
      </c>
      <c r="D98" s="244">
        <v>3</v>
      </c>
      <c r="E98" s="124">
        <v>1</v>
      </c>
      <c r="F98" s="125">
        <v>8.8773148148148153E-3</v>
      </c>
      <c r="G98" s="126">
        <v>4.6936114732724938</v>
      </c>
      <c r="H98" s="126">
        <v>3</v>
      </c>
      <c r="I98" s="245">
        <v>42234</v>
      </c>
    </row>
    <row r="99" spans="1:9" x14ac:dyDescent="0.25">
      <c r="A99" s="149"/>
      <c r="B99" s="242"/>
      <c r="C99" s="243">
        <v>42240</v>
      </c>
      <c r="D99" s="244">
        <v>1</v>
      </c>
      <c r="E99" s="124">
        <v>1</v>
      </c>
      <c r="F99" s="125">
        <v>6.9444444444444441E-3</v>
      </c>
      <c r="G99" s="126">
        <v>6.0000000000000053</v>
      </c>
      <c r="H99" s="126">
        <v>1</v>
      </c>
      <c r="I99" s="245">
        <v>42240</v>
      </c>
    </row>
    <row r="100" spans="1:9" x14ac:dyDescent="0.25">
      <c r="A100" s="149"/>
      <c r="B100" s="242"/>
      <c r="C100" s="243">
        <v>42241</v>
      </c>
      <c r="D100" s="244">
        <v>1.5</v>
      </c>
      <c r="E100" s="124">
        <v>1</v>
      </c>
      <c r="F100" s="125">
        <v>6.9444444444444441E-3</v>
      </c>
      <c r="G100" s="126">
        <v>6.0000000000000053</v>
      </c>
      <c r="H100" s="126">
        <v>1.5</v>
      </c>
      <c r="I100" s="245">
        <v>42241</v>
      </c>
    </row>
    <row r="101" spans="1:9" x14ac:dyDescent="0.25">
      <c r="A101" s="149"/>
      <c r="B101" s="242"/>
      <c r="C101" s="243">
        <v>42243</v>
      </c>
      <c r="D101" s="244">
        <v>3.4</v>
      </c>
      <c r="E101" s="124">
        <v>1</v>
      </c>
      <c r="F101" s="125">
        <v>7.4305555555555548E-3</v>
      </c>
      <c r="G101" s="126">
        <v>5.6069628950984924</v>
      </c>
      <c r="H101" s="126">
        <v>3.4</v>
      </c>
      <c r="I101" s="245">
        <v>42243</v>
      </c>
    </row>
    <row r="102" spans="1:9" x14ac:dyDescent="0.25">
      <c r="A102" s="149"/>
      <c r="B102" s="242"/>
      <c r="C102" s="243">
        <v>42248</v>
      </c>
      <c r="D102" s="244">
        <v>3.1</v>
      </c>
      <c r="E102" s="124">
        <v>1</v>
      </c>
      <c r="F102" s="125">
        <v>7.3958333333333341E-3</v>
      </c>
      <c r="G102" s="126">
        <v>5.633518425037864</v>
      </c>
      <c r="H102" s="126">
        <v>3.1</v>
      </c>
      <c r="I102" s="245">
        <v>42248</v>
      </c>
    </row>
    <row r="103" spans="1:9" x14ac:dyDescent="0.25">
      <c r="A103" s="149"/>
      <c r="B103" s="242"/>
      <c r="C103" s="243">
        <v>42249</v>
      </c>
      <c r="D103" s="244">
        <v>3</v>
      </c>
      <c r="E103" s="124">
        <v>1</v>
      </c>
      <c r="F103" s="125">
        <v>8.1249999999999985E-3</v>
      </c>
      <c r="G103" s="126">
        <v>5.1282051282051313</v>
      </c>
      <c r="H103" s="126">
        <v>3</v>
      </c>
      <c r="I103" s="245">
        <v>42249</v>
      </c>
    </row>
    <row r="104" spans="1:9" x14ac:dyDescent="0.25">
      <c r="A104" s="149"/>
      <c r="B104" s="242"/>
      <c r="C104" s="243">
        <v>42271</v>
      </c>
      <c r="D104" s="244">
        <v>2.5</v>
      </c>
      <c r="E104" s="124">
        <v>1</v>
      </c>
      <c r="F104" s="125">
        <v>8.3333333333333332E-3</v>
      </c>
      <c r="G104" s="126">
        <v>5.0000000000000036</v>
      </c>
      <c r="H104" s="126">
        <v>2.5</v>
      </c>
      <c r="I104" s="245">
        <v>42271</v>
      </c>
    </row>
    <row r="105" spans="1:9" x14ac:dyDescent="0.25">
      <c r="A105" s="149"/>
      <c r="B105" s="242"/>
      <c r="C105" s="243">
        <v>42278</v>
      </c>
      <c r="D105" s="244">
        <v>3.1</v>
      </c>
      <c r="E105" s="124">
        <v>1</v>
      </c>
      <c r="F105" s="125">
        <v>6.7361111111111103E-3</v>
      </c>
      <c r="G105" s="126">
        <v>6.1828254847645479</v>
      </c>
      <c r="H105" s="126">
        <v>3.1</v>
      </c>
      <c r="I105" s="245">
        <v>42278</v>
      </c>
    </row>
    <row r="106" spans="1:9" x14ac:dyDescent="0.25">
      <c r="A106" s="149"/>
      <c r="B106" s="242"/>
      <c r="C106" s="243">
        <v>42283</v>
      </c>
      <c r="D106" s="244">
        <v>2.5</v>
      </c>
      <c r="E106" s="124">
        <v>1</v>
      </c>
      <c r="F106" s="125">
        <v>8.3333333333333332E-3</v>
      </c>
      <c r="G106" s="126">
        <v>5.0000000000000036</v>
      </c>
      <c r="H106" s="126">
        <v>2.5</v>
      </c>
      <c r="I106" s="245">
        <v>42283</v>
      </c>
    </row>
    <row r="107" spans="1:9" x14ac:dyDescent="0.25">
      <c r="A107" s="149"/>
      <c r="B107" s="242"/>
      <c r="C107" s="243">
        <v>42285</v>
      </c>
      <c r="D107" s="244">
        <v>3.2</v>
      </c>
      <c r="E107" s="124">
        <v>1</v>
      </c>
      <c r="F107" s="125">
        <v>7.2685185185185188E-3</v>
      </c>
      <c r="G107" s="126">
        <v>5.7284932869219345</v>
      </c>
      <c r="H107" s="126">
        <v>3.2</v>
      </c>
      <c r="I107" s="245">
        <v>42285</v>
      </c>
    </row>
    <row r="108" spans="1:9" x14ac:dyDescent="0.25">
      <c r="A108" s="149"/>
      <c r="B108" s="242"/>
      <c r="C108" s="243">
        <v>42292</v>
      </c>
      <c r="D108" s="244">
        <v>3.2</v>
      </c>
      <c r="E108" s="124">
        <v>1</v>
      </c>
      <c r="F108" s="125">
        <v>7.3148148148148148E-3</v>
      </c>
      <c r="G108" s="126">
        <v>5.6973293768546034</v>
      </c>
      <c r="H108" s="126">
        <v>3.2</v>
      </c>
      <c r="I108" s="245">
        <v>42292</v>
      </c>
    </row>
    <row r="109" spans="1:9" x14ac:dyDescent="0.25">
      <c r="A109" s="149"/>
      <c r="B109" s="242"/>
      <c r="C109" s="243">
        <v>42338</v>
      </c>
      <c r="D109" s="244">
        <v>2</v>
      </c>
      <c r="E109" s="124">
        <v>1</v>
      </c>
      <c r="F109" s="125">
        <v>1.0416666666666666E-2</v>
      </c>
      <c r="G109" s="126">
        <v>4.0000000000000036</v>
      </c>
      <c r="H109" s="126">
        <v>2</v>
      </c>
      <c r="I109" s="245">
        <v>42338</v>
      </c>
    </row>
    <row r="110" spans="1:9" x14ac:dyDescent="0.25">
      <c r="A110" s="149"/>
      <c r="B110" s="242"/>
      <c r="C110" s="243">
        <v>42352</v>
      </c>
      <c r="D110" s="244">
        <v>2.2999999999999998</v>
      </c>
      <c r="E110" s="124">
        <v>1</v>
      </c>
      <c r="F110" s="125">
        <v>9.0624999999999994E-3</v>
      </c>
      <c r="G110" s="126">
        <v>4.6000000000000032</v>
      </c>
      <c r="H110" s="126">
        <v>2.2999999999999998</v>
      </c>
      <c r="I110" s="245">
        <v>42352</v>
      </c>
    </row>
    <row r="111" spans="1:9" x14ac:dyDescent="0.25">
      <c r="A111" s="149"/>
      <c r="B111" s="242"/>
      <c r="C111" s="243">
        <v>42366</v>
      </c>
      <c r="D111" s="244">
        <v>2.5</v>
      </c>
      <c r="E111" s="124">
        <v>1</v>
      </c>
      <c r="F111" s="125">
        <v>8.3333333333333332E-3</v>
      </c>
      <c r="G111" s="126">
        <v>5.0000000000000036</v>
      </c>
      <c r="H111" s="126">
        <v>2.5</v>
      </c>
      <c r="I111" s="245">
        <v>42366</v>
      </c>
    </row>
    <row r="112" spans="1:9" x14ac:dyDescent="0.25">
      <c r="A112" s="149"/>
      <c r="B112" s="242"/>
      <c r="C112" s="243">
        <v>42388</v>
      </c>
      <c r="D112" s="244">
        <v>3</v>
      </c>
      <c r="E112" s="124">
        <v>1</v>
      </c>
      <c r="F112" s="125">
        <v>6.8171296296296287E-3</v>
      </c>
      <c r="G112" s="126">
        <v>6.1085972850678782</v>
      </c>
      <c r="H112" s="126">
        <v>3</v>
      </c>
      <c r="I112" s="245">
        <v>42388</v>
      </c>
    </row>
    <row r="113" spans="1:9" x14ac:dyDescent="0.25">
      <c r="A113" s="149"/>
      <c r="B113" s="242"/>
      <c r="C113" s="243">
        <v>42389</v>
      </c>
      <c r="D113" s="244">
        <v>3</v>
      </c>
      <c r="E113" s="124">
        <v>1</v>
      </c>
      <c r="F113" s="125">
        <v>6.8634259259259256E-3</v>
      </c>
      <c r="G113" s="126">
        <v>6.0742407199100166</v>
      </c>
      <c r="H113" s="126">
        <v>3</v>
      </c>
      <c r="I113" s="245">
        <v>42389</v>
      </c>
    </row>
    <row r="114" spans="1:9" x14ac:dyDescent="0.25">
      <c r="A114" s="149"/>
      <c r="B114" s="242"/>
      <c r="C114" s="243">
        <v>42390</v>
      </c>
      <c r="D114" s="244">
        <v>3</v>
      </c>
      <c r="E114" s="124">
        <v>1</v>
      </c>
      <c r="F114" s="125">
        <v>7.4074074074074068E-3</v>
      </c>
      <c r="G114" s="126">
        <v>5.6250000000000044</v>
      </c>
      <c r="H114" s="126">
        <v>3</v>
      </c>
      <c r="I114" s="245">
        <v>42390</v>
      </c>
    </row>
    <row r="115" spans="1:9" x14ac:dyDescent="0.25">
      <c r="A115" s="149"/>
      <c r="B115" s="242"/>
      <c r="C115" s="243">
        <v>42404</v>
      </c>
      <c r="D115" s="244">
        <v>2.2999999999999998</v>
      </c>
      <c r="E115" s="124">
        <v>1</v>
      </c>
      <c r="F115" s="125">
        <v>7.5462962962962966E-3</v>
      </c>
      <c r="G115" s="126">
        <v>5.520000000000004</v>
      </c>
      <c r="H115" s="126">
        <v>2.2999999999999998</v>
      </c>
      <c r="I115" s="245">
        <v>42404</v>
      </c>
    </row>
    <row r="116" spans="1:9" x14ac:dyDescent="0.25">
      <c r="A116" s="149"/>
      <c r="B116" s="242"/>
      <c r="C116" s="243">
        <v>42514</v>
      </c>
      <c r="D116" s="244">
        <v>3.07</v>
      </c>
      <c r="E116" s="124">
        <v>1</v>
      </c>
      <c r="F116" s="125">
        <v>7.1412037037037043E-3</v>
      </c>
      <c r="G116" s="126">
        <v>5.8383518225039657</v>
      </c>
      <c r="H116" s="126">
        <v>3.07</v>
      </c>
      <c r="I116" s="245">
        <v>42514</v>
      </c>
    </row>
    <row r="117" spans="1:9" x14ac:dyDescent="0.25">
      <c r="A117" s="149"/>
      <c r="B117" s="242"/>
      <c r="C117" s="243">
        <v>42516</v>
      </c>
      <c r="D117" s="244">
        <v>3.1</v>
      </c>
      <c r="E117" s="124">
        <v>1</v>
      </c>
      <c r="F117" s="125">
        <v>7.6273148148148151E-3</v>
      </c>
      <c r="G117" s="126">
        <v>5.4652301665034333</v>
      </c>
      <c r="H117" s="126">
        <v>3.1</v>
      </c>
      <c r="I117" s="245">
        <v>42516</v>
      </c>
    </row>
    <row r="118" spans="1:9" x14ac:dyDescent="0.25">
      <c r="A118" s="149"/>
      <c r="B118" s="242"/>
      <c r="C118" s="243">
        <v>42536</v>
      </c>
      <c r="D118" s="244">
        <v>3.1</v>
      </c>
      <c r="E118" s="124">
        <v>1</v>
      </c>
      <c r="F118" s="125">
        <v>7.2569444444444443E-3</v>
      </c>
      <c r="G118" s="126">
        <v>5.7436953165208493</v>
      </c>
      <c r="H118" s="126">
        <v>3.1</v>
      </c>
      <c r="I118" s="245">
        <v>42536</v>
      </c>
    </row>
    <row r="119" spans="1:9" x14ac:dyDescent="0.25">
      <c r="A119" s="149"/>
      <c r="B119" s="242"/>
      <c r="C119" s="243">
        <v>42542</v>
      </c>
      <c r="D119" s="244">
        <v>3.1</v>
      </c>
      <c r="E119" s="124">
        <v>1</v>
      </c>
      <c r="F119" s="125">
        <v>7.4537037037037028E-3</v>
      </c>
      <c r="G119" s="126">
        <v>5.5911823647294643</v>
      </c>
      <c r="H119" s="126">
        <v>3.1</v>
      </c>
      <c r="I119" s="245">
        <v>42542</v>
      </c>
    </row>
    <row r="120" spans="1:9" x14ac:dyDescent="0.25">
      <c r="A120" s="149"/>
      <c r="B120" s="242"/>
      <c r="C120" s="243">
        <v>42544</v>
      </c>
      <c r="D120" s="244">
        <v>3.7</v>
      </c>
      <c r="E120" s="124">
        <v>1</v>
      </c>
      <c r="F120" s="125">
        <v>7.1990740740740739E-3</v>
      </c>
      <c r="G120" s="126">
        <v>5.7862728062554343</v>
      </c>
      <c r="H120" s="126">
        <v>3.7</v>
      </c>
      <c r="I120" s="245">
        <v>42544</v>
      </c>
    </row>
    <row r="121" spans="1:9" x14ac:dyDescent="0.25">
      <c r="A121" s="149"/>
      <c r="B121" s="242"/>
      <c r="C121" s="243">
        <v>42550</v>
      </c>
      <c r="D121" s="244">
        <v>3.1</v>
      </c>
      <c r="E121" s="124">
        <v>1</v>
      </c>
      <c r="F121" s="125">
        <v>8.0439814814814818E-3</v>
      </c>
      <c r="G121" s="126">
        <v>5.1810584958217323</v>
      </c>
      <c r="H121" s="126">
        <v>3.1</v>
      </c>
      <c r="I121" s="245">
        <v>42550</v>
      </c>
    </row>
    <row r="122" spans="1:9" x14ac:dyDescent="0.25">
      <c r="A122" s="149"/>
      <c r="B122" s="242"/>
      <c r="C122" s="243">
        <v>42562</v>
      </c>
      <c r="D122" s="244">
        <v>3.1</v>
      </c>
      <c r="E122" s="124">
        <v>1</v>
      </c>
      <c r="F122" s="125">
        <v>7.7777777777777767E-3</v>
      </c>
      <c r="G122" s="126">
        <v>5.3576572251560286</v>
      </c>
      <c r="H122" s="126">
        <v>3.1</v>
      </c>
      <c r="I122" s="245">
        <v>42562</v>
      </c>
    </row>
    <row r="123" spans="1:9" x14ac:dyDescent="0.25">
      <c r="A123" s="149"/>
      <c r="B123" s="242"/>
      <c r="C123" s="243">
        <v>42563</v>
      </c>
      <c r="D123" s="244">
        <v>3.15</v>
      </c>
      <c r="E123" s="124">
        <v>1</v>
      </c>
      <c r="F123" s="125">
        <v>6.4583333333333333E-3</v>
      </c>
      <c r="G123" s="126">
        <v>6.4505119453924964</v>
      </c>
      <c r="H123" s="126">
        <v>3.15</v>
      </c>
      <c r="I123" s="245">
        <v>42563</v>
      </c>
    </row>
    <row r="124" spans="1:9" x14ac:dyDescent="0.25">
      <c r="A124" s="149"/>
      <c r="B124" s="242"/>
      <c r="C124" s="243">
        <v>42570</v>
      </c>
      <c r="D124" s="244">
        <v>3.15</v>
      </c>
      <c r="E124" s="124">
        <v>1</v>
      </c>
      <c r="F124" s="125">
        <v>7.1412037037037043E-3</v>
      </c>
      <c r="G124" s="126">
        <v>5.8333333333333384</v>
      </c>
      <c r="H124" s="126">
        <v>3.15</v>
      </c>
      <c r="I124" s="245">
        <v>42570</v>
      </c>
    </row>
    <row r="125" spans="1:9" x14ac:dyDescent="0.25">
      <c r="A125" s="149"/>
      <c r="B125" s="242"/>
      <c r="C125" s="243">
        <v>42591</v>
      </c>
      <c r="D125" s="244">
        <v>3.15</v>
      </c>
      <c r="E125" s="124">
        <v>1</v>
      </c>
      <c r="F125" s="125">
        <v>7.719907407407408E-3</v>
      </c>
      <c r="G125" s="126">
        <v>5.4000000000000039</v>
      </c>
      <c r="H125" s="126">
        <v>3.15</v>
      </c>
      <c r="I125" s="245">
        <v>42591</v>
      </c>
    </row>
    <row r="126" spans="1:9" x14ac:dyDescent="0.25">
      <c r="A126" s="149"/>
      <c r="B126" s="246" t="s">
        <v>657</v>
      </c>
      <c r="C126" s="128"/>
      <c r="D126" s="247">
        <v>274.77999999999992</v>
      </c>
      <c r="E126" s="129">
        <v>61</v>
      </c>
      <c r="F126" s="130">
        <v>7.723512446873102E-3</v>
      </c>
      <c r="G126" s="131">
        <v>5.4298120830491348</v>
      </c>
      <c r="H126" s="131">
        <v>4.5045901639344246</v>
      </c>
      <c r="I126" s="248">
        <v>42591</v>
      </c>
    </row>
    <row r="127" spans="1:9" x14ac:dyDescent="0.25">
      <c r="A127" s="149"/>
      <c r="B127" s="235" t="s">
        <v>606</v>
      </c>
      <c r="C127" s="236">
        <v>42230</v>
      </c>
      <c r="D127" s="237">
        <v>5</v>
      </c>
      <c r="E127" s="238">
        <v>1</v>
      </c>
      <c r="F127" s="239">
        <v>8.4837962962962966E-3</v>
      </c>
      <c r="G127" s="240">
        <v>4.9099836333878928</v>
      </c>
      <c r="H127" s="240">
        <v>5</v>
      </c>
      <c r="I127" s="241">
        <v>42230</v>
      </c>
    </row>
    <row r="128" spans="1:9" x14ac:dyDescent="0.25">
      <c r="A128" s="149"/>
      <c r="B128" s="242"/>
      <c r="C128" s="243">
        <v>42237</v>
      </c>
      <c r="D128" s="244">
        <v>3</v>
      </c>
      <c r="E128" s="124">
        <v>1</v>
      </c>
      <c r="F128" s="125">
        <v>1.0081018518518519E-2</v>
      </c>
      <c r="G128" s="126">
        <v>4.1331802525832408</v>
      </c>
      <c r="H128" s="126">
        <v>3</v>
      </c>
      <c r="I128" s="245">
        <v>42237</v>
      </c>
    </row>
    <row r="129" spans="1:9" x14ac:dyDescent="0.25">
      <c r="A129" s="149"/>
      <c r="B129" s="242"/>
      <c r="C129" s="243">
        <v>42244</v>
      </c>
      <c r="D129" s="244">
        <v>5</v>
      </c>
      <c r="E129" s="124">
        <v>1</v>
      </c>
      <c r="F129" s="125">
        <v>8.7499999999999991E-3</v>
      </c>
      <c r="G129" s="126">
        <v>4.7644256220222374</v>
      </c>
      <c r="H129" s="126">
        <v>5</v>
      </c>
      <c r="I129" s="245">
        <v>42244</v>
      </c>
    </row>
    <row r="130" spans="1:9" x14ac:dyDescent="0.25">
      <c r="A130" s="149"/>
      <c r="B130" s="242"/>
      <c r="C130" s="243">
        <v>42265</v>
      </c>
      <c r="D130" s="244">
        <v>3.3</v>
      </c>
      <c r="E130" s="124">
        <v>1</v>
      </c>
      <c r="F130" s="125">
        <v>1.1099537037037038E-2</v>
      </c>
      <c r="G130" s="126">
        <v>3.7535545023696706</v>
      </c>
      <c r="H130" s="126">
        <v>3.3</v>
      </c>
      <c r="I130" s="245">
        <v>42265</v>
      </c>
    </row>
    <row r="131" spans="1:9" x14ac:dyDescent="0.25">
      <c r="A131" s="149"/>
      <c r="B131" s="242"/>
      <c r="C131" s="243">
        <v>42267</v>
      </c>
      <c r="D131" s="244">
        <v>11.75</v>
      </c>
      <c r="E131" s="124">
        <v>2</v>
      </c>
      <c r="F131" s="125">
        <v>9.9189814814814817E-3</v>
      </c>
      <c r="G131" s="126">
        <v>4.305104579337824</v>
      </c>
      <c r="H131" s="126">
        <v>5.875</v>
      </c>
      <c r="I131" s="245">
        <v>42267</v>
      </c>
    </row>
    <row r="132" spans="1:9" x14ac:dyDescent="0.25">
      <c r="A132" s="149"/>
      <c r="B132" s="242"/>
      <c r="C132" s="243">
        <v>42272</v>
      </c>
      <c r="D132" s="244">
        <v>8.5</v>
      </c>
      <c r="E132" s="124">
        <v>2</v>
      </c>
      <c r="F132" s="125">
        <v>9.1608796296296299E-3</v>
      </c>
      <c r="G132" s="126">
        <v>4.5593325907201709</v>
      </c>
      <c r="H132" s="126">
        <v>4.25</v>
      </c>
      <c r="I132" s="245">
        <v>42272</v>
      </c>
    </row>
    <row r="133" spans="1:9" x14ac:dyDescent="0.25">
      <c r="A133" s="149"/>
      <c r="B133" s="242"/>
      <c r="C133" s="243">
        <v>42274</v>
      </c>
      <c r="D133" s="244">
        <v>12.1</v>
      </c>
      <c r="E133" s="124">
        <v>2</v>
      </c>
      <c r="F133" s="125">
        <v>9.5775462962962975E-3</v>
      </c>
      <c r="G133" s="126">
        <v>4.4187949524096677</v>
      </c>
      <c r="H133" s="126">
        <v>6.05</v>
      </c>
      <c r="I133" s="245">
        <v>42274</v>
      </c>
    </row>
    <row r="134" spans="1:9" x14ac:dyDescent="0.25">
      <c r="A134" s="149"/>
      <c r="B134" s="242"/>
      <c r="C134" s="243">
        <v>42281</v>
      </c>
      <c r="D134" s="244">
        <v>18.100000000000001</v>
      </c>
      <c r="E134" s="124">
        <v>1</v>
      </c>
      <c r="F134" s="125">
        <v>1.0636574074074074E-2</v>
      </c>
      <c r="G134" s="126">
        <v>3.9175133770215869</v>
      </c>
      <c r="H134" s="126">
        <v>18.100000000000001</v>
      </c>
      <c r="I134" s="245">
        <v>42281</v>
      </c>
    </row>
    <row r="135" spans="1:9" x14ac:dyDescent="0.25">
      <c r="A135" s="149"/>
      <c r="B135" s="242"/>
      <c r="C135" s="243">
        <v>42286</v>
      </c>
      <c r="D135" s="244">
        <v>5.5</v>
      </c>
      <c r="E135" s="124">
        <v>1</v>
      </c>
      <c r="F135" s="125">
        <v>9.3287037037037036E-3</v>
      </c>
      <c r="G135" s="126">
        <v>4.4644870349492702</v>
      </c>
      <c r="H135" s="126">
        <v>5.5</v>
      </c>
      <c r="I135" s="245">
        <v>42286</v>
      </c>
    </row>
    <row r="136" spans="1:9" x14ac:dyDescent="0.25">
      <c r="A136" s="149"/>
      <c r="B136" s="242"/>
      <c r="C136" s="243">
        <v>42288</v>
      </c>
      <c r="D136" s="244">
        <v>3</v>
      </c>
      <c r="E136" s="124">
        <v>1</v>
      </c>
      <c r="F136" s="125">
        <v>8.2060185185185187E-3</v>
      </c>
      <c r="G136" s="126">
        <v>5.0751879699248166</v>
      </c>
      <c r="H136" s="126">
        <v>3</v>
      </c>
      <c r="I136" s="245">
        <v>42288</v>
      </c>
    </row>
    <row r="137" spans="1:9" x14ac:dyDescent="0.25">
      <c r="A137" s="149"/>
      <c r="B137" s="242"/>
      <c r="C137" s="243">
        <v>42295</v>
      </c>
      <c r="D137" s="244">
        <v>33.6</v>
      </c>
      <c r="E137" s="124">
        <v>1</v>
      </c>
      <c r="F137" s="125">
        <v>1.2083333333333333E-2</v>
      </c>
      <c r="G137" s="126">
        <v>3.447823732291996</v>
      </c>
      <c r="H137" s="126">
        <v>33.6</v>
      </c>
      <c r="I137" s="245">
        <v>42295</v>
      </c>
    </row>
    <row r="138" spans="1:9" x14ac:dyDescent="0.25">
      <c r="A138" s="149"/>
      <c r="B138" s="242"/>
      <c r="C138" s="243">
        <v>42342</v>
      </c>
      <c r="D138" s="244">
        <v>2.5</v>
      </c>
      <c r="E138" s="124">
        <v>1</v>
      </c>
      <c r="F138" s="125">
        <v>1.0763888888888891E-2</v>
      </c>
      <c r="G138" s="126">
        <v>3.8709677419354871</v>
      </c>
      <c r="H138" s="126">
        <v>2.5</v>
      </c>
      <c r="I138" s="245">
        <v>42342</v>
      </c>
    </row>
    <row r="139" spans="1:9" x14ac:dyDescent="0.25">
      <c r="A139" s="149"/>
      <c r="B139" s="242"/>
      <c r="C139" s="243">
        <v>42343</v>
      </c>
      <c r="D139" s="244">
        <v>3.1</v>
      </c>
      <c r="E139" s="124">
        <v>1</v>
      </c>
      <c r="F139" s="125">
        <v>7.3611111111111108E-3</v>
      </c>
      <c r="G139" s="126">
        <v>5.6563608717688849</v>
      </c>
      <c r="H139" s="126">
        <v>3.1</v>
      </c>
      <c r="I139" s="245">
        <v>42343</v>
      </c>
    </row>
    <row r="140" spans="1:9" x14ac:dyDescent="0.25">
      <c r="A140" s="149"/>
      <c r="B140" s="242"/>
      <c r="C140" s="243">
        <v>42370</v>
      </c>
      <c r="D140" s="244">
        <v>4</v>
      </c>
      <c r="E140" s="124">
        <v>1</v>
      </c>
      <c r="F140" s="125">
        <v>7.8356481481481489E-3</v>
      </c>
      <c r="G140" s="126">
        <v>5.3175775480059118</v>
      </c>
      <c r="H140" s="126">
        <v>4</v>
      </c>
      <c r="I140" s="245">
        <v>42370</v>
      </c>
    </row>
    <row r="141" spans="1:9" x14ac:dyDescent="0.25">
      <c r="A141" s="149"/>
      <c r="B141" s="242"/>
      <c r="C141" s="243">
        <v>42372</v>
      </c>
      <c r="D141" s="244">
        <v>3</v>
      </c>
      <c r="E141" s="124">
        <v>1</v>
      </c>
      <c r="F141" s="125">
        <v>8.5995370370370357E-3</v>
      </c>
      <c r="G141" s="126">
        <v>4.8473967684021577</v>
      </c>
      <c r="H141" s="126">
        <v>3</v>
      </c>
      <c r="I141" s="245">
        <v>42372</v>
      </c>
    </row>
    <row r="142" spans="1:9" x14ac:dyDescent="0.25">
      <c r="A142" s="149"/>
      <c r="B142" s="242"/>
      <c r="C142" s="243">
        <v>42377</v>
      </c>
      <c r="D142" s="244">
        <v>2.5</v>
      </c>
      <c r="E142" s="124">
        <v>1</v>
      </c>
      <c r="F142" s="125">
        <v>9.9537037037037042E-3</v>
      </c>
      <c r="G142" s="126">
        <v>4.1879944160074478</v>
      </c>
      <c r="H142" s="126">
        <v>2.5</v>
      </c>
      <c r="I142" s="245">
        <v>42377</v>
      </c>
    </row>
    <row r="143" spans="1:9" x14ac:dyDescent="0.25">
      <c r="A143" s="149"/>
      <c r="B143" s="242"/>
      <c r="C143" s="243">
        <v>42382</v>
      </c>
      <c r="D143" s="244">
        <v>2</v>
      </c>
      <c r="E143" s="124">
        <v>1</v>
      </c>
      <c r="F143" s="125">
        <v>6.9560185185185185E-3</v>
      </c>
      <c r="G143" s="126">
        <v>5.9900166389351126</v>
      </c>
      <c r="H143" s="126">
        <v>2</v>
      </c>
      <c r="I143" s="245">
        <v>42382</v>
      </c>
    </row>
    <row r="144" spans="1:9" x14ac:dyDescent="0.25">
      <c r="A144" s="149"/>
      <c r="B144" s="242"/>
      <c r="C144" s="243">
        <v>42384</v>
      </c>
      <c r="D144" s="244">
        <v>6.2</v>
      </c>
      <c r="E144" s="124">
        <v>1</v>
      </c>
      <c r="F144" s="125">
        <v>8.6805555555555559E-3</v>
      </c>
      <c r="G144" s="126">
        <v>4.8010324801032516</v>
      </c>
      <c r="H144" s="126">
        <v>6.2</v>
      </c>
      <c r="I144" s="245">
        <v>42384</v>
      </c>
    </row>
    <row r="145" spans="1:9" x14ac:dyDescent="0.25">
      <c r="A145" s="149"/>
      <c r="B145" s="242"/>
      <c r="C145" s="243">
        <v>42391</v>
      </c>
      <c r="D145" s="244">
        <v>7.6</v>
      </c>
      <c r="E145" s="124">
        <v>1</v>
      </c>
      <c r="F145" s="125">
        <v>8.4143518518518517E-3</v>
      </c>
      <c r="G145" s="126">
        <v>4.9502442554731356</v>
      </c>
      <c r="H145" s="126">
        <v>7.6</v>
      </c>
      <c r="I145" s="245">
        <v>42391</v>
      </c>
    </row>
    <row r="146" spans="1:9" x14ac:dyDescent="0.25">
      <c r="A146" s="149"/>
      <c r="B146" s="242"/>
      <c r="C146" s="243">
        <v>42392</v>
      </c>
      <c r="D146" s="244">
        <v>1.6</v>
      </c>
      <c r="E146" s="124">
        <v>1</v>
      </c>
      <c r="F146" s="125">
        <v>8.6805555555555559E-3</v>
      </c>
      <c r="G146" s="126">
        <v>4.8000000000000043</v>
      </c>
      <c r="H146" s="126">
        <v>1.6</v>
      </c>
      <c r="I146" s="245">
        <v>42392</v>
      </c>
    </row>
    <row r="147" spans="1:9" x14ac:dyDescent="0.25">
      <c r="A147" s="149"/>
      <c r="B147" s="242"/>
      <c r="C147" s="243">
        <v>42393</v>
      </c>
      <c r="D147" s="244">
        <v>1</v>
      </c>
      <c r="E147" s="124">
        <v>1</v>
      </c>
      <c r="F147" s="125">
        <v>7.2222222222222228E-3</v>
      </c>
      <c r="G147" s="126">
        <v>5.7692307692307736</v>
      </c>
      <c r="H147" s="126">
        <v>1</v>
      </c>
      <c r="I147" s="245">
        <v>42393</v>
      </c>
    </row>
    <row r="148" spans="1:9" x14ac:dyDescent="0.25">
      <c r="A148" s="149"/>
      <c r="B148" s="242"/>
      <c r="C148" s="243">
        <v>42397</v>
      </c>
      <c r="D148" s="244">
        <v>1.5</v>
      </c>
      <c r="E148" s="124">
        <v>1</v>
      </c>
      <c r="F148" s="125">
        <v>8.3333333333333332E-3</v>
      </c>
      <c r="G148" s="126">
        <v>5.0000000000000036</v>
      </c>
      <c r="H148" s="126">
        <v>1.5</v>
      </c>
      <c r="I148" s="245">
        <v>42397</v>
      </c>
    </row>
    <row r="149" spans="1:9" x14ac:dyDescent="0.25">
      <c r="A149" s="149"/>
      <c r="B149" s="242"/>
      <c r="C149" s="243">
        <v>42419</v>
      </c>
      <c r="D149" s="244">
        <v>6.2</v>
      </c>
      <c r="E149" s="124">
        <v>1</v>
      </c>
      <c r="F149" s="125">
        <v>9.3287037037037036E-3</v>
      </c>
      <c r="G149" s="126">
        <v>4.4684684684684726</v>
      </c>
      <c r="H149" s="126">
        <v>6.2</v>
      </c>
      <c r="I149" s="245">
        <v>42419</v>
      </c>
    </row>
    <row r="150" spans="1:9" x14ac:dyDescent="0.25">
      <c r="A150" s="149"/>
      <c r="B150" s="242"/>
      <c r="C150" s="243">
        <v>42531</v>
      </c>
      <c r="D150" s="244">
        <v>3.1</v>
      </c>
      <c r="E150" s="124">
        <v>1</v>
      </c>
      <c r="F150" s="125">
        <v>7.2800925925925915E-3</v>
      </c>
      <c r="G150" s="126">
        <v>5.7201435161455718</v>
      </c>
      <c r="H150" s="126">
        <v>3.1</v>
      </c>
      <c r="I150" s="245">
        <v>42531</v>
      </c>
    </row>
    <row r="151" spans="1:9" x14ac:dyDescent="0.25">
      <c r="A151" s="149"/>
      <c r="B151" s="246" t="s">
        <v>660</v>
      </c>
      <c r="C151" s="128"/>
      <c r="D151" s="247">
        <v>153.14999999999995</v>
      </c>
      <c r="E151" s="129">
        <v>27</v>
      </c>
      <c r="F151" s="130">
        <v>9.0886488340192039E-3</v>
      </c>
      <c r="G151" s="131">
        <v>4.6819279201467499</v>
      </c>
      <c r="H151" s="131">
        <v>5.6722222222222207</v>
      </c>
      <c r="I151" s="248">
        <v>42531</v>
      </c>
    </row>
    <row r="152" spans="1:9" x14ac:dyDescent="0.25">
      <c r="A152" s="149"/>
      <c r="B152" s="235" t="s">
        <v>634</v>
      </c>
      <c r="C152" s="236">
        <v>42426</v>
      </c>
      <c r="D152" s="237">
        <v>6.25</v>
      </c>
      <c r="E152" s="238">
        <v>1</v>
      </c>
      <c r="F152" s="239">
        <v>9.2013888888888892E-3</v>
      </c>
      <c r="G152" s="240">
        <v>4.5280740591668378</v>
      </c>
      <c r="H152" s="240">
        <v>6.25</v>
      </c>
      <c r="I152" s="241">
        <v>42426</v>
      </c>
    </row>
    <row r="153" spans="1:9" x14ac:dyDescent="0.25">
      <c r="A153" s="149"/>
      <c r="B153" s="242"/>
      <c r="C153" s="243">
        <v>42427</v>
      </c>
      <c r="D153" s="244">
        <v>3</v>
      </c>
      <c r="E153" s="124">
        <v>1</v>
      </c>
      <c r="F153" s="125">
        <v>7.8240740740740753E-3</v>
      </c>
      <c r="G153" s="126">
        <v>5.3280710409472167</v>
      </c>
      <c r="H153" s="126">
        <v>3</v>
      </c>
      <c r="I153" s="245">
        <v>42427</v>
      </c>
    </row>
    <row r="154" spans="1:9" x14ac:dyDescent="0.25">
      <c r="A154" s="149"/>
      <c r="B154" s="242"/>
      <c r="C154" s="243">
        <v>42433</v>
      </c>
      <c r="D154" s="244">
        <v>6.25</v>
      </c>
      <c r="E154" s="124">
        <v>1</v>
      </c>
      <c r="F154" s="125">
        <v>8.4143518518518517E-3</v>
      </c>
      <c r="G154" s="126">
        <v>4.9494060712714516</v>
      </c>
      <c r="H154" s="126">
        <v>6.25</v>
      </c>
      <c r="I154" s="245">
        <v>42433</v>
      </c>
    </row>
    <row r="155" spans="1:9" x14ac:dyDescent="0.25">
      <c r="A155" s="149"/>
      <c r="B155" s="242"/>
      <c r="C155" s="243">
        <v>42435</v>
      </c>
      <c r="D155" s="244">
        <v>6</v>
      </c>
      <c r="E155" s="124">
        <v>1</v>
      </c>
      <c r="F155" s="125">
        <v>7.8240740740740753E-3</v>
      </c>
      <c r="G155" s="126">
        <v>5.3241311313778699</v>
      </c>
      <c r="H155" s="126">
        <v>6</v>
      </c>
      <c r="I155" s="245">
        <v>42435</v>
      </c>
    </row>
    <row r="156" spans="1:9" x14ac:dyDescent="0.25">
      <c r="A156" s="149"/>
      <c r="B156" s="242"/>
      <c r="C156" s="243">
        <v>42441</v>
      </c>
      <c r="D156" s="244">
        <v>6.5</v>
      </c>
      <c r="E156" s="124">
        <v>1</v>
      </c>
      <c r="F156" s="125">
        <v>8.0787037037037043E-3</v>
      </c>
      <c r="G156" s="126">
        <v>5.1553205551883714</v>
      </c>
      <c r="H156" s="126">
        <v>6.5</v>
      </c>
      <c r="I156" s="245">
        <v>42441</v>
      </c>
    </row>
    <row r="157" spans="1:9" x14ac:dyDescent="0.25">
      <c r="A157" s="149"/>
      <c r="B157" s="242"/>
      <c r="C157" s="243">
        <v>42447</v>
      </c>
      <c r="D157" s="244">
        <v>8.1</v>
      </c>
      <c r="E157" s="124">
        <v>1</v>
      </c>
      <c r="F157" s="125">
        <v>9.1087962962962971E-3</v>
      </c>
      <c r="G157" s="126">
        <v>4.5762711864406818</v>
      </c>
      <c r="H157" s="126">
        <v>8.1</v>
      </c>
      <c r="I157" s="245">
        <v>42447</v>
      </c>
    </row>
    <row r="158" spans="1:9" x14ac:dyDescent="0.25">
      <c r="A158" s="149"/>
      <c r="B158" s="242"/>
      <c r="C158" s="243">
        <v>42448</v>
      </c>
      <c r="D158" s="244">
        <v>3.1</v>
      </c>
      <c r="E158" s="124">
        <v>1</v>
      </c>
      <c r="F158" s="125">
        <v>7.9745370370370369E-3</v>
      </c>
      <c r="G158" s="126">
        <v>5.2247191011235996</v>
      </c>
      <c r="H158" s="126">
        <v>3.1</v>
      </c>
      <c r="I158" s="245">
        <v>42448</v>
      </c>
    </row>
    <row r="159" spans="1:9" x14ac:dyDescent="0.25">
      <c r="A159" s="149"/>
      <c r="B159" s="242"/>
      <c r="C159" s="243">
        <v>42454</v>
      </c>
      <c r="D159" s="244">
        <v>9.25</v>
      </c>
      <c r="E159" s="124">
        <v>1</v>
      </c>
      <c r="F159" s="125">
        <v>9.5138888888888894E-3</v>
      </c>
      <c r="G159" s="126">
        <v>4.3775469961877258</v>
      </c>
      <c r="H159" s="126">
        <v>9.25</v>
      </c>
      <c r="I159" s="245">
        <v>42454</v>
      </c>
    </row>
    <row r="160" spans="1:9" x14ac:dyDescent="0.25">
      <c r="A160" s="149"/>
      <c r="B160" s="242"/>
      <c r="C160" s="243">
        <v>42456</v>
      </c>
      <c r="D160" s="244">
        <v>5</v>
      </c>
      <c r="E160" s="124">
        <v>1</v>
      </c>
      <c r="F160" s="125">
        <v>8.0787037037037043E-3</v>
      </c>
      <c r="G160" s="126">
        <v>5.1575931232091738</v>
      </c>
      <c r="H160" s="126">
        <v>5</v>
      </c>
      <c r="I160" s="245">
        <v>42456</v>
      </c>
    </row>
    <row r="161" spans="1:9" x14ac:dyDescent="0.25">
      <c r="A161" s="149"/>
      <c r="B161" s="242"/>
      <c r="C161" s="243">
        <v>42461</v>
      </c>
      <c r="D161" s="244">
        <v>8.1</v>
      </c>
      <c r="E161" s="124">
        <v>1</v>
      </c>
      <c r="F161" s="125">
        <v>8.4143518518518517E-3</v>
      </c>
      <c r="G161" s="126">
        <v>4.9549702633814805</v>
      </c>
      <c r="H161" s="126">
        <v>8.1</v>
      </c>
      <c r="I161" s="245">
        <v>42461</v>
      </c>
    </row>
    <row r="162" spans="1:9" x14ac:dyDescent="0.25">
      <c r="A162" s="149"/>
      <c r="B162" s="242"/>
      <c r="C162" s="243">
        <v>42462</v>
      </c>
      <c r="D162" s="244">
        <v>3.1</v>
      </c>
      <c r="E162" s="124">
        <v>1</v>
      </c>
      <c r="F162" s="125">
        <v>6.7361111111111103E-3</v>
      </c>
      <c r="G162" s="126">
        <v>6.1828254847645479</v>
      </c>
      <c r="H162" s="126">
        <v>3.1</v>
      </c>
      <c r="I162" s="245">
        <v>42462</v>
      </c>
    </row>
    <row r="163" spans="1:9" x14ac:dyDescent="0.25">
      <c r="A163" s="149"/>
      <c r="B163" s="242"/>
      <c r="C163" s="243">
        <v>42463</v>
      </c>
      <c r="D163" s="244">
        <v>10</v>
      </c>
      <c r="E163" s="124">
        <v>1</v>
      </c>
      <c r="F163" s="125">
        <v>7.4305555555555548E-3</v>
      </c>
      <c r="G163" s="126">
        <v>5.6074766355140229</v>
      </c>
      <c r="H163" s="126">
        <v>10</v>
      </c>
      <c r="I163" s="245">
        <v>42463</v>
      </c>
    </row>
    <row r="164" spans="1:9" x14ac:dyDescent="0.25">
      <c r="A164" s="149"/>
      <c r="B164" s="242"/>
      <c r="C164" s="243">
        <v>42469</v>
      </c>
      <c r="D164" s="244">
        <v>3.5</v>
      </c>
      <c r="E164" s="124">
        <v>1</v>
      </c>
      <c r="F164" s="125">
        <v>7.4074074074074068E-3</v>
      </c>
      <c r="G164" s="126">
        <v>5.6224899598393616</v>
      </c>
      <c r="H164" s="126">
        <v>3.5</v>
      </c>
      <c r="I164" s="245">
        <v>42469</v>
      </c>
    </row>
    <row r="165" spans="1:9" x14ac:dyDescent="0.25">
      <c r="A165" s="149"/>
      <c r="B165" s="242"/>
      <c r="C165" s="243">
        <v>42471</v>
      </c>
      <c r="D165" s="244">
        <v>3.25</v>
      </c>
      <c r="E165" s="124">
        <v>1</v>
      </c>
      <c r="F165" s="125">
        <v>7.1412037037037043E-3</v>
      </c>
      <c r="G165" s="126">
        <v>5.8354114713217013</v>
      </c>
      <c r="H165" s="126">
        <v>3.25</v>
      </c>
      <c r="I165" s="245">
        <v>42471</v>
      </c>
    </row>
    <row r="166" spans="1:9" x14ac:dyDescent="0.25">
      <c r="A166" s="149"/>
      <c r="B166" s="242"/>
      <c r="C166" s="243">
        <v>42482</v>
      </c>
      <c r="D166" s="244">
        <v>1.5</v>
      </c>
      <c r="E166" s="124">
        <v>1</v>
      </c>
      <c r="F166" s="125">
        <v>8.217592592592594E-3</v>
      </c>
      <c r="G166" s="126">
        <v>5.0704225352112715</v>
      </c>
      <c r="H166" s="126">
        <v>1.5</v>
      </c>
      <c r="I166" s="245">
        <v>42482</v>
      </c>
    </row>
    <row r="167" spans="1:9" x14ac:dyDescent="0.25">
      <c r="A167" s="149"/>
      <c r="B167" s="242"/>
      <c r="C167" s="243">
        <v>42484</v>
      </c>
      <c r="D167" s="244">
        <v>13.1</v>
      </c>
      <c r="E167" s="124">
        <v>1</v>
      </c>
      <c r="F167" s="125">
        <v>7.5925925925925926E-3</v>
      </c>
      <c r="G167" s="126">
        <v>5.4843586463542318</v>
      </c>
      <c r="H167" s="126">
        <v>13.1</v>
      </c>
      <c r="I167" s="245">
        <v>42484</v>
      </c>
    </row>
    <row r="168" spans="1:9" x14ac:dyDescent="0.25">
      <c r="A168" s="149"/>
      <c r="B168" s="242"/>
      <c r="C168" s="243">
        <v>42489</v>
      </c>
      <c r="D168" s="244">
        <v>3.1</v>
      </c>
      <c r="E168" s="124">
        <v>1</v>
      </c>
      <c r="F168" s="125">
        <v>7.5578703703703702E-3</v>
      </c>
      <c r="G168" s="126">
        <v>5.5111111111111155</v>
      </c>
      <c r="H168" s="126">
        <v>3.1</v>
      </c>
      <c r="I168" s="245">
        <v>42489</v>
      </c>
    </row>
    <row r="169" spans="1:9" x14ac:dyDescent="0.25">
      <c r="A169" s="149"/>
      <c r="B169" s="242"/>
      <c r="C169" s="243">
        <v>42496</v>
      </c>
      <c r="D169" s="244">
        <v>5</v>
      </c>
      <c r="E169" s="124">
        <v>1</v>
      </c>
      <c r="F169" s="125">
        <v>7.6388888888888886E-3</v>
      </c>
      <c r="G169" s="126">
        <v>5.4545454545454595</v>
      </c>
      <c r="H169" s="126">
        <v>5</v>
      </c>
      <c r="I169" s="245">
        <v>42496</v>
      </c>
    </row>
    <row r="170" spans="1:9" x14ac:dyDescent="0.25">
      <c r="A170" s="149"/>
      <c r="B170" s="242"/>
      <c r="C170" s="243">
        <v>42498</v>
      </c>
      <c r="D170" s="244">
        <v>6</v>
      </c>
      <c r="E170" s="124">
        <v>1</v>
      </c>
      <c r="F170" s="125">
        <v>7.9861111111111122E-3</v>
      </c>
      <c r="G170" s="126">
        <v>5.2173913043478306</v>
      </c>
      <c r="H170" s="126">
        <v>6</v>
      </c>
      <c r="I170" s="245">
        <v>42498</v>
      </c>
    </row>
    <row r="171" spans="1:9" x14ac:dyDescent="0.25">
      <c r="A171" s="149"/>
      <c r="B171" s="242"/>
      <c r="C171" s="243">
        <v>42501</v>
      </c>
      <c r="D171" s="244">
        <v>3.1</v>
      </c>
      <c r="E171" s="124">
        <v>1</v>
      </c>
      <c r="F171" s="125">
        <v>7.6504629629629631E-3</v>
      </c>
      <c r="G171" s="126">
        <v>5.44655929721816</v>
      </c>
      <c r="H171" s="126">
        <v>3.1</v>
      </c>
      <c r="I171" s="245">
        <v>42501</v>
      </c>
    </row>
    <row r="172" spans="1:9" x14ac:dyDescent="0.25">
      <c r="A172" s="149"/>
      <c r="B172" s="242"/>
      <c r="C172" s="243">
        <v>42502</v>
      </c>
      <c r="D172" s="244">
        <v>3.1</v>
      </c>
      <c r="E172" s="124">
        <v>1</v>
      </c>
      <c r="F172" s="125">
        <v>7.3379629629629628E-3</v>
      </c>
      <c r="G172" s="126">
        <v>5.6765005086470044</v>
      </c>
      <c r="H172" s="126">
        <v>3.1</v>
      </c>
      <c r="I172" s="245">
        <v>42502</v>
      </c>
    </row>
    <row r="173" spans="1:9" x14ac:dyDescent="0.25">
      <c r="A173" s="149"/>
      <c r="B173" s="242"/>
      <c r="C173" s="243">
        <v>42503</v>
      </c>
      <c r="D173" s="244">
        <v>1.2</v>
      </c>
      <c r="E173" s="124">
        <v>1</v>
      </c>
      <c r="F173" s="125">
        <v>7.6851851851851847E-3</v>
      </c>
      <c r="G173" s="126">
        <v>5.4203262233375202</v>
      </c>
      <c r="H173" s="126">
        <v>1.2</v>
      </c>
      <c r="I173" s="245">
        <v>42503</v>
      </c>
    </row>
    <row r="174" spans="1:9" x14ac:dyDescent="0.25">
      <c r="A174" s="149"/>
      <c r="B174" s="242"/>
      <c r="C174" s="243">
        <v>42504</v>
      </c>
      <c r="D174" s="244">
        <v>3.5</v>
      </c>
      <c r="E174" s="124">
        <v>1</v>
      </c>
      <c r="F174" s="125">
        <v>7.6851851851851847E-3</v>
      </c>
      <c r="G174" s="126">
        <v>5.4216867469879562</v>
      </c>
      <c r="H174" s="126">
        <v>3.5</v>
      </c>
      <c r="I174" s="245">
        <v>42504</v>
      </c>
    </row>
    <row r="175" spans="1:9" x14ac:dyDescent="0.25">
      <c r="A175" s="149"/>
      <c r="B175" s="242"/>
      <c r="C175" s="243">
        <v>42505</v>
      </c>
      <c r="D175" s="244">
        <v>3.6</v>
      </c>
      <c r="E175" s="124">
        <v>1</v>
      </c>
      <c r="F175" s="125">
        <v>7.9745370370370369E-3</v>
      </c>
      <c r="G175" s="126">
        <v>5.2215954875100774</v>
      </c>
      <c r="H175" s="126">
        <v>3.6</v>
      </c>
      <c r="I175" s="245">
        <v>42505</v>
      </c>
    </row>
    <row r="176" spans="1:9" x14ac:dyDescent="0.25">
      <c r="A176" s="149"/>
      <c r="B176" s="242"/>
      <c r="C176" s="243">
        <v>42465</v>
      </c>
      <c r="D176" s="244">
        <v>3.1</v>
      </c>
      <c r="E176" s="124">
        <v>1</v>
      </c>
      <c r="F176" s="125">
        <v>6.7245370370370367E-3</v>
      </c>
      <c r="G176" s="126">
        <v>6.1931187569367427</v>
      </c>
      <c r="H176" s="126">
        <v>3.1</v>
      </c>
      <c r="I176" s="245">
        <v>42465</v>
      </c>
    </row>
    <row r="177" spans="1:9" x14ac:dyDescent="0.25">
      <c r="A177" s="149"/>
      <c r="B177" s="246" t="s">
        <v>658</v>
      </c>
      <c r="C177" s="128"/>
      <c r="D177" s="247">
        <v>127.69999999999997</v>
      </c>
      <c r="E177" s="129">
        <v>25</v>
      </c>
      <c r="F177" s="130">
        <v>7.8879629629629629E-3</v>
      </c>
      <c r="G177" s="131">
        <v>5.3176769260776577</v>
      </c>
      <c r="H177" s="131">
        <v>5.1079999999999988</v>
      </c>
      <c r="I177" s="248">
        <v>42505</v>
      </c>
    </row>
    <row r="178" spans="1:9" x14ac:dyDescent="0.25">
      <c r="A178" s="149"/>
      <c r="B178" s="235" t="s">
        <v>633</v>
      </c>
      <c r="C178" s="236">
        <v>42398</v>
      </c>
      <c r="D178" s="237">
        <v>3.01</v>
      </c>
      <c r="E178" s="238">
        <v>1</v>
      </c>
      <c r="F178" s="239">
        <v>9.2361111111111116E-3</v>
      </c>
      <c r="G178" s="240">
        <v>4.5093632958801528</v>
      </c>
      <c r="H178" s="240">
        <v>3.01</v>
      </c>
      <c r="I178" s="241">
        <v>42398</v>
      </c>
    </row>
    <row r="179" spans="1:9" x14ac:dyDescent="0.25">
      <c r="A179" s="149"/>
      <c r="B179" s="242"/>
      <c r="C179" s="243">
        <v>42405</v>
      </c>
      <c r="D179" s="244">
        <v>3.5</v>
      </c>
      <c r="E179" s="124">
        <v>1</v>
      </c>
      <c r="F179" s="125">
        <v>7.1296296296296307E-3</v>
      </c>
      <c r="G179" s="126">
        <v>5.8414464534075137</v>
      </c>
      <c r="H179" s="126">
        <v>3.5</v>
      </c>
      <c r="I179" s="245">
        <v>42405</v>
      </c>
    </row>
    <row r="180" spans="1:9" x14ac:dyDescent="0.25">
      <c r="A180" s="149"/>
      <c r="B180" s="242"/>
      <c r="C180" s="243">
        <v>42410</v>
      </c>
      <c r="D180" s="244">
        <v>3.6</v>
      </c>
      <c r="E180" s="124">
        <v>1</v>
      </c>
      <c r="F180" s="125">
        <v>7.719907407407408E-3</v>
      </c>
      <c r="G180" s="126">
        <v>5.4000000000000048</v>
      </c>
      <c r="H180" s="126">
        <v>3.6</v>
      </c>
      <c r="I180" s="245">
        <v>42410</v>
      </c>
    </row>
    <row r="181" spans="1:9" x14ac:dyDescent="0.25">
      <c r="A181" s="149"/>
      <c r="B181" s="242"/>
      <c r="C181" s="243">
        <v>42416</v>
      </c>
      <c r="D181" s="244">
        <v>3</v>
      </c>
      <c r="E181" s="124">
        <v>1</v>
      </c>
      <c r="F181" s="125">
        <v>7.7546296296296287E-3</v>
      </c>
      <c r="G181" s="126">
        <v>5.3704624564893138</v>
      </c>
      <c r="H181" s="126">
        <v>3</v>
      </c>
      <c r="I181" s="245">
        <v>42416</v>
      </c>
    </row>
    <row r="182" spans="1:9" x14ac:dyDescent="0.25">
      <c r="A182" s="149"/>
      <c r="B182" s="242"/>
      <c r="C182" s="243">
        <v>42418</v>
      </c>
      <c r="D182" s="244">
        <v>2.5</v>
      </c>
      <c r="E182" s="124">
        <v>1</v>
      </c>
      <c r="F182" s="125">
        <v>8.3333333333333332E-3</v>
      </c>
      <c r="G182" s="126">
        <v>5.0000000000000036</v>
      </c>
      <c r="H182" s="126">
        <v>2.5</v>
      </c>
      <c r="I182" s="245">
        <v>42418</v>
      </c>
    </row>
    <row r="183" spans="1:9" x14ac:dyDescent="0.25">
      <c r="A183" s="149"/>
      <c r="B183" s="242"/>
      <c r="C183" s="243">
        <v>42422</v>
      </c>
      <c r="D183" s="244">
        <v>0.57999999999999996</v>
      </c>
      <c r="E183" s="124">
        <v>1</v>
      </c>
      <c r="F183" s="125">
        <v>8.7847222222222233E-3</v>
      </c>
      <c r="G183" s="126">
        <v>4.7454545454545487</v>
      </c>
      <c r="H183" s="126">
        <v>0.57999999999999996</v>
      </c>
      <c r="I183" s="245">
        <v>42422</v>
      </c>
    </row>
    <row r="184" spans="1:9" x14ac:dyDescent="0.25">
      <c r="A184" s="149"/>
      <c r="B184" s="242"/>
      <c r="C184" s="243">
        <v>42423</v>
      </c>
      <c r="D184" s="244">
        <v>2.57</v>
      </c>
      <c r="E184" s="124">
        <v>1</v>
      </c>
      <c r="F184" s="125">
        <v>9.4560185185185181E-3</v>
      </c>
      <c r="G184" s="126">
        <v>4.4057142857142884</v>
      </c>
      <c r="H184" s="126">
        <v>2.57</v>
      </c>
      <c r="I184" s="245">
        <v>42423</v>
      </c>
    </row>
    <row r="185" spans="1:9" x14ac:dyDescent="0.25">
      <c r="A185" s="149"/>
      <c r="B185" s="242"/>
      <c r="C185" s="243">
        <v>42425</v>
      </c>
      <c r="D185" s="244">
        <v>3.1</v>
      </c>
      <c r="E185" s="124">
        <v>1</v>
      </c>
      <c r="F185" s="125">
        <v>7.2800925925925915E-3</v>
      </c>
      <c r="G185" s="126">
        <v>5.7230769230769285</v>
      </c>
      <c r="H185" s="126">
        <v>3.1</v>
      </c>
      <c r="I185" s="245">
        <v>42425</v>
      </c>
    </row>
    <row r="186" spans="1:9" x14ac:dyDescent="0.25">
      <c r="A186" s="149"/>
      <c r="B186" s="242"/>
      <c r="C186" s="243">
        <v>42429</v>
      </c>
      <c r="D186" s="244">
        <v>2.61</v>
      </c>
      <c r="E186" s="124">
        <v>1</v>
      </c>
      <c r="F186" s="125">
        <v>8.7847222222222233E-3</v>
      </c>
      <c r="G186" s="126">
        <v>4.7454545454545487</v>
      </c>
      <c r="H186" s="126">
        <v>2.61</v>
      </c>
      <c r="I186" s="245">
        <v>42429</v>
      </c>
    </row>
    <row r="187" spans="1:9" x14ac:dyDescent="0.25">
      <c r="A187" s="149"/>
      <c r="B187" s="242"/>
      <c r="C187" s="243">
        <v>42430</v>
      </c>
      <c r="D187" s="244">
        <v>3.1</v>
      </c>
      <c r="E187" s="124">
        <v>1</v>
      </c>
      <c r="F187" s="125">
        <v>7.5000000000000006E-3</v>
      </c>
      <c r="G187" s="126">
        <v>5.5550024888004037</v>
      </c>
      <c r="H187" s="126">
        <v>3.1</v>
      </c>
      <c r="I187" s="245">
        <v>42430</v>
      </c>
    </row>
    <row r="188" spans="1:9" x14ac:dyDescent="0.25">
      <c r="A188" s="149"/>
      <c r="B188" s="242"/>
      <c r="C188" s="243">
        <v>42438</v>
      </c>
      <c r="D188" s="244">
        <v>4.6500000000000004</v>
      </c>
      <c r="E188" s="124">
        <v>1</v>
      </c>
      <c r="F188" s="125">
        <v>7.905092592592592E-3</v>
      </c>
      <c r="G188" s="126">
        <v>5.2707808564231797</v>
      </c>
      <c r="H188" s="126">
        <v>4.6500000000000004</v>
      </c>
      <c r="I188" s="245">
        <v>42438</v>
      </c>
    </row>
    <row r="189" spans="1:9" x14ac:dyDescent="0.25">
      <c r="A189" s="149"/>
      <c r="B189" s="242"/>
      <c r="C189" s="243">
        <v>42439</v>
      </c>
      <c r="D189" s="244">
        <v>3.1</v>
      </c>
      <c r="E189" s="124">
        <v>1</v>
      </c>
      <c r="F189" s="125">
        <v>7.1874999999999994E-3</v>
      </c>
      <c r="G189" s="126">
        <v>5.7974025974026029</v>
      </c>
      <c r="H189" s="126">
        <v>3.1</v>
      </c>
      <c r="I189" s="245">
        <v>42439</v>
      </c>
    </row>
    <row r="190" spans="1:9" x14ac:dyDescent="0.25">
      <c r="A190" s="149"/>
      <c r="B190" s="242"/>
      <c r="C190" s="243">
        <v>42445</v>
      </c>
      <c r="D190" s="244">
        <v>3.1</v>
      </c>
      <c r="E190" s="124">
        <v>1</v>
      </c>
      <c r="F190" s="125">
        <v>7.905092592592592E-3</v>
      </c>
      <c r="G190" s="126">
        <v>5.2741020793950897</v>
      </c>
      <c r="H190" s="126">
        <v>3.1</v>
      </c>
      <c r="I190" s="245">
        <v>42445</v>
      </c>
    </row>
    <row r="191" spans="1:9" x14ac:dyDescent="0.25">
      <c r="A191" s="149"/>
      <c r="B191" s="242"/>
      <c r="C191" s="243">
        <v>42452</v>
      </c>
      <c r="D191" s="244">
        <v>4</v>
      </c>
      <c r="E191" s="124">
        <v>1</v>
      </c>
      <c r="F191" s="125">
        <v>7.1759259259259259E-3</v>
      </c>
      <c r="G191" s="126">
        <v>5.8017727639000851</v>
      </c>
      <c r="H191" s="126">
        <v>4</v>
      </c>
      <c r="I191" s="245">
        <v>42452</v>
      </c>
    </row>
    <row r="192" spans="1:9" x14ac:dyDescent="0.25">
      <c r="A192" s="149"/>
      <c r="B192" s="242"/>
      <c r="C192" s="243">
        <v>42458</v>
      </c>
      <c r="D192" s="244">
        <v>2.8</v>
      </c>
      <c r="E192" s="124">
        <v>1</v>
      </c>
      <c r="F192" s="125">
        <v>7.4421296296296293E-3</v>
      </c>
      <c r="G192" s="126">
        <v>5.6000000000000041</v>
      </c>
      <c r="H192" s="126">
        <v>2.8</v>
      </c>
      <c r="I192" s="245">
        <v>42458</v>
      </c>
    </row>
    <row r="193" spans="1:9" x14ac:dyDescent="0.25">
      <c r="A193" s="149"/>
      <c r="B193" s="242"/>
      <c r="C193" s="243">
        <v>42480</v>
      </c>
      <c r="D193" s="244">
        <v>3.1</v>
      </c>
      <c r="E193" s="124">
        <v>1</v>
      </c>
      <c r="F193" s="125">
        <v>6.9444444444444441E-3</v>
      </c>
      <c r="G193" s="126">
        <v>5.996775926921015</v>
      </c>
      <c r="H193" s="126">
        <v>3.1</v>
      </c>
      <c r="I193" s="245">
        <v>42480</v>
      </c>
    </row>
    <row r="194" spans="1:9" x14ac:dyDescent="0.25">
      <c r="A194" s="149"/>
      <c r="B194" s="242"/>
      <c r="C194" s="243">
        <v>42499</v>
      </c>
      <c r="D194" s="244">
        <v>3.1</v>
      </c>
      <c r="E194" s="124">
        <v>1</v>
      </c>
      <c r="F194" s="125">
        <v>8.113425925925925E-3</v>
      </c>
      <c r="G194" s="126">
        <v>5.1333946642134354</v>
      </c>
      <c r="H194" s="126">
        <v>3.1</v>
      </c>
      <c r="I194" s="245">
        <v>42499</v>
      </c>
    </row>
    <row r="195" spans="1:9" x14ac:dyDescent="0.25">
      <c r="A195" s="149"/>
      <c r="B195" s="246" t="s">
        <v>659</v>
      </c>
      <c r="C195" s="128"/>
      <c r="D195" s="247">
        <v>51.42</v>
      </c>
      <c r="E195" s="129">
        <v>17</v>
      </c>
      <c r="F195" s="130">
        <v>7.9207516339869274E-3</v>
      </c>
      <c r="G195" s="131">
        <v>5.3041296401490081</v>
      </c>
      <c r="H195" s="131">
        <v>3.0247058823529414</v>
      </c>
      <c r="I195" s="248">
        <v>42499</v>
      </c>
    </row>
    <row r="196" spans="1:9" x14ac:dyDescent="0.25">
      <c r="A196" s="149"/>
      <c r="B196" s="246" t="s">
        <v>518</v>
      </c>
      <c r="C196" s="249"/>
      <c r="D196" s="247">
        <v>148.64000000000004</v>
      </c>
      <c r="E196" s="129">
        <v>47</v>
      </c>
      <c r="F196" s="130">
        <v>7.0537825059101651E-3</v>
      </c>
      <c r="G196" s="131">
        <v>5.9574105663577237</v>
      </c>
      <c r="H196" s="131">
        <v>3.1625531914893625</v>
      </c>
      <c r="I196" s="248">
        <v>42356</v>
      </c>
    </row>
    <row r="197" spans="1:9" x14ac:dyDescent="0.25">
      <c r="A197" s="149"/>
      <c r="B197" s="235" t="s">
        <v>583</v>
      </c>
      <c r="C197" s="236">
        <v>42104</v>
      </c>
      <c r="D197" s="237">
        <v>3.5</v>
      </c>
      <c r="E197" s="238">
        <v>1</v>
      </c>
      <c r="F197" s="239">
        <v>7.951388888888888E-3</v>
      </c>
      <c r="G197" s="240">
        <v>5.2412645590682239</v>
      </c>
      <c r="H197" s="240">
        <v>3.5</v>
      </c>
      <c r="I197" s="241">
        <v>42104</v>
      </c>
    </row>
    <row r="198" spans="1:9" x14ac:dyDescent="0.25">
      <c r="A198" s="149"/>
      <c r="B198" s="242"/>
      <c r="C198" s="243">
        <v>42108</v>
      </c>
      <c r="D198" s="244">
        <v>3</v>
      </c>
      <c r="E198" s="124">
        <v>1</v>
      </c>
      <c r="F198" s="125">
        <v>7.743055555555556E-3</v>
      </c>
      <c r="G198" s="126">
        <v>5.3811659192825161</v>
      </c>
      <c r="H198" s="126">
        <v>3</v>
      </c>
      <c r="I198" s="245">
        <v>42108</v>
      </c>
    </row>
    <row r="199" spans="1:9" x14ac:dyDescent="0.25">
      <c r="A199" s="149"/>
      <c r="B199" s="242"/>
      <c r="C199" s="243">
        <v>42109</v>
      </c>
      <c r="D199" s="244">
        <v>3.6</v>
      </c>
      <c r="E199" s="124">
        <v>1</v>
      </c>
      <c r="F199" s="125">
        <v>8.0671296296296307E-3</v>
      </c>
      <c r="G199" s="126">
        <v>5.1633466135458201</v>
      </c>
      <c r="H199" s="126">
        <v>3.6</v>
      </c>
      <c r="I199" s="245">
        <v>42109</v>
      </c>
    </row>
    <row r="200" spans="1:9" x14ac:dyDescent="0.25">
      <c r="A200" s="149"/>
      <c r="B200" s="242"/>
      <c r="C200" s="243">
        <v>42110</v>
      </c>
      <c r="D200" s="244">
        <v>16.5</v>
      </c>
      <c r="E200" s="124">
        <v>2</v>
      </c>
      <c r="F200" s="125">
        <v>8.7962962962962951E-3</v>
      </c>
      <c r="G200" s="126">
        <v>4.7414382035821472</v>
      </c>
      <c r="H200" s="126">
        <v>8.25</v>
      </c>
      <c r="I200" s="245">
        <v>42110</v>
      </c>
    </row>
    <row r="201" spans="1:9" x14ac:dyDescent="0.25">
      <c r="A201" s="149"/>
      <c r="B201" s="242"/>
      <c r="C201" s="243">
        <v>42120</v>
      </c>
      <c r="D201" s="244">
        <v>13.1</v>
      </c>
      <c r="E201" s="124">
        <v>1</v>
      </c>
      <c r="F201" s="125">
        <v>6.8402777777777776E-3</v>
      </c>
      <c r="G201" s="126">
        <v>6.0953858084528942</v>
      </c>
      <c r="H201" s="126">
        <v>13.1</v>
      </c>
      <c r="I201" s="245">
        <v>42120</v>
      </c>
    </row>
    <row r="202" spans="1:9" x14ac:dyDescent="0.25">
      <c r="A202" s="149"/>
      <c r="B202" s="242"/>
      <c r="C202" s="243">
        <v>42125</v>
      </c>
      <c r="D202" s="244">
        <v>7.25</v>
      </c>
      <c r="E202" s="124">
        <v>1</v>
      </c>
      <c r="F202" s="125">
        <v>7.951388888888888E-3</v>
      </c>
      <c r="G202" s="126">
        <v>5.2430695058256367</v>
      </c>
      <c r="H202" s="126">
        <v>7.25</v>
      </c>
      <c r="I202" s="245">
        <v>42125</v>
      </c>
    </row>
    <row r="203" spans="1:9" x14ac:dyDescent="0.25">
      <c r="A203" s="149"/>
      <c r="B203" s="242"/>
      <c r="C203" s="243">
        <v>42143</v>
      </c>
      <c r="D203" s="244">
        <v>3.3</v>
      </c>
      <c r="E203" s="124">
        <v>1</v>
      </c>
      <c r="F203" s="125">
        <v>7.1296296296296307E-3</v>
      </c>
      <c r="G203" s="126">
        <v>5.8464566929133897</v>
      </c>
      <c r="H203" s="126">
        <v>3.3</v>
      </c>
      <c r="I203" s="245">
        <v>42143</v>
      </c>
    </row>
    <row r="204" spans="1:9" x14ac:dyDescent="0.25">
      <c r="A204" s="149"/>
      <c r="B204" s="242"/>
      <c r="C204" s="243">
        <v>42145</v>
      </c>
      <c r="D204" s="244">
        <v>3.75</v>
      </c>
      <c r="E204" s="124">
        <v>1</v>
      </c>
      <c r="F204" s="125">
        <v>8.1365740740740738E-3</v>
      </c>
      <c r="G204" s="126">
        <v>5.1175132676269941</v>
      </c>
      <c r="H204" s="126">
        <v>3.75</v>
      </c>
      <c r="I204" s="245">
        <v>42145</v>
      </c>
    </row>
    <row r="205" spans="1:9" x14ac:dyDescent="0.25">
      <c r="A205" s="149"/>
      <c r="B205" s="242"/>
      <c r="C205" s="243">
        <v>42146</v>
      </c>
      <c r="D205" s="244">
        <v>10</v>
      </c>
      <c r="E205" s="124">
        <v>1</v>
      </c>
      <c r="F205" s="125">
        <v>8.6805555555555559E-3</v>
      </c>
      <c r="G205" s="126">
        <v>4.8000000000000034</v>
      </c>
      <c r="H205" s="126">
        <v>10</v>
      </c>
      <c r="I205" s="245">
        <v>42146</v>
      </c>
    </row>
    <row r="206" spans="1:9" x14ac:dyDescent="0.25">
      <c r="A206" s="149"/>
      <c r="B206" s="242"/>
      <c r="C206" s="243">
        <v>42147</v>
      </c>
      <c r="D206" s="244">
        <v>3.1</v>
      </c>
      <c r="E206" s="124">
        <v>1</v>
      </c>
      <c r="F206" s="125">
        <v>5.8680555555555543E-3</v>
      </c>
      <c r="G206" s="126">
        <v>7.1037555697008328</v>
      </c>
      <c r="H206" s="126">
        <v>3.1</v>
      </c>
      <c r="I206" s="245">
        <v>42147</v>
      </c>
    </row>
    <row r="207" spans="1:9" x14ac:dyDescent="0.25">
      <c r="A207" s="149"/>
      <c r="B207" s="242"/>
      <c r="C207" s="243">
        <v>42149</v>
      </c>
      <c r="D207" s="244">
        <v>1.6</v>
      </c>
      <c r="E207" s="124">
        <v>1</v>
      </c>
      <c r="F207" s="125">
        <v>8.6805555555555559E-3</v>
      </c>
      <c r="G207" s="126">
        <v>4.8000000000000043</v>
      </c>
      <c r="H207" s="126">
        <v>1.6</v>
      </c>
      <c r="I207" s="245">
        <v>42149</v>
      </c>
    </row>
    <row r="208" spans="1:9" x14ac:dyDescent="0.25">
      <c r="A208" s="149"/>
      <c r="B208" s="242"/>
      <c r="C208" s="243">
        <v>42153</v>
      </c>
      <c r="D208" s="244">
        <v>4.0999999999999996</v>
      </c>
      <c r="E208" s="124">
        <v>1</v>
      </c>
      <c r="F208" s="125">
        <v>9.9189814814814817E-3</v>
      </c>
      <c r="G208" s="126">
        <v>4.1991465149359906</v>
      </c>
      <c r="H208" s="126">
        <v>4.0999999999999996</v>
      </c>
      <c r="I208" s="245">
        <v>42153</v>
      </c>
    </row>
    <row r="209" spans="1:9" x14ac:dyDescent="0.25">
      <c r="A209" s="149"/>
      <c r="B209" s="242"/>
      <c r="C209" s="243">
        <v>42155</v>
      </c>
      <c r="D209" s="244">
        <v>7.2</v>
      </c>
      <c r="E209" s="124">
        <v>1</v>
      </c>
      <c r="F209" s="125">
        <v>9.5601851851851855E-3</v>
      </c>
      <c r="G209" s="126">
        <v>4.3570347957639983</v>
      </c>
      <c r="H209" s="126">
        <v>7.2</v>
      </c>
      <c r="I209" s="245">
        <v>42155</v>
      </c>
    </row>
    <row r="210" spans="1:9" x14ac:dyDescent="0.25">
      <c r="A210" s="149"/>
      <c r="B210" s="242"/>
      <c r="C210" s="243">
        <v>42162</v>
      </c>
      <c r="D210" s="244">
        <v>13.1</v>
      </c>
      <c r="E210" s="124">
        <v>1</v>
      </c>
      <c r="F210" s="125">
        <v>9.2824074074074076E-3</v>
      </c>
      <c r="G210" s="126">
        <v>4.4884362805748577</v>
      </c>
      <c r="H210" s="126">
        <v>13.1</v>
      </c>
      <c r="I210" s="245">
        <v>42162</v>
      </c>
    </row>
    <row r="211" spans="1:9" x14ac:dyDescent="0.25">
      <c r="A211" s="149"/>
      <c r="B211" s="242"/>
      <c r="C211" s="243">
        <v>42167</v>
      </c>
      <c r="D211" s="244">
        <v>3.1</v>
      </c>
      <c r="E211" s="124">
        <v>1</v>
      </c>
      <c r="F211" s="125">
        <v>7.5115740740740742E-3</v>
      </c>
      <c r="G211" s="126">
        <v>5.5494778717056246</v>
      </c>
      <c r="H211" s="126">
        <v>3.1</v>
      </c>
      <c r="I211" s="245">
        <v>42167</v>
      </c>
    </row>
    <row r="212" spans="1:9" x14ac:dyDescent="0.25">
      <c r="A212" s="149"/>
      <c r="B212" s="242"/>
      <c r="C212" s="243">
        <v>42174</v>
      </c>
      <c r="D212" s="244">
        <v>1.75</v>
      </c>
      <c r="E212" s="124">
        <v>1</v>
      </c>
      <c r="F212" s="125">
        <v>9.6527777777777775E-3</v>
      </c>
      <c r="G212" s="126">
        <v>4.3150684931506884</v>
      </c>
      <c r="H212" s="126">
        <v>1.75</v>
      </c>
      <c r="I212" s="245">
        <v>42174</v>
      </c>
    </row>
    <row r="213" spans="1:9" x14ac:dyDescent="0.25">
      <c r="A213" s="149"/>
      <c r="B213" s="242"/>
      <c r="C213" s="243">
        <v>42175</v>
      </c>
      <c r="D213" s="244">
        <v>7.5</v>
      </c>
      <c r="E213" s="124">
        <v>1</v>
      </c>
      <c r="F213" s="125">
        <v>9.2476851851851852E-3</v>
      </c>
      <c r="G213" s="126">
        <v>4.5030020013342265</v>
      </c>
      <c r="H213" s="126">
        <v>7.5</v>
      </c>
      <c r="I213" s="245">
        <v>42175</v>
      </c>
    </row>
    <row r="214" spans="1:9" x14ac:dyDescent="0.25">
      <c r="A214" s="149"/>
      <c r="B214" s="242"/>
      <c r="C214" s="243">
        <v>42180</v>
      </c>
      <c r="D214" s="244">
        <v>2.5</v>
      </c>
      <c r="E214" s="124">
        <v>1</v>
      </c>
      <c r="F214" s="125">
        <v>8.2291666666666659E-3</v>
      </c>
      <c r="G214" s="126">
        <v>5.0647158131682657</v>
      </c>
      <c r="H214" s="126">
        <v>2.5</v>
      </c>
      <c r="I214" s="245">
        <v>42180</v>
      </c>
    </row>
    <row r="215" spans="1:9" x14ac:dyDescent="0.25">
      <c r="A215" s="149"/>
      <c r="B215" s="242"/>
      <c r="C215" s="243">
        <v>42183</v>
      </c>
      <c r="D215" s="244">
        <v>9.5</v>
      </c>
      <c r="E215" s="124">
        <v>1</v>
      </c>
      <c r="F215" s="125">
        <v>9.0162037037037034E-3</v>
      </c>
      <c r="G215" s="126">
        <v>4.6197487505065551</v>
      </c>
      <c r="H215" s="126">
        <v>9.5</v>
      </c>
      <c r="I215" s="245">
        <v>42183</v>
      </c>
    </row>
    <row r="216" spans="1:9" x14ac:dyDescent="0.25">
      <c r="A216" s="149"/>
      <c r="B216" s="242"/>
      <c r="C216" s="243">
        <v>42189</v>
      </c>
      <c r="D216" s="244">
        <v>3</v>
      </c>
      <c r="E216" s="124">
        <v>1</v>
      </c>
      <c r="F216" s="125">
        <v>6.851851851851852E-3</v>
      </c>
      <c r="G216" s="126">
        <v>6.081081081081086</v>
      </c>
      <c r="H216" s="126">
        <v>3</v>
      </c>
      <c r="I216" s="245">
        <v>42189</v>
      </c>
    </row>
    <row r="217" spans="1:9" x14ac:dyDescent="0.25">
      <c r="A217" s="149"/>
      <c r="B217" s="242"/>
      <c r="C217" s="243">
        <v>42190</v>
      </c>
      <c r="D217" s="244">
        <v>10.25</v>
      </c>
      <c r="E217" s="124">
        <v>1</v>
      </c>
      <c r="F217" s="125">
        <v>8.4953703703703701E-3</v>
      </c>
      <c r="G217" s="126">
        <v>4.9043062200956982</v>
      </c>
      <c r="H217" s="126">
        <v>10.25</v>
      </c>
      <c r="I217" s="245">
        <v>42190</v>
      </c>
    </row>
    <row r="218" spans="1:9" x14ac:dyDescent="0.25">
      <c r="A218" s="149"/>
      <c r="B218" s="242"/>
      <c r="C218" s="243">
        <v>42196</v>
      </c>
      <c r="D218" s="244">
        <v>7.15</v>
      </c>
      <c r="E218" s="124">
        <v>1</v>
      </c>
      <c r="F218" s="125">
        <v>8.6689814814814806E-3</v>
      </c>
      <c r="G218" s="126">
        <v>4.8076204706761336</v>
      </c>
      <c r="H218" s="126">
        <v>7.15</v>
      </c>
      <c r="I218" s="245">
        <v>42196</v>
      </c>
    </row>
    <row r="219" spans="1:9" x14ac:dyDescent="0.25">
      <c r="A219" s="149"/>
      <c r="B219" s="242"/>
      <c r="C219" s="243">
        <v>42202</v>
      </c>
      <c r="D219" s="244">
        <v>5</v>
      </c>
      <c r="E219" s="124">
        <v>1</v>
      </c>
      <c r="F219" s="125">
        <v>7.5000000000000006E-3</v>
      </c>
      <c r="G219" s="126">
        <v>5.557270762581048</v>
      </c>
      <c r="H219" s="126">
        <v>5</v>
      </c>
      <c r="I219" s="245">
        <v>42202</v>
      </c>
    </row>
    <row r="220" spans="1:9" x14ac:dyDescent="0.25">
      <c r="A220" s="149"/>
      <c r="B220" s="242"/>
      <c r="C220" s="243">
        <v>42210</v>
      </c>
      <c r="D220" s="244">
        <v>1.1000000000000001</v>
      </c>
      <c r="E220" s="124">
        <v>1</v>
      </c>
      <c r="F220" s="125">
        <v>7.6041666666666662E-3</v>
      </c>
      <c r="G220" s="126">
        <v>5.477178423236519</v>
      </c>
      <c r="H220" s="126">
        <v>1.1000000000000001</v>
      </c>
      <c r="I220" s="245">
        <v>42210</v>
      </c>
    </row>
    <row r="221" spans="1:9" x14ac:dyDescent="0.25">
      <c r="A221" s="149"/>
      <c r="B221" s="242"/>
      <c r="C221" s="243">
        <v>42211</v>
      </c>
      <c r="D221" s="244">
        <v>26.2</v>
      </c>
      <c r="E221" s="124">
        <v>1</v>
      </c>
      <c r="F221" s="125">
        <v>1.0555555555555554E-2</v>
      </c>
      <c r="G221" s="126">
        <v>3.9457831325301234</v>
      </c>
      <c r="H221" s="126">
        <v>26.2</v>
      </c>
      <c r="I221" s="245">
        <v>42211</v>
      </c>
    </row>
    <row r="222" spans="1:9" x14ac:dyDescent="0.25">
      <c r="A222" s="149"/>
      <c r="B222" s="242"/>
      <c r="C222" s="243">
        <v>42222</v>
      </c>
      <c r="D222" s="244">
        <v>4.3</v>
      </c>
      <c r="E222" s="124">
        <v>1</v>
      </c>
      <c r="F222" s="125">
        <v>7.789351851851852E-3</v>
      </c>
      <c r="G222" s="126">
        <v>5.3526970954356887</v>
      </c>
      <c r="H222" s="126">
        <v>4.3</v>
      </c>
      <c r="I222" s="245">
        <v>42222</v>
      </c>
    </row>
    <row r="223" spans="1:9" x14ac:dyDescent="0.25">
      <c r="A223" s="149"/>
      <c r="B223" s="242"/>
      <c r="C223" s="243">
        <v>42225</v>
      </c>
      <c r="D223" s="244">
        <v>4.5</v>
      </c>
      <c r="E223" s="124">
        <v>1</v>
      </c>
      <c r="F223" s="125">
        <v>8.0092592592592594E-3</v>
      </c>
      <c r="G223" s="126">
        <v>5.2006420545746428</v>
      </c>
      <c r="H223" s="126">
        <v>4.5</v>
      </c>
      <c r="I223" s="245">
        <v>42225</v>
      </c>
    </row>
    <row r="224" spans="1:9" x14ac:dyDescent="0.25">
      <c r="A224" s="149"/>
      <c r="B224" s="242"/>
      <c r="C224" s="243">
        <v>42256</v>
      </c>
      <c r="D224" s="244">
        <v>4.4000000000000004</v>
      </c>
      <c r="E224" s="124">
        <v>1</v>
      </c>
      <c r="F224" s="125">
        <v>7.106481481481481E-3</v>
      </c>
      <c r="G224" s="126">
        <v>5.8666666666666716</v>
      </c>
      <c r="H224" s="126">
        <v>4.4000000000000004</v>
      </c>
      <c r="I224" s="245">
        <v>42256</v>
      </c>
    </row>
    <row r="225" spans="1:9" x14ac:dyDescent="0.25">
      <c r="A225" s="149"/>
      <c r="B225" s="242"/>
      <c r="C225" s="243">
        <v>42334</v>
      </c>
      <c r="D225" s="244">
        <v>1.35</v>
      </c>
      <c r="E225" s="124">
        <v>1</v>
      </c>
      <c r="F225" s="125">
        <v>8.0555555555555554E-3</v>
      </c>
      <c r="G225" s="126">
        <v>5.1702127659574515</v>
      </c>
      <c r="H225" s="126">
        <v>1.35</v>
      </c>
      <c r="I225" s="245">
        <v>42334</v>
      </c>
    </row>
    <row r="226" spans="1:9" x14ac:dyDescent="0.25">
      <c r="A226" s="149"/>
      <c r="B226" s="246" t="s">
        <v>661</v>
      </c>
      <c r="C226" s="128"/>
      <c r="D226" s="247">
        <v>184.7</v>
      </c>
      <c r="E226" s="129">
        <v>30</v>
      </c>
      <c r="F226" s="130">
        <v>8.2565586419753104E-3</v>
      </c>
      <c r="G226" s="131">
        <v>5.1244974512518615</v>
      </c>
      <c r="H226" s="131">
        <v>6.1566666666666663</v>
      </c>
      <c r="I226" s="248">
        <v>42334</v>
      </c>
    </row>
    <row r="227" spans="1:9" x14ac:dyDescent="0.25">
      <c r="A227" s="149"/>
      <c r="B227" s="235" t="s">
        <v>613</v>
      </c>
      <c r="C227" s="236">
        <v>42246</v>
      </c>
      <c r="D227" s="237">
        <v>14</v>
      </c>
      <c r="E227" s="238">
        <v>1</v>
      </c>
      <c r="F227" s="239">
        <v>8.9814814814814809E-3</v>
      </c>
      <c r="G227" s="240">
        <v>4.6387482742751986</v>
      </c>
      <c r="H227" s="240">
        <v>14</v>
      </c>
      <c r="I227" s="241">
        <v>42246</v>
      </c>
    </row>
    <row r="228" spans="1:9" x14ac:dyDescent="0.25">
      <c r="A228" s="149"/>
      <c r="B228" s="242"/>
      <c r="C228" s="243">
        <v>42253</v>
      </c>
      <c r="D228" s="244">
        <v>16</v>
      </c>
      <c r="E228" s="124">
        <v>1</v>
      </c>
      <c r="F228" s="125">
        <v>1.0381944444444444E-2</v>
      </c>
      <c r="G228" s="126">
        <v>4.0128187264873931</v>
      </c>
      <c r="H228" s="126">
        <v>16</v>
      </c>
      <c r="I228" s="245">
        <v>42253</v>
      </c>
    </row>
    <row r="229" spans="1:9" x14ac:dyDescent="0.25">
      <c r="A229" s="149"/>
      <c r="B229" s="242"/>
      <c r="C229" s="243">
        <v>42254</v>
      </c>
      <c r="D229" s="244">
        <v>3.1</v>
      </c>
      <c r="E229" s="124">
        <v>1</v>
      </c>
      <c r="F229" s="125">
        <v>6.6203703703703702E-3</v>
      </c>
      <c r="G229" s="126">
        <v>6.2979683972912017</v>
      </c>
      <c r="H229" s="126">
        <v>3.1</v>
      </c>
      <c r="I229" s="245">
        <v>42254</v>
      </c>
    </row>
    <row r="230" spans="1:9" x14ac:dyDescent="0.25">
      <c r="A230" s="149"/>
      <c r="B230" s="242"/>
      <c r="C230" s="243">
        <v>42258</v>
      </c>
      <c r="D230" s="244">
        <v>3.2</v>
      </c>
      <c r="E230" s="124">
        <v>1</v>
      </c>
      <c r="F230" s="125">
        <v>1.1319444444444444E-2</v>
      </c>
      <c r="G230" s="126">
        <v>3.6816874400767046</v>
      </c>
      <c r="H230" s="126">
        <v>3.2</v>
      </c>
      <c r="I230" s="245">
        <v>42258</v>
      </c>
    </row>
    <row r="231" spans="1:9" x14ac:dyDescent="0.25">
      <c r="A231" s="149"/>
      <c r="B231" s="242"/>
      <c r="C231" s="243">
        <v>42260</v>
      </c>
      <c r="D231" s="244">
        <v>13.8</v>
      </c>
      <c r="E231" s="124">
        <v>1</v>
      </c>
      <c r="F231" s="125">
        <v>9.8032407407407408E-3</v>
      </c>
      <c r="G231" s="126">
        <v>4.2512408009584162</v>
      </c>
      <c r="H231" s="126">
        <v>13.8</v>
      </c>
      <c r="I231" s="245">
        <v>42260</v>
      </c>
    </row>
    <row r="232" spans="1:9" x14ac:dyDescent="0.25">
      <c r="A232" s="149"/>
      <c r="B232" s="242"/>
      <c r="C232" s="243">
        <v>42265</v>
      </c>
      <c r="D232" s="244">
        <v>5.75</v>
      </c>
      <c r="E232" s="124">
        <v>1</v>
      </c>
      <c r="F232" s="125">
        <v>9.2592592592592605E-3</v>
      </c>
      <c r="G232" s="126">
        <v>4.4980443285528064</v>
      </c>
      <c r="H232" s="126">
        <v>5.75</v>
      </c>
      <c r="I232" s="245">
        <v>42265</v>
      </c>
    </row>
    <row r="233" spans="1:9" x14ac:dyDescent="0.25">
      <c r="A233" s="149"/>
      <c r="B233" s="246" t="s">
        <v>662</v>
      </c>
      <c r="C233" s="128"/>
      <c r="D233" s="247">
        <v>55.850000000000009</v>
      </c>
      <c r="E233" s="129">
        <v>6</v>
      </c>
      <c r="F233" s="130">
        <v>9.3942901234567878E-3</v>
      </c>
      <c r="G233" s="131">
        <v>4.5634179946069535</v>
      </c>
      <c r="H233" s="131">
        <v>9.3083333333333353</v>
      </c>
      <c r="I233" s="248">
        <v>42265</v>
      </c>
    </row>
    <row r="234" spans="1:9" x14ac:dyDescent="0.25">
      <c r="A234" s="149"/>
      <c r="B234" s="235" t="s">
        <v>609</v>
      </c>
      <c r="C234" s="236">
        <v>42239</v>
      </c>
      <c r="D234" s="237">
        <v>7.5</v>
      </c>
      <c r="E234" s="238">
        <v>1</v>
      </c>
      <c r="F234" s="239">
        <v>1.1076388888888887E-2</v>
      </c>
      <c r="G234" s="240">
        <v>3.7614934522151051</v>
      </c>
      <c r="H234" s="240">
        <v>7.5</v>
      </c>
      <c r="I234" s="241">
        <v>42239</v>
      </c>
    </row>
    <row r="235" spans="1:9" x14ac:dyDescent="0.25">
      <c r="A235" s="149"/>
      <c r="B235" s="246" t="s">
        <v>663</v>
      </c>
      <c r="C235" s="128"/>
      <c r="D235" s="247">
        <v>7.5</v>
      </c>
      <c r="E235" s="129">
        <v>1</v>
      </c>
      <c r="F235" s="130">
        <v>1.1076388888888887E-2</v>
      </c>
      <c r="G235" s="131">
        <v>3.7614934522151051</v>
      </c>
      <c r="H235" s="131">
        <v>7.5</v>
      </c>
      <c r="I235" s="248">
        <v>42239</v>
      </c>
    </row>
    <row r="236" spans="1:9" x14ac:dyDescent="0.25">
      <c r="A236" s="149"/>
      <c r="B236" s="235" t="s">
        <v>577</v>
      </c>
      <c r="C236" s="236">
        <v>42059</v>
      </c>
      <c r="D236" s="237">
        <v>4.5</v>
      </c>
      <c r="E236" s="238">
        <v>1</v>
      </c>
      <c r="F236" s="239">
        <v>7.8703703703703713E-3</v>
      </c>
      <c r="G236" s="240">
        <v>5.2941176470588278</v>
      </c>
      <c r="H236" s="240">
        <v>4.5</v>
      </c>
      <c r="I236" s="241">
        <v>42059</v>
      </c>
    </row>
    <row r="237" spans="1:9" x14ac:dyDescent="0.25">
      <c r="A237" s="149"/>
      <c r="B237" s="242"/>
      <c r="C237" s="243">
        <v>42062</v>
      </c>
      <c r="D237" s="244">
        <v>5.25</v>
      </c>
      <c r="E237" s="124">
        <v>1</v>
      </c>
      <c r="F237" s="125">
        <v>7.9398148148148145E-3</v>
      </c>
      <c r="G237" s="126">
        <v>5.2500000000000044</v>
      </c>
      <c r="H237" s="126">
        <v>5.25</v>
      </c>
      <c r="I237" s="245">
        <v>42062</v>
      </c>
    </row>
    <row r="238" spans="1:9" x14ac:dyDescent="0.25">
      <c r="A238" s="149"/>
      <c r="B238" s="242"/>
      <c r="C238" s="243">
        <v>42063</v>
      </c>
      <c r="D238" s="244">
        <v>4.25</v>
      </c>
      <c r="E238" s="124">
        <v>1</v>
      </c>
      <c r="F238" s="125">
        <v>8.5532407407407415E-3</v>
      </c>
      <c r="G238" s="126">
        <v>4.8710601719197744</v>
      </c>
      <c r="H238" s="126">
        <v>4.25</v>
      </c>
      <c r="I238" s="245">
        <v>42063</v>
      </c>
    </row>
    <row r="239" spans="1:9" x14ac:dyDescent="0.25">
      <c r="A239" s="149"/>
      <c r="B239" s="242"/>
      <c r="C239" s="243">
        <v>42069</v>
      </c>
      <c r="D239" s="244">
        <v>3</v>
      </c>
      <c r="E239" s="124">
        <v>1</v>
      </c>
      <c r="F239" s="125">
        <v>6.9444444444444441E-3</v>
      </c>
      <c r="G239" s="126">
        <v>6.0000000000000053</v>
      </c>
      <c r="H239" s="126">
        <v>3</v>
      </c>
      <c r="I239" s="245">
        <v>42069</v>
      </c>
    </row>
    <row r="240" spans="1:9" x14ac:dyDescent="0.25">
      <c r="A240" s="149"/>
      <c r="B240" s="242"/>
      <c r="C240" s="243">
        <v>42071</v>
      </c>
      <c r="D240" s="244">
        <v>10</v>
      </c>
      <c r="E240" s="124">
        <v>1</v>
      </c>
      <c r="F240" s="125">
        <v>8.8657407407407417E-3</v>
      </c>
      <c r="G240" s="126">
        <v>4.6991254405430141</v>
      </c>
      <c r="H240" s="126">
        <v>10</v>
      </c>
      <c r="I240" s="245">
        <v>42071</v>
      </c>
    </row>
    <row r="241" spans="1:9" x14ac:dyDescent="0.25">
      <c r="A241" s="149"/>
      <c r="B241" s="246" t="s">
        <v>664</v>
      </c>
      <c r="C241" s="128"/>
      <c r="D241" s="247">
        <v>27</v>
      </c>
      <c r="E241" s="129">
        <v>5</v>
      </c>
      <c r="F241" s="130">
        <v>8.0347222222222243E-3</v>
      </c>
      <c r="G241" s="131">
        <v>5.222860651904325</v>
      </c>
      <c r="H241" s="131">
        <v>5.4</v>
      </c>
      <c r="I241" s="248">
        <v>42071</v>
      </c>
    </row>
    <row r="242" spans="1:9" x14ac:dyDescent="0.25">
      <c r="A242" s="149"/>
      <c r="B242" s="235" t="s">
        <v>567</v>
      </c>
      <c r="C242" s="236">
        <v>41983</v>
      </c>
      <c r="D242" s="237">
        <v>3.2</v>
      </c>
      <c r="E242" s="238">
        <v>1</v>
      </c>
      <c r="F242" s="239">
        <v>7.6388888888888886E-3</v>
      </c>
      <c r="G242" s="240">
        <v>5.4545454545454586</v>
      </c>
      <c r="H242" s="240">
        <v>3.2</v>
      </c>
      <c r="I242" s="241">
        <v>41983</v>
      </c>
    </row>
    <row r="243" spans="1:9" x14ac:dyDescent="0.25">
      <c r="A243" s="149"/>
      <c r="B243" s="242"/>
      <c r="C243" s="243">
        <v>41984</v>
      </c>
      <c r="D243" s="244">
        <v>3.8</v>
      </c>
      <c r="E243" s="124">
        <v>1</v>
      </c>
      <c r="F243" s="125">
        <v>8.6689814814814806E-3</v>
      </c>
      <c r="G243" s="126">
        <v>4.8050579557428899</v>
      </c>
      <c r="H243" s="126">
        <v>3.8</v>
      </c>
      <c r="I243" s="245">
        <v>41984</v>
      </c>
    </row>
    <row r="244" spans="1:9" x14ac:dyDescent="0.25">
      <c r="A244" s="149"/>
      <c r="B244" s="242"/>
      <c r="C244" s="243">
        <v>41987</v>
      </c>
      <c r="D244" s="244">
        <v>9.15</v>
      </c>
      <c r="E244" s="124">
        <v>1</v>
      </c>
      <c r="F244" s="125">
        <v>8.5069444444444437E-3</v>
      </c>
      <c r="G244" s="126">
        <v>4.898869720404524</v>
      </c>
      <c r="H244" s="126">
        <v>9.15</v>
      </c>
      <c r="I244" s="245">
        <v>41987</v>
      </c>
    </row>
    <row r="245" spans="1:9" x14ac:dyDescent="0.25">
      <c r="A245" s="149"/>
      <c r="B245" s="242"/>
      <c r="C245" s="243">
        <v>41990</v>
      </c>
      <c r="D245" s="244">
        <v>4.5</v>
      </c>
      <c r="E245" s="124">
        <v>1</v>
      </c>
      <c r="F245" s="125">
        <v>7.719907407407408E-3</v>
      </c>
      <c r="G245" s="126">
        <v>5.4000000000000039</v>
      </c>
      <c r="H245" s="126">
        <v>4.5</v>
      </c>
      <c r="I245" s="245">
        <v>41990</v>
      </c>
    </row>
    <row r="246" spans="1:9" x14ac:dyDescent="0.25">
      <c r="A246" s="149"/>
      <c r="B246" s="242"/>
      <c r="C246" s="243">
        <v>41993</v>
      </c>
      <c r="D246" s="244">
        <v>10.5</v>
      </c>
      <c r="E246" s="124">
        <v>1</v>
      </c>
      <c r="F246" s="125">
        <v>8.773148148148148E-3</v>
      </c>
      <c r="G246" s="126">
        <v>4.749937170143256</v>
      </c>
      <c r="H246" s="126">
        <v>10.5</v>
      </c>
      <c r="I246" s="245">
        <v>41993</v>
      </c>
    </row>
    <row r="247" spans="1:9" x14ac:dyDescent="0.25">
      <c r="A247" s="149"/>
      <c r="B247" s="242"/>
      <c r="C247" s="243">
        <v>41999</v>
      </c>
      <c r="D247" s="244">
        <v>5.4</v>
      </c>
      <c r="E247" s="124">
        <v>1</v>
      </c>
      <c r="F247" s="125">
        <v>8.3449074074074085E-3</v>
      </c>
      <c r="G247" s="126">
        <v>4.9910141206675274</v>
      </c>
      <c r="H247" s="126">
        <v>5.4</v>
      </c>
      <c r="I247" s="245">
        <v>41999</v>
      </c>
    </row>
    <row r="248" spans="1:9" x14ac:dyDescent="0.25">
      <c r="A248" s="149"/>
      <c r="B248" s="242"/>
      <c r="C248" s="243">
        <v>42005</v>
      </c>
      <c r="D248" s="244">
        <v>4.0999999999999996</v>
      </c>
      <c r="E248" s="124">
        <v>1</v>
      </c>
      <c r="F248" s="125">
        <v>6.6898148148148142E-3</v>
      </c>
      <c r="G248" s="126">
        <v>6.2304769945124558</v>
      </c>
      <c r="H248" s="126">
        <v>4.0999999999999996</v>
      </c>
      <c r="I248" s="245">
        <v>42005</v>
      </c>
    </row>
    <row r="249" spans="1:9" x14ac:dyDescent="0.25">
      <c r="A249" s="149"/>
      <c r="B249" s="242"/>
      <c r="C249" s="243">
        <v>42007</v>
      </c>
      <c r="D249" s="244">
        <v>10.4</v>
      </c>
      <c r="E249" s="124">
        <v>1</v>
      </c>
      <c r="F249" s="125">
        <v>7.9629629629629634E-3</v>
      </c>
      <c r="G249" s="126">
        <v>5.2297806956278858</v>
      </c>
      <c r="H249" s="126">
        <v>10.4</v>
      </c>
      <c r="I249" s="245">
        <v>42007</v>
      </c>
    </row>
    <row r="250" spans="1:9" x14ac:dyDescent="0.25">
      <c r="A250" s="149"/>
      <c r="B250" s="242"/>
      <c r="C250" s="243">
        <v>42008</v>
      </c>
      <c r="D250" s="244">
        <v>5</v>
      </c>
      <c r="E250" s="124">
        <v>1</v>
      </c>
      <c r="F250" s="125">
        <v>6.2962962962962964E-3</v>
      </c>
      <c r="G250" s="126">
        <v>6.6176470588235334</v>
      </c>
      <c r="H250" s="126">
        <v>5</v>
      </c>
      <c r="I250" s="245">
        <v>42008</v>
      </c>
    </row>
    <row r="251" spans="1:9" x14ac:dyDescent="0.25">
      <c r="A251" s="149"/>
      <c r="B251" s="242"/>
      <c r="C251" s="243">
        <v>42015</v>
      </c>
      <c r="D251" s="244">
        <v>5.5</v>
      </c>
      <c r="E251" s="124">
        <v>1</v>
      </c>
      <c r="F251" s="125">
        <v>7.5810185185185182E-3</v>
      </c>
      <c r="G251" s="126">
        <v>5.5000000000000044</v>
      </c>
      <c r="H251" s="126">
        <v>5.5</v>
      </c>
      <c r="I251" s="245">
        <v>42015</v>
      </c>
    </row>
    <row r="252" spans="1:9" x14ac:dyDescent="0.25">
      <c r="A252" s="149"/>
      <c r="B252" s="242"/>
      <c r="C252" s="243">
        <v>42020</v>
      </c>
      <c r="D252" s="244">
        <v>4.2</v>
      </c>
      <c r="E252" s="124">
        <v>1</v>
      </c>
      <c r="F252" s="125">
        <v>8.3912037037037045E-3</v>
      </c>
      <c r="G252" s="126">
        <v>4.9638870650032869</v>
      </c>
      <c r="H252" s="126">
        <v>4.2</v>
      </c>
      <c r="I252" s="245">
        <v>42020</v>
      </c>
    </row>
    <row r="253" spans="1:9" x14ac:dyDescent="0.25">
      <c r="A253" s="149"/>
      <c r="B253" s="242"/>
      <c r="C253" s="243">
        <v>42021</v>
      </c>
      <c r="D253" s="244">
        <v>5.2</v>
      </c>
      <c r="E253" s="124">
        <v>1</v>
      </c>
      <c r="F253" s="125">
        <v>8.0324074074074065E-3</v>
      </c>
      <c r="G253" s="126">
        <v>5.1884700665188523</v>
      </c>
      <c r="H253" s="126">
        <v>5.2</v>
      </c>
      <c r="I253" s="245">
        <v>42021</v>
      </c>
    </row>
    <row r="254" spans="1:9" x14ac:dyDescent="0.25">
      <c r="A254" s="149"/>
      <c r="B254" s="242"/>
      <c r="C254" s="243">
        <v>42023</v>
      </c>
      <c r="D254" s="244">
        <v>4.3</v>
      </c>
      <c r="E254" s="124">
        <v>1</v>
      </c>
      <c r="F254" s="125">
        <v>8.2291666666666659E-3</v>
      </c>
      <c r="G254" s="126">
        <v>5.0604772801569178</v>
      </c>
      <c r="H254" s="126">
        <v>4.3</v>
      </c>
      <c r="I254" s="245">
        <v>42023</v>
      </c>
    </row>
    <row r="255" spans="1:9" x14ac:dyDescent="0.25">
      <c r="A255" s="149"/>
      <c r="B255" s="242"/>
      <c r="C255" s="243">
        <v>42028</v>
      </c>
      <c r="D255" s="244">
        <v>9</v>
      </c>
      <c r="E255" s="124">
        <v>1</v>
      </c>
      <c r="F255" s="125">
        <v>7.858796296296296E-3</v>
      </c>
      <c r="G255" s="126">
        <v>5.2993130520117795</v>
      </c>
      <c r="H255" s="126">
        <v>9</v>
      </c>
      <c r="I255" s="245">
        <v>42028</v>
      </c>
    </row>
    <row r="256" spans="1:9" x14ac:dyDescent="0.25">
      <c r="A256" s="149"/>
      <c r="B256" s="242"/>
      <c r="C256" s="243">
        <v>42031</v>
      </c>
      <c r="D256" s="244">
        <v>3.7</v>
      </c>
      <c r="E256" s="124">
        <v>1</v>
      </c>
      <c r="F256" s="125">
        <v>7.4884259259259262E-3</v>
      </c>
      <c r="G256" s="126">
        <v>5.5662348516506528</v>
      </c>
      <c r="H256" s="126">
        <v>3.7</v>
      </c>
      <c r="I256" s="245">
        <v>42031</v>
      </c>
    </row>
    <row r="257" spans="1:9" x14ac:dyDescent="0.25">
      <c r="A257" s="149"/>
      <c r="B257" s="246" t="s">
        <v>665</v>
      </c>
      <c r="C257" s="128"/>
      <c r="D257" s="247">
        <v>87.95</v>
      </c>
      <c r="E257" s="129">
        <v>15</v>
      </c>
      <c r="F257" s="130">
        <v>7.8788580246913573E-3</v>
      </c>
      <c r="G257" s="131">
        <v>5.3303807657206024</v>
      </c>
      <c r="H257" s="131">
        <v>5.8633333333333333</v>
      </c>
      <c r="I257" s="248">
        <v>42031</v>
      </c>
    </row>
    <row r="258" spans="1:9" x14ac:dyDescent="0.25">
      <c r="A258" s="149"/>
      <c r="B258" s="246" t="s">
        <v>492</v>
      </c>
      <c r="C258" s="249"/>
      <c r="D258" s="247">
        <v>71.95</v>
      </c>
      <c r="E258" s="129">
        <v>19</v>
      </c>
      <c r="F258" s="130">
        <v>7.5670077972709556E-3</v>
      </c>
      <c r="G258" s="131">
        <v>5.5471602507395232</v>
      </c>
      <c r="H258" s="131">
        <v>3.7868421052631582</v>
      </c>
      <c r="I258" s="248">
        <v>42026</v>
      </c>
    </row>
    <row r="259" spans="1:9" x14ac:dyDescent="0.25">
      <c r="A259" s="149"/>
      <c r="B259" s="246" t="s">
        <v>540</v>
      </c>
      <c r="C259" s="249"/>
      <c r="D259" s="247">
        <v>43.870000000000005</v>
      </c>
      <c r="E259" s="129">
        <v>13</v>
      </c>
      <c r="F259" s="130">
        <v>7.7617521367521359E-3</v>
      </c>
      <c r="G259" s="131">
        <v>5.413086948196165</v>
      </c>
      <c r="H259" s="131">
        <v>3.3746153846153848</v>
      </c>
      <c r="I259" s="248">
        <v>41966</v>
      </c>
    </row>
    <row r="260" spans="1:9" x14ac:dyDescent="0.25">
      <c r="A260" s="149"/>
      <c r="B260" s="246" t="s">
        <v>529</v>
      </c>
      <c r="C260" s="249"/>
      <c r="D260" s="247">
        <v>12.85</v>
      </c>
      <c r="E260" s="129">
        <v>3</v>
      </c>
      <c r="F260" s="130">
        <v>6.8827160493827163E-3</v>
      </c>
      <c r="G260" s="131">
        <v>6.0982718843548964</v>
      </c>
      <c r="H260" s="131">
        <v>4.2833333333333332</v>
      </c>
      <c r="I260" s="248">
        <v>41829</v>
      </c>
    </row>
    <row r="261" spans="1:9" x14ac:dyDescent="0.25">
      <c r="A261" s="149"/>
      <c r="B261" s="246" t="s">
        <v>429</v>
      </c>
      <c r="C261" s="249"/>
      <c r="D261" s="247">
        <v>284.97000000000003</v>
      </c>
      <c r="E261" s="129">
        <v>66</v>
      </c>
      <c r="F261" s="130">
        <v>6.8716680695847373E-3</v>
      </c>
      <c r="G261" s="131">
        <v>6.1576817251568485</v>
      </c>
      <c r="H261" s="131">
        <v>4.3177272727272733</v>
      </c>
      <c r="I261" s="248">
        <v>41725</v>
      </c>
    </row>
    <row r="262" spans="1:9" x14ac:dyDescent="0.25">
      <c r="A262" s="149"/>
      <c r="B262" s="246" t="s">
        <v>502</v>
      </c>
      <c r="C262" s="249"/>
      <c r="D262" s="247">
        <v>12.2</v>
      </c>
      <c r="E262" s="129">
        <v>3</v>
      </c>
      <c r="F262" s="130">
        <v>7.1141975308641981E-3</v>
      </c>
      <c r="G262" s="131">
        <v>5.8964992325046053</v>
      </c>
      <c r="H262" s="131">
        <v>4.0666666666666664</v>
      </c>
      <c r="I262" s="248">
        <v>41637</v>
      </c>
    </row>
    <row r="263" spans="1:9" x14ac:dyDescent="0.25">
      <c r="A263" s="149"/>
      <c r="B263" s="246" t="s">
        <v>413</v>
      </c>
      <c r="C263" s="249"/>
      <c r="D263" s="247">
        <v>140.6</v>
      </c>
      <c r="E263" s="129">
        <v>40</v>
      </c>
      <c r="F263" s="130">
        <v>6.7343750000000008E-3</v>
      </c>
      <c r="G263" s="131">
        <v>6.2394529325834878</v>
      </c>
      <c r="H263" s="131">
        <v>3.5149999999999997</v>
      </c>
      <c r="I263" s="248">
        <v>41550</v>
      </c>
    </row>
    <row r="264" spans="1:9" x14ac:dyDescent="0.25">
      <c r="A264" s="149"/>
      <c r="B264" s="246" t="s">
        <v>490</v>
      </c>
      <c r="C264" s="249"/>
      <c r="D264" s="247">
        <v>18</v>
      </c>
      <c r="E264" s="129">
        <v>5</v>
      </c>
      <c r="F264" s="130">
        <v>6.6111111111111119E-3</v>
      </c>
      <c r="G264" s="131">
        <v>6.3104940993403575</v>
      </c>
      <c r="H264" s="131">
        <v>3.6</v>
      </c>
      <c r="I264" s="248">
        <v>41540</v>
      </c>
    </row>
    <row r="265" spans="1:9" x14ac:dyDescent="0.25">
      <c r="A265" s="149"/>
      <c r="B265" s="246" t="s">
        <v>489</v>
      </c>
      <c r="C265" s="249"/>
      <c r="D265" s="247">
        <v>2</v>
      </c>
      <c r="E265" s="129">
        <v>1</v>
      </c>
      <c r="F265" s="130">
        <v>6.7129629629629622E-3</v>
      </c>
      <c r="G265" s="131">
        <v>6.2068965517241432</v>
      </c>
      <c r="H265" s="131">
        <v>2</v>
      </c>
      <c r="I265" s="248">
        <v>41512</v>
      </c>
    </row>
    <row r="266" spans="1:9" x14ac:dyDescent="0.25">
      <c r="A266" s="149"/>
      <c r="B266" s="246" t="s">
        <v>376</v>
      </c>
      <c r="C266" s="249"/>
      <c r="D266" s="247">
        <v>239.46</v>
      </c>
      <c r="E266" s="129">
        <v>43</v>
      </c>
      <c r="F266" s="130">
        <v>7.128552971576229E-3</v>
      </c>
      <c r="G266" s="131">
        <v>5.9055565688121652</v>
      </c>
      <c r="H266" s="131">
        <v>5.568837209302326</v>
      </c>
      <c r="I266" s="248">
        <v>41356</v>
      </c>
    </row>
    <row r="267" spans="1:9" x14ac:dyDescent="0.25">
      <c r="A267" s="149"/>
      <c r="B267" s="246" t="s">
        <v>401</v>
      </c>
      <c r="C267" s="249"/>
      <c r="D267" s="247">
        <v>177.79</v>
      </c>
      <c r="E267" s="129">
        <v>35</v>
      </c>
      <c r="F267" s="130">
        <v>6.8399470899470904E-3</v>
      </c>
      <c r="G267" s="131">
        <v>6.1392788522948436</v>
      </c>
      <c r="H267" s="131">
        <v>5.0797142857142852</v>
      </c>
      <c r="I267" s="248">
        <v>41349</v>
      </c>
    </row>
    <row r="268" spans="1:9" x14ac:dyDescent="0.25">
      <c r="A268" s="149"/>
      <c r="B268" s="246">
        <v>201202</v>
      </c>
      <c r="C268" s="249"/>
      <c r="D268" s="247">
        <v>6.25</v>
      </c>
      <c r="E268" s="129">
        <v>1</v>
      </c>
      <c r="F268" s="130">
        <v>6.7592592592592591E-3</v>
      </c>
      <c r="G268" s="131">
        <v>6.1643835616438407</v>
      </c>
      <c r="H268" s="131">
        <v>6.25</v>
      </c>
      <c r="I268" s="248">
        <v>41168</v>
      </c>
    </row>
    <row r="269" spans="1:9" x14ac:dyDescent="0.25">
      <c r="A269" s="149"/>
      <c r="B269" s="246" t="s">
        <v>398</v>
      </c>
      <c r="C269" s="249"/>
      <c r="D269" s="247">
        <v>7.58</v>
      </c>
      <c r="E269" s="129">
        <v>2</v>
      </c>
      <c r="F269" s="130">
        <v>6.8865740740740745E-3</v>
      </c>
      <c r="G269" s="131">
        <v>6.0610204882659415</v>
      </c>
      <c r="H269" s="131">
        <v>3.79</v>
      </c>
      <c r="I269" s="248">
        <v>41152</v>
      </c>
    </row>
    <row r="270" spans="1:9" x14ac:dyDescent="0.25">
      <c r="A270" s="149"/>
      <c r="B270" s="246" t="s">
        <v>246</v>
      </c>
      <c r="C270" s="249"/>
      <c r="D270" s="247">
        <v>109.65999999999997</v>
      </c>
      <c r="E270" s="129">
        <v>46</v>
      </c>
      <c r="F270" s="130">
        <v>6.6269122383252801E-3</v>
      </c>
      <c r="G270" s="131">
        <v>6.299320977604598</v>
      </c>
      <c r="H270" s="131">
        <v>2.3839130434782603</v>
      </c>
      <c r="I270" s="248">
        <v>41115</v>
      </c>
    </row>
    <row r="271" spans="1:9" x14ac:dyDescent="0.25">
      <c r="A271" s="149"/>
      <c r="B271" s="246" t="s">
        <v>243</v>
      </c>
      <c r="C271" s="249"/>
      <c r="D271" s="247">
        <v>87.05</v>
      </c>
      <c r="E271" s="129">
        <v>16</v>
      </c>
      <c r="F271" s="130">
        <v>7.2902199074074085E-3</v>
      </c>
      <c r="G271" s="131">
        <v>5.7697272603137897</v>
      </c>
      <c r="H271" s="131">
        <v>5.4406249999999998</v>
      </c>
      <c r="I271" s="248">
        <v>41113</v>
      </c>
    </row>
    <row r="272" spans="1:9" x14ac:dyDescent="0.25">
      <c r="A272" s="149"/>
      <c r="B272" s="246" t="s">
        <v>253</v>
      </c>
      <c r="C272" s="249"/>
      <c r="D272" s="247">
        <v>8.33</v>
      </c>
      <c r="E272" s="129">
        <v>4</v>
      </c>
      <c r="F272" s="130">
        <v>6.6782407407407407E-3</v>
      </c>
      <c r="G272" s="131">
        <v>6.243548503118646</v>
      </c>
      <c r="H272" s="131">
        <v>2.0825</v>
      </c>
      <c r="I272" s="248">
        <v>40974</v>
      </c>
    </row>
    <row r="273" spans="1:9" x14ac:dyDescent="0.25">
      <c r="A273" s="149"/>
      <c r="B273" s="246" t="s">
        <v>244</v>
      </c>
      <c r="C273" s="249"/>
      <c r="D273" s="247">
        <v>11.27</v>
      </c>
      <c r="E273" s="129">
        <v>8</v>
      </c>
      <c r="F273" s="130">
        <v>6.7187499999999999E-3</v>
      </c>
      <c r="G273" s="131">
        <v>6.2501969868895593</v>
      </c>
      <c r="H273" s="131">
        <v>1.4087499999999999</v>
      </c>
      <c r="I273" s="248">
        <v>40930</v>
      </c>
    </row>
    <row r="274" spans="1:9" x14ac:dyDescent="0.25">
      <c r="A274" s="149"/>
      <c r="B274" s="246" t="s">
        <v>459</v>
      </c>
      <c r="C274" s="249"/>
      <c r="D274" s="247">
        <v>446.25770188000001</v>
      </c>
      <c r="E274" s="129">
        <v>135</v>
      </c>
      <c r="F274" s="130">
        <v>7.6235425240054906E-3</v>
      </c>
      <c r="G274" s="131">
        <v>5.6173275287962259</v>
      </c>
      <c r="H274" s="131">
        <v>3.3056126065185185</v>
      </c>
      <c r="I274" s="248">
        <v>40521</v>
      </c>
    </row>
    <row r="275" spans="1:9" x14ac:dyDescent="0.25">
      <c r="A275" s="149"/>
      <c r="B275" s="246" t="s">
        <v>241</v>
      </c>
      <c r="C275" s="249"/>
      <c r="D275" s="247">
        <v>3</v>
      </c>
      <c r="E275" s="129">
        <v>2</v>
      </c>
      <c r="F275" s="130">
        <v>6.325231481481482E-3</v>
      </c>
      <c r="G275" s="131">
        <v>6.5889681503064459</v>
      </c>
      <c r="H275" s="131">
        <v>1.5</v>
      </c>
      <c r="I275" s="248">
        <v>39791</v>
      </c>
    </row>
    <row r="276" spans="1:9" x14ac:dyDescent="0.25">
      <c r="A276" s="149"/>
      <c r="B276" s="246" t="s">
        <v>218</v>
      </c>
      <c r="C276" s="249"/>
      <c r="D276" s="247">
        <v>198.64999999999998</v>
      </c>
      <c r="E276" s="129">
        <v>35</v>
      </c>
      <c r="F276" s="130">
        <v>7.0899470899470898E-3</v>
      </c>
      <c r="G276" s="131">
        <v>5.9262029608377746</v>
      </c>
      <c r="H276" s="131">
        <v>5.6757142857142853</v>
      </c>
      <c r="I276" s="248">
        <v>39785</v>
      </c>
    </row>
    <row r="277" spans="1:9" x14ac:dyDescent="0.25">
      <c r="A277" s="149"/>
      <c r="B277" s="246" t="s">
        <v>224</v>
      </c>
      <c r="C277" s="249"/>
      <c r="D277" s="247">
        <v>184.63</v>
      </c>
      <c r="E277" s="129">
        <v>25</v>
      </c>
      <c r="F277" s="130">
        <v>7.1601851851851861E-3</v>
      </c>
      <c r="G277" s="131">
        <v>5.8706256287253522</v>
      </c>
      <c r="H277" s="131">
        <v>7.3852000000000002</v>
      </c>
      <c r="I277" s="248">
        <v>39753</v>
      </c>
    </row>
    <row r="278" spans="1:9" x14ac:dyDescent="0.25">
      <c r="A278" s="149"/>
      <c r="B278" s="246" t="s">
        <v>205</v>
      </c>
      <c r="C278" s="249"/>
      <c r="D278" s="247">
        <v>214.32999999999998</v>
      </c>
      <c r="E278" s="129">
        <v>40</v>
      </c>
      <c r="F278" s="130">
        <v>6.9589120370370378E-3</v>
      </c>
      <c r="G278" s="131">
        <v>6.0149969134599752</v>
      </c>
      <c r="H278" s="131">
        <v>5.35825</v>
      </c>
      <c r="I278" s="248">
        <v>39638</v>
      </c>
    </row>
    <row r="279" spans="1:9" x14ac:dyDescent="0.25">
      <c r="A279" s="149"/>
      <c r="B279" s="246" t="s">
        <v>161</v>
      </c>
      <c r="C279" s="249"/>
      <c r="D279" s="247">
        <v>245.41</v>
      </c>
      <c r="E279" s="129">
        <v>60</v>
      </c>
      <c r="F279" s="130">
        <v>6.9141589506172838E-3</v>
      </c>
      <c r="G279" s="131">
        <v>6.0544750588237317</v>
      </c>
      <c r="H279" s="131">
        <v>4.0901666666666667</v>
      </c>
      <c r="I279" s="248">
        <v>39553</v>
      </c>
    </row>
    <row r="280" spans="1:9" x14ac:dyDescent="0.25">
      <c r="A280" s="149"/>
      <c r="B280" s="246" t="s">
        <v>179</v>
      </c>
      <c r="C280" s="249"/>
      <c r="D280" s="247">
        <v>68.88</v>
      </c>
      <c r="E280" s="129">
        <v>20</v>
      </c>
      <c r="F280" s="130">
        <v>6.9334490740740745E-3</v>
      </c>
      <c r="G280" s="131">
        <v>6.0205929152230331</v>
      </c>
      <c r="H280" s="131">
        <v>3.444</v>
      </c>
      <c r="I280" s="248">
        <v>39525</v>
      </c>
    </row>
    <row r="281" spans="1:9" x14ac:dyDescent="0.25">
      <c r="A281" s="149"/>
      <c r="B281" s="246" t="s">
        <v>159</v>
      </c>
      <c r="C281" s="249"/>
      <c r="D281" s="247">
        <v>227.19</v>
      </c>
      <c r="E281" s="129">
        <v>55</v>
      </c>
      <c r="F281" s="130">
        <v>7.1075336700336701E-3</v>
      </c>
      <c r="G281" s="131">
        <v>5.9030335111867318</v>
      </c>
      <c r="H281" s="131">
        <v>4.130727272727273</v>
      </c>
      <c r="I281" s="248">
        <v>39467</v>
      </c>
    </row>
    <row r="282" spans="1:9" x14ac:dyDescent="0.25">
      <c r="A282" s="149"/>
      <c r="B282" s="246" t="s">
        <v>158</v>
      </c>
      <c r="C282" s="249"/>
      <c r="D282" s="247">
        <v>152.24999999999997</v>
      </c>
      <c r="E282" s="129">
        <v>39</v>
      </c>
      <c r="F282" s="130">
        <v>7.0459401709401697E-3</v>
      </c>
      <c r="G282" s="131">
        <v>5.954906180183146</v>
      </c>
      <c r="H282" s="131">
        <v>3.9038461538461533</v>
      </c>
      <c r="I282" s="248">
        <v>39374</v>
      </c>
    </row>
    <row r="283" spans="1:9" x14ac:dyDescent="0.25">
      <c r="A283" s="149"/>
      <c r="B283" s="246" t="s">
        <v>156</v>
      </c>
      <c r="C283" s="249"/>
      <c r="D283" s="247">
        <v>168.33</v>
      </c>
      <c r="E283" s="129">
        <v>51</v>
      </c>
      <c r="F283" s="130">
        <v>7.2821350762527232E-3</v>
      </c>
      <c r="G283" s="131">
        <v>5.7477673994387795</v>
      </c>
      <c r="H283" s="131">
        <v>3.3005882352941178</v>
      </c>
      <c r="I283" s="248">
        <v>39213</v>
      </c>
    </row>
    <row r="284" spans="1:9" x14ac:dyDescent="0.25">
      <c r="A284" s="149"/>
      <c r="B284" s="246" t="s">
        <v>157</v>
      </c>
      <c r="C284" s="249"/>
      <c r="D284" s="247">
        <v>69.300000000000011</v>
      </c>
      <c r="E284" s="129">
        <v>19</v>
      </c>
      <c r="F284" s="130">
        <v>7.1923732943469766E-3</v>
      </c>
      <c r="G284" s="131">
        <v>5.832414470550118</v>
      </c>
      <c r="H284" s="131">
        <v>3.647368421052632</v>
      </c>
      <c r="I284" s="248">
        <v>39181</v>
      </c>
    </row>
    <row r="285" spans="1:9" x14ac:dyDescent="0.25">
      <c r="A285" s="149"/>
      <c r="B285" s="246" t="s">
        <v>154</v>
      </c>
      <c r="C285" s="249"/>
      <c r="D285" s="247">
        <v>143.15000000000003</v>
      </c>
      <c r="E285" s="129">
        <v>43</v>
      </c>
      <c r="F285" s="130">
        <v>7.2052648578811379E-3</v>
      </c>
      <c r="G285" s="131">
        <v>5.811817976969289</v>
      </c>
      <c r="H285" s="131">
        <v>3.3290697674418612</v>
      </c>
      <c r="I285" s="248">
        <v>39001</v>
      </c>
    </row>
    <row r="286" spans="1:9" x14ac:dyDescent="0.25">
      <c r="A286" s="149"/>
      <c r="B286" s="246" t="s">
        <v>155</v>
      </c>
      <c r="C286" s="249"/>
      <c r="D286" s="247">
        <v>139.22199999999998</v>
      </c>
      <c r="E286" s="129">
        <v>35</v>
      </c>
      <c r="F286" s="130">
        <v>7.0896164021164009E-3</v>
      </c>
      <c r="G286" s="131">
        <v>5.9237096567437035</v>
      </c>
      <c r="H286" s="131">
        <v>3.9777714285714278</v>
      </c>
      <c r="I286" s="248">
        <v>38990</v>
      </c>
    </row>
    <row r="287" spans="1:9" x14ac:dyDescent="0.25">
      <c r="A287" s="149"/>
      <c r="B287" s="246" t="s">
        <v>153</v>
      </c>
      <c r="C287" s="249"/>
      <c r="D287" s="247">
        <v>179.10000000000002</v>
      </c>
      <c r="E287" s="129">
        <v>51</v>
      </c>
      <c r="F287" s="130">
        <v>7.1414306463326062E-3</v>
      </c>
      <c r="G287" s="131">
        <v>5.872681533379617</v>
      </c>
      <c r="H287" s="131">
        <v>3.5117647058823533</v>
      </c>
      <c r="I287" s="248">
        <v>38979</v>
      </c>
    </row>
    <row r="288" spans="1:9" x14ac:dyDescent="0.25">
      <c r="A288" s="149"/>
      <c r="B288" s="246" t="s">
        <v>152</v>
      </c>
      <c r="C288" s="249"/>
      <c r="D288" s="247">
        <v>53.489999999999995</v>
      </c>
      <c r="E288" s="129">
        <v>19</v>
      </c>
      <c r="F288" s="130">
        <v>7.2289230019493174E-3</v>
      </c>
      <c r="G288" s="131">
        <v>5.7913415748620736</v>
      </c>
      <c r="H288" s="131">
        <v>2.8152631578947367</v>
      </c>
      <c r="I288" s="248">
        <v>38714</v>
      </c>
    </row>
    <row r="289" spans="1:9" x14ac:dyDescent="0.25">
      <c r="A289" s="149"/>
      <c r="B289" s="246" t="s">
        <v>151</v>
      </c>
      <c r="C289" s="249"/>
      <c r="D289" s="247">
        <v>203.23000000000002</v>
      </c>
      <c r="E289" s="129">
        <v>76</v>
      </c>
      <c r="F289" s="130">
        <v>7.1716617933723194E-3</v>
      </c>
      <c r="G289" s="131">
        <v>5.8392226163550092</v>
      </c>
      <c r="H289" s="131">
        <v>2.6740789473684212</v>
      </c>
      <c r="I289" s="248">
        <v>38693</v>
      </c>
    </row>
    <row r="290" spans="1:9" x14ac:dyDescent="0.25">
      <c r="A290" s="149"/>
      <c r="B290" s="246" t="s">
        <v>148</v>
      </c>
      <c r="C290" s="249"/>
      <c r="D290" s="247">
        <v>184.47899999999996</v>
      </c>
      <c r="E290" s="129">
        <v>50</v>
      </c>
      <c r="F290" s="130">
        <v>7.3932870370370376E-3</v>
      </c>
      <c r="G290" s="131">
        <v>5.6808364452303648</v>
      </c>
      <c r="H290" s="131">
        <v>3.689579999999999</v>
      </c>
      <c r="I290" s="248">
        <v>38652</v>
      </c>
    </row>
    <row r="291" spans="1:9" x14ac:dyDescent="0.25">
      <c r="A291" s="149"/>
      <c r="B291" s="246" t="s">
        <v>149</v>
      </c>
      <c r="C291" s="249"/>
      <c r="D291" s="247">
        <v>199.11599999999999</v>
      </c>
      <c r="E291" s="129">
        <v>66</v>
      </c>
      <c r="F291" s="130">
        <v>7.3749649270482606E-3</v>
      </c>
      <c r="G291" s="131">
        <v>5.7339957832581829</v>
      </c>
      <c r="H291" s="131">
        <v>3.0169090909090905</v>
      </c>
      <c r="I291" s="248">
        <v>38626</v>
      </c>
    </row>
    <row r="292" spans="1:9" x14ac:dyDescent="0.25">
      <c r="A292" s="149"/>
      <c r="B292" s="246" t="s">
        <v>150</v>
      </c>
      <c r="C292" s="249"/>
      <c r="D292" s="247">
        <v>15.55</v>
      </c>
      <c r="E292" s="129">
        <v>5</v>
      </c>
      <c r="F292" s="130">
        <v>7.9907407407407392E-3</v>
      </c>
      <c r="G292" s="131">
        <v>5.3364419698545689</v>
      </c>
      <c r="H292" s="131">
        <v>3.1100000000000003</v>
      </c>
      <c r="I292" s="248">
        <v>38272</v>
      </c>
    </row>
    <row r="293" spans="1:9" x14ac:dyDescent="0.25">
      <c r="A293" s="149"/>
      <c r="B293" s="246" t="s">
        <v>146</v>
      </c>
      <c r="C293" s="249"/>
      <c r="D293" s="247">
        <v>70.425000000000011</v>
      </c>
      <c r="E293" s="129">
        <v>22</v>
      </c>
      <c r="F293" s="130">
        <v>7.0785984848484836E-3</v>
      </c>
      <c r="G293" s="131">
        <v>5.9833659230807337</v>
      </c>
      <c r="H293" s="131">
        <v>3.2011363636363641</v>
      </c>
      <c r="I293" s="248">
        <v>37906</v>
      </c>
    </row>
    <row r="294" spans="1:9" x14ac:dyDescent="0.25">
      <c r="A294" s="149"/>
      <c r="B294" s="246" t="s">
        <v>147</v>
      </c>
      <c r="C294" s="249"/>
      <c r="D294" s="247">
        <v>6.6</v>
      </c>
      <c r="E294" s="129">
        <v>2</v>
      </c>
      <c r="F294" s="130">
        <v>7.9513888888888898E-3</v>
      </c>
      <c r="G294" s="131">
        <v>5.2538464671401623</v>
      </c>
      <c r="H294" s="131">
        <v>3.3</v>
      </c>
      <c r="I294" s="248">
        <v>37849</v>
      </c>
    </row>
    <row r="295" spans="1:9" x14ac:dyDescent="0.25">
      <c r="A295" s="149"/>
      <c r="B295" s="246" t="s">
        <v>145</v>
      </c>
      <c r="C295" s="249"/>
      <c r="D295" s="247">
        <v>28.700000000000003</v>
      </c>
      <c r="E295" s="129">
        <v>8</v>
      </c>
      <c r="F295" s="130">
        <v>7.609953703703703E-3</v>
      </c>
      <c r="G295" s="131">
        <v>5.4939395641081301</v>
      </c>
      <c r="H295" s="131">
        <v>3.5875000000000004</v>
      </c>
      <c r="I295" s="248">
        <v>37811</v>
      </c>
    </row>
    <row r="296" spans="1:9" x14ac:dyDescent="0.25">
      <c r="A296" s="149"/>
      <c r="B296" s="246" t="s">
        <v>144</v>
      </c>
      <c r="C296" s="249"/>
      <c r="D296" s="247">
        <v>55.250000000000007</v>
      </c>
      <c r="E296" s="129">
        <v>17</v>
      </c>
      <c r="F296" s="130">
        <v>7.4584694989106746E-3</v>
      </c>
      <c r="G296" s="131">
        <v>5.6074505082591246</v>
      </c>
      <c r="H296" s="131">
        <v>3.2500000000000004</v>
      </c>
      <c r="I296" s="248">
        <v>37777</v>
      </c>
    </row>
    <row r="297" spans="1:9" x14ac:dyDescent="0.25">
      <c r="A297" s="132" t="s">
        <v>460</v>
      </c>
      <c r="B297" s="8"/>
      <c r="C297" s="8"/>
      <c r="D297" s="9">
        <v>7269.0697018800456</v>
      </c>
      <c r="E297" s="10">
        <v>1767</v>
      </c>
      <c r="F297" s="11">
        <v>7.3905015301096279E-3</v>
      </c>
      <c r="G297" s="9">
        <v>5.7188338587030998</v>
      </c>
      <c r="H297" s="9">
        <v>4.1137915686927249</v>
      </c>
      <c r="I297" s="119">
        <v>43243</v>
      </c>
    </row>
    <row r="298" spans="1:9" x14ac:dyDescent="0.25">
      <c r="A298" s="234" t="s">
        <v>454</v>
      </c>
      <c r="B298" s="246" t="s">
        <v>369</v>
      </c>
      <c r="C298" s="249"/>
      <c r="D298" s="247">
        <v>2141.2799999999997</v>
      </c>
      <c r="E298" s="129">
        <v>197</v>
      </c>
      <c r="F298" s="130">
        <v>1.9624224478285387E-3</v>
      </c>
      <c r="G298" s="131">
        <v>21.46188803938572</v>
      </c>
      <c r="H298" s="131">
        <v>10.86944162436548</v>
      </c>
      <c r="I298" s="248">
        <v>43237</v>
      </c>
    </row>
    <row r="299" spans="1:9" x14ac:dyDescent="0.25">
      <c r="A299" s="149"/>
      <c r="B299" s="235" t="s">
        <v>514</v>
      </c>
      <c r="C299" s="236">
        <v>42125</v>
      </c>
      <c r="D299" s="237">
        <v>9.6</v>
      </c>
      <c r="E299" s="238">
        <v>1</v>
      </c>
      <c r="F299" s="239">
        <v>3.2175925925925926E-3</v>
      </c>
      <c r="G299" s="240">
        <v>12.968105065666052</v>
      </c>
      <c r="H299" s="240">
        <v>9.6</v>
      </c>
      <c r="I299" s="241">
        <v>42125</v>
      </c>
    </row>
    <row r="300" spans="1:9" x14ac:dyDescent="0.25">
      <c r="A300" s="149"/>
      <c r="B300" s="242"/>
      <c r="C300" s="243">
        <v>42127</v>
      </c>
      <c r="D300" s="244">
        <v>55.1</v>
      </c>
      <c r="E300" s="124">
        <v>1</v>
      </c>
      <c r="F300" s="125">
        <v>2.8819444444444444E-3</v>
      </c>
      <c r="G300" s="126">
        <v>14.471437951411698</v>
      </c>
      <c r="H300" s="126">
        <v>55.1</v>
      </c>
      <c r="I300" s="245">
        <v>42127</v>
      </c>
    </row>
    <row r="301" spans="1:9" x14ac:dyDescent="0.25">
      <c r="A301" s="149"/>
      <c r="B301" s="242"/>
      <c r="C301" s="243">
        <v>42139</v>
      </c>
      <c r="D301" s="244">
        <v>12.5</v>
      </c>
      <c r="E301" s="124">
        <v>1</v>
      </c>
      <c r="F301" s="125">
        <v>2.7893518518518519E-3</v>
      </c>
      <c r="G301" s="126">
        <v>14.920424403183036</v>
      </c>
      <c r="H301" s="126">
        <v>12.5</v>
      </c>
      <c r="I301" s="245">
        <v>42139</v>
      </c>
    </row>
    <row r="302" spans="1:9" x14ac:dyDescent="0.25">
      <c r="A302" s="149"/>
      <c r="B302" s="242"/>
      <c r="C302" s="243">
        <v>42141</v>
      </c>
      <c r="D302" s="244">
        <v>62</v>
      </c>
      <c r="E302" s="124">
        <v>1</v>
      </c>
      <c r="F302" s="125">
        <v>2.8009259259259259E-3</v>
      </c>
      <c r="G302" s="126">
        <v>14.879008066128936</v>
      </c>
      <c r="H302" s="126">
        <v>62</v>
      </c>
      <c r="I302" s="245">
        <v>42141</v>
      </c>
    </row>
    <row r="303" spans="1:9" x14ac:dyDescent="0.25">
      <c r="A303" s="149"/>
      <c r="B303" s="242"/>
      <c r="C303" s="243">
        <v>42148</v>
      </c>
      <c r="D303" s="244">
        <v>59</v>
      </c>
      <c r="E303" s="124">
        <v>1</v>
      </c>
      <c r="F303" s="125">
        <v>2.8240740740740739E-3</v>
      </c>
      <c r="G303" s="126">
        <v>14.735673650617468</v>
      </c>
      <c r="H303" s="126">
        <v>59</v>
      </c>
      <c r="I303" s="245">
        <v>42148</v>
      </c>
    </row>
    <row r="304" spans="1:9" x14ac:dyDescent="0.25">
      <c r="A304" s="149"/>
      <c r="B304" s="242"/>
      <c r="C304" s="243">
        <v>42153</v>
      </c>
      <c r="D304" s="244">
        <v>15.7</v>
      </c>
      <c r="E304" s="124">
        <v>1</v>
      </c>
      <c r="F304" s="125">
        <v>3.1134259259259257E-3</v>
      </c>
      <c r="G304" s="126">
        <v>13.368022705771061</v>
      </c>
      <c r="H304" s="126">
        <v>15.7</v>
      </c>
      <c r="I304" s="245">
        <v>42153</v>
      </c>
    </row>
    <row r="305" spans="1:9" x14ac:dyDescent="0.25">
      <c r="A305" s="149"/>
      <c r="B305" s="242"/>
      <c r="C305" s="243">
        <v>42155</v>
      </c>
      <c r="D305" s="244">
        <v>62.1</v>
      </c>
      <c r="E305" s="124">
        <v>1</v>
      </c>
      <c r="F305" s="125">
        <v>2.7083333333333334E-3</v>
      </c>
      <c r="G305" s="126">
        <v>15.355450236966837</v>
      </c>
      <c r="H305" s="126">
        <v>62.1</v>
      </c>
      <c r="I305" s="245">
        <v>42155</v>
      </c>
    </row>
    <row r="306" spans="1:9" x14ac:dyDescent="0.25">
      <c r="A306" s="149"/>
      <c r="B306" s="242"/>
      <c r="C306" s="243">
        <v>42160</v>
      </c>
      <c r="D306" s="244">
        <v>6</v>
      </c>
      <c r="E306" s="124">
        <v>1</v>
      </c>
      <c r="F306" s="125">
        <v>3.8310185185185183E-3</v>
      </c>
      <c r="G306" s="126">
        <v>10.887096774193555</v>
      </c>
      <c r="H306" s="126">
        <v>6</v>
      </c>
      <c r="I306" s="245">
        <v>42160</v>
      </c>
    </row>
    <row r="307" spans="1:9" x14ac:dyDescent="0.25">
      <c r="A307" s="149"/>
      <c r="B307" s="242"/>
      <c r="C307" s="243">
        <v>42162</v>
      </c>
      <c r="D307" s="244">
        <v>56</v>
      </c>
      <c r="E307" s="124">
        <v>1</v>
      </c>
      <c r="F307" s="125">
        <v>2.5347222222222221E-3</v>
      </c>
      <c r="G307" s="126">
        <v>16.45714285714287</v>
      </c>
      <c r="H307" s="126">
        <v>56</v>
      </c>
      <c r="I307" s="245">
        <v>42162</v>
      </c>
    </row>
    <row r="308" spans="1:9" x14ac:dyDescent="0.25">
      <c r="A308" s="149"/>
      <c r="B308" s="242"/>
      <c r="C308" s="243">
        <v>42167</v>
      </c>
      <c r="D308" s="244">
        <v>12</v>
      </c>
      <c r="E308" s="124">
        <v>1</v>
      </c>
      <c r="F308" s="125">
        <v>2.7430555555555559E-3</v>
      </c>
      <c r="G308" s="126">
        <v>15.195216320787914</v>
      </c>
      <c r="H308" s="126">
        <v>12</v>
      </c>
      <c r="I308" s="245">
        <v>42167</v>
      </c>
    </row>
    <row r="309" spans="1:9" x14ac:dyDescent="0.25">
      <c r="A309" s="149"/>
      <c r="B309" s="242"/>
      <c r="C309" s="243">
        <v>42169</v>
      </c>
      <c r="D309" s="244">
        <v>78.8</v>
      </c>
      <c r="E309" s="124">
        <v>1</v>
      </c>
      <c r="F309" s="125">
        <v>2.8124999999999995E-3</v>
      </c>
      <c r="G309" s="126">
        <v>14.789635576872959</v>
      </c>
      <c r="H309" s="126">
        <v>78.8</v>
      </c>
      <c r="I309" s="245">
        <v>42169</v>
      </c>
    </row>
    <row r="310" spans="1:9" x14ac:dyDescent="0.25">
      <c r="A310" s="149"/>
      <c r="B310" s="242"/>
      <c r="C310" s="243">
        <v>42174</v>
      </c>
      <c r="D310" s="244">
        <v>101.4</v>
      </c>
      <c r="E310" s="124">
        <v>1</v>
      </c>
      <c r="F310" s="125">
        <v>2.627314814814815E-3</v>
      </c>
      <c r="G310" s="126">
        <v>15.889957776520275</v>
      </c>
      <c r="H310" s="126">
        <v>101.4</v>
      </c>
      <c r="I310" s="245">
        <v>42174</v>
      </c>
    </row>
    <row r="311" spans="1:9" x14ac:dyDescent="0.25">
      <c r="A311" s="149"/>
      <c r="B311" s="242"/>
      <c r="C311" s="243">
        <v>42182</v>
      </c>
      <c r="D311" s="244">
        <v>92</v>
      </c>
      <c r="E311" s="124">
        <v>1</v>
      </c>
      <c r="F311" s="125">
        <v>2.7893518518518519E-3</v>
      </c>
      <c r="G311" s="126">
        <v>14.918246925814165</v>
      </c>
      <c r="H311" s="126">
        <v>92</v>
      </c>
      <c r="I311" s="245">
        <v>42182</v>
      </c>
    </row>
    <row r="312" spans="1:9" x14ac:dyDescent="0.25">
      <c r="A312" s="149"/>
      <c r="B312" s="242"/>
      <c r="C312" s="243">
        <v>42185</v>
      </c>
      <c r="D312" s="244">
        <v>40</v>
      </c>
      <c r="E312" s="124">
        <v>2</v>
      </c>
      <c r="F312" s="125">
        <v>2.5462962962962965E-3</v>
      </c>
      <c r="G312" s="126">
        <v>16.394584779380722</v>
      </c>
      <c r="H312" s="126">
        <v>20</v>
      </c>
      <c r="I312" s="245">
        <v>42185</v>
      </c>
    </row>
    <row r="313" spans="1:9" x14ac:dyDescent="0.25">
      <c r="A313" s="149"/>
      <c r="B313" s="242"/>
      <c r="C313" s="243">
        <v>42188</v>
      </c>
      <c r="D313" s="244">
        <v>100.2</v>
      </c>
      <c r="E313" s="124">
        <v>1</v>
      </c>
      <c r="F313" s="125">
        <v>2.8703703703703708E-3</v>
      </c>
      <c r="G313" s="126">
        <v>14.513559185644175</v>
      </c>
      <c r="H313" s="126">
        <v>100.2</v>
      </c>
      <c r="I313" s="245">
        <v>42188</v>
      </c>
    </row>
    <row r="314" spans="1:9" x14ac:dyDescent="0.25">
      <c r="A314" s="149"/>
      <c r="B314" s="242"/>
      <c r="C314" s="243">
        <v>42193</v>
      </c>
      <c r="D314" s="244">
        <v>10.5</v>
      </c>
      <c r="E314" s="124">
        <v>1</v>
      </c>
      <c r="F314" s="125">
        <v>2.1759259259259258E-3</v>
      </c>
      <c r="G314" s="126">
        <v>19.129554655870461</v>
      </c>
      <c r="H314" s="126">
        <v>10.5</v>
      </c>
      <c r="I314" s="245">
        <v>42193</v>
      </c>
    </row>
    <row r="315" spans="1:9" x14ac:dyDescent="0.25">
      <c r="A315" s="149"/>
      <c r="B315" s="242"/>
      <c r="C315" s="243">
        <v>42195</v>
      </c>
      <c r="D315" s="244">
        <v>13.5</v>
      </c>
      <c r="E315" s="124">
        <v>1</v>
      </c>
      <c r="F315" s="125">
        <v>3.2407407407407406E-3</v>
      </c>
      <c r="G315" s="126">
        <v>12.846946867565435</v>
      </c>
      <c r="H315" s="126">
        <v>13.5</v>
      </c>
      <c r="I315" s="245">
        <v>42195</v>
      </c>
    </row>
    <row r="316" spans="1:9" x14ac:dyDescent="0.25">
      <c r="A316" s="149"/>
      <c r="B316" s="242"/>
      <c r="C316" s="243">
        <v>42201</v>
      </c>
      <c r="D316" s="244">
        <v>40.4</v>
      </c>
      <c r="E316" s="124">
        <v>2</v>
      </c>
      <c r="F316" s="125">
        <v>2.4594907407407404E-3</v>
      </c>
      <c r="G316" s="126">
        <v>16.959000418504601</v>
      </c>
      <c r="H316" s="126">
        <v>20.2</v>
      </c>
      <c r="I316" s="245">
        <v>42201</v>
      </c>
    </row>
    <row r="317" spans="1:9" x14ac:dyDescent="0.25">
      <c r="A317" s="149"/>
      <c r="B317" s="242"/>
      <c r="C317" s="243">
        <v>42204</v>
      </c>
      <c r="D317" s="244">
        <v>31.8</v>
      </c>
      <c r="E317" s="124">
        <v>1</v>
      </c>
      <c r="F317" s="125">
        <v>2.6967592592592594E-3</v>
      </c>
      <c r="G317" s="126">
        <v>15.41818181818183</v>
      </c>
      <c r="H317" s="126">
        <v>31.8</v>
      </c>
      <c r="I317" s="245">
        <v>42204</v>
      </c>
    </row>
    <row r="318" spans="1:9" x14ac:dyDescent="0.25">
      <c r="A318" s="149"/>
      <c r="B318" s="242"/>
      <c r="C318" s="243">
        <v>42210</v>
      </c>
      <c r="D318" s="244">
        <v>12.1</v>
      </c>
      <c r="E318" s="124">
        <v>1</v>
      </c>
      <c r="F318" s="125">
        <v>2.615740740740741E-3</v>
      </c>
      <c r="G318" s="126">
        <v>15.915235659481194</v>
      </c>
      <c r="H318" s="126">
        <v>12.1</v>
      </c>
      <c r="I318" s="245">
        <v>42210</v>
      </c>
    </row>
    <row r="319" spans="1:9" x14ac:dyDescent="0.25">
      <c r="A319" s="149"/>
      <c r="B319" s="242"/>
      <c r="C319" s="243">
        <v>42211</v>
      </c>
      <c r="D319" s="244">
        <v>112</v>
      </c>
      <c r="E319" s="124">
        <v>1</v>
      </c>
      <c r="F319" s="125">
        <v>2.488425925925926E-3</v>
      </c>
      <c r="G319" s="126">
        <v>16.731678977508523</v>
      </c>
      <c r="H319" s="126">
        <v>112</v>
      </c>
      <c r="I319" s="245">
        <v>42211</v>
      </c>
    </row>
    <row r="320" spans="1:9" x14ac:dyDescent="0.25">
      <c r="A320" s="149"/>
      <c r="B320" s="242"/>
      <c r="C320" s="243">
        <v>42216</v>
      </c>
      <c r="D320" s="244">
        <v>10</v>
      </c>
      <c r="E320" s="124">
        <v>1</v>
      </c>
      <c r="F320" s="125">
        <v>1.9560185185185184E-3</v>
      </c>
      <c r="G320" s="126">
        <v>21.301775147929011</v>
      </c>
      <c r="H320" s="126">
        <v>10</v>
      </c>
      <c r="I320" s="245">
        <v>42216</v>
      </c>
    </row>
    <row r="321" spans="1:9" x14ac:dyDescent="0.25">
      <c r="A321" s="149"/>
      <c r="B321" s="242"/>
      <c r="C321" s="243">
        <v>42232</v>
      </c>
      <c r="D321" s="244">
        <v>17.3</v>
      </c>
      <c r="E321" s="124">
        <v>1</v>
      </c>
      <c r="F321" s="125">
        <v>3.6574074074074074E-3</v>
      </c>
      <c r="G321" s="126">
        <v>11.377420533430772</v>
      </c>
      <c r="H321" s="126">
        <v>17.3</v>
      </c>
      <c r="I321" s="245">
        <v>42232</v>
      </c>
    </row>
    <row r="322" spans="1:9" x14ac:dyDescent="0.25">
      <c r="A322" s="149"/>
      <c r="B322" s="242"/>
      <c r="C322" s="243">
        <v>42244</v>
      </c>
      <c r="D322" s="244">
        <v>10.25</v>
      </c>
      <c r="E322" s="124">
        <v>1</v>
      </c>
      <c r="F322" s="125">
        <v>3.2754629629629631E-3</v>
      </c>
      <c r="G322" s="126">
        <v>12.702237521514641</v>
      </c>
      <c r="H322" s="126">
        <v>10.25</v>
      </c>
      <c r="I322" s="245">
        <v>42244</v>
      </c>
    </row>
    <row r="323" spans="1:9" x14ac:dyDescent="0.25">
      <c r="A323" s="149"/>
      <c r="B323" s="242"/>
      <c r="C323" s="243">
        <v>42482</v>
      </c>
      <c r="D323" s="244">
        <v>9.9</v>
      </c>
      <c r="E323" s="124">
        <v>1</v>
      </c>
      <c r="F323" s="125">
        <v>3.0902777777777782E-3</v>
      </c>
      <c r="G323" s="126">
        <v>13.479576399394867</v>
      </c>
      <c r="H323" s="126">
        <v>9.9</v>
      </c>
      <c r="I323" s="245">
        <v>42482</v>
      </c>
    </row>
    <row r="324" spans="1:9" x14ac:dyDescent="0.25">
      <c r="A324" s="149"/>
      <c r="B324" s="242"/>
      <c r="C324" s="243">
        <v>42489</v>
      </c>
      <c r="D324" s="244">
        <v>15.2</v>
      </c>
      <c r="E324" s="124">
        <v>1</v>
      </c>
      <c r="F324" s="125">
        <v>3.0555555555555557E-3</v>
      </c>
      <c r="G324" s="126">
        <v>13.645885286783052</v>
      </c>
      <c r="H324" s="126">
        <v>15.2</v>
      </c>
      <c r="I324" s="245">
        <v>42489</v>
      </c>
    </row>
    <row r="325" spans="1:9" x14ac:dyDescent="0.25">
      <c r="A325" s="149"/>
      <c r="B325" s="242"/>
      <c r="C325" s="243">
        <v>42491</v>
      </c>
      <c r="D325" s="244">
        <v>30.3</v>
      </c>
      <c r="E325" s="124">
        <v>1</v>
      </c>
      <c r="F325" s="125">
        <v>2.9513888888888888E-3</v>
      </c>
      <c r="G325" s="126">
        <v>14.109429569266601</v>
      </c>
      <c r="H325" s="126">
        <v>30.3</v>
      </c>
      <c r="I325" s="245">
        <v>42491</v>
      </c>
    </row>
    <row r="326" spans="1:9" x14ac:dyDescent="0.25">
      <c r="A326" s="149"/>
      <c r="B326" s="242"/>
      <c r="C326" s="243">
        <v>42496</v>
      </c>
      <c r="D326" s="244">
        <v>18</v>
      </c>
      <c r="E326" s="124">
        <v>1</v>
      </c>
      <c r="F326" s="125">
        <v>3.2986111111111111E-3</v>
      </c>
      <c r="G326" s="126">
        <v>12.61436636168971</v>
      </c>
      <c r="H326" s="126">
        <v>18</v>
      </c>
      <c r="I326" s="245">
        <v>42496</v>
      </c>
    </row>
    <row r="327" spans="1:9" x14ac:dyDescent="0.25">
      <c r="A327" s="149"/>
      <c r="B327" s="242"/>
      <c r="C327" s="243">
        <v>42503</v>
      </c>
      <c r="D327" s="244">
        <v>48.6</v>
      </c>
      <c r="E327" s="124">
        <v>1</v>
      </c>
      <c r="F327" s="125">
        <v>2.8587962962962963E-3</v>
      </c>
      <c r="G327" s="126">
        <v>14.581215101258449</v>
      </c>
      <c r="H327" s="126">
        <v>48.6</v>
      </c>
      <c r="I327" s="245">
        <v>42503</v>
      </c>
    </row>
    <row r="328" spans="1:9" x14ac:dyDescent="0.25">
      <c r="A328" s="149"/>
      <c r="B328" s="242"/>
      <c r="C328" s="243">
        <v>42510</v>
      </c>
      <c r="D328" s="244">
        <v>22.7</v>
      </c>
      <c r="E328" s="124">
        <v>1</v>
      </c>
      <c r="F328" s="125">
        <v>3.2291666666666666E-3</v>
      </c>
      <c r="G328" s="126">
        <v>12.918115712930772</v>
      </c>
      <c r="H328" s="126">
        <v>22.7</v>
      </c>
      <c r="I328" s="245">
        <v>42510</v>
      </c>
    </row>
    <row r="329" spans="1:9" x14ac:dyDescent="0.25">
      <c r="A329" s="149"/>
      <c r="B329" s="242"/>
      <c r="C329" s="243">
        <v>42512</v>
      </c>
      <c r="D329" s="244">
        <v>54.2</v>
      </c>
      <c r="E329" s="124">
        <v>1</v>
      </c>
      <c r="F329" s="125">
        <v>2.8472222222222219E-3</v>
      </c>
      <c r="G329" s="126">
        <v>14.642053129221084</v>
      </c>
      <c r="H329" s="126">
        <v>54.2</v>
      </c>
      <c r="I329" s="245">
        <v>42512</v>
      </c>
    </row>
    <row r="330" spans="1:9" x14ac:dyDescent="0.25">
      <c r="A330" s="149"/>
      <c r="B330" s="242"/>
      <c r="C330" s="243">
        <v>42517</v>
      </c>
      <c r="D330" s="244">
        <v>18.5</v>
      </c>
      <c r="E330" s="124">
        <v>1</v>
      </c>
      <c r="F330" s="125">
        <v>2.7546296296296294E-3</v>
      </c>
      <c r="G330" s="126">
        <v>15.126050420168077</v>
      </c>
      <c r="H330" s="126">
        <v>18.5</v>
      </c>
      <c r="I330" s="245">
        <v>42517</v>
      </c>
    </row>
    <row r="331" spans="1:9" x14ac:dyDescent="0.25">
      <c r="A331" s="149"/>
      <c r="B331" s="242"/>
      <c r="C331" s="243">
        <v>42519</v>
      </c>
      <c r="D331" s="244">
        <v>50</v>
      </c>
      <c r="E331" s="124">
        <v>1</v>
      </c>
      <c r="F331" s="125">
        <v>2.9166666666666668E-3</v>
      </c>
      <c r="G331" s="126">
        <v>14.290250873293122</v>
      </c>
      <c r="H331" s="126">
        <v>50</v>
      </c>
      <c r="I331" s="245">
        <v>42519</v>
      </c>
    </row>
    <row r="332" spans="1:9" x14ac:dyDescent="0.25">
      <c r="A332" s="149"/>
      <c r="B332" s="242"/>
      <c r="C332" s="243">
        <v>42526</v>
      </c>
      <c r="D332" s="244">
        <v>56</v>
      </c>
      <c r="E332" s="124">
        <v>1</v>
      </c>
      <c r="F332" s="125">
        <v>2.5694444444444445E-3</v>
      </c>
      <c r="G332" s="126">
        <v>16.190170253774504</v>
      </c>
      <c r="H332" s="126">
        <v>56</v>
      </c>
      <c r="I332" s="245">
        <v>42526</v>
      </c>
    </row>
    <row r="333" spans="1:9" x14ac:dyDescent="0.25">
      <c r="A333" s="149"/>
      <c r="B333" s="242"/>
      <c r="C333" s="243">
        <v>42533</v>
      </c>
      <c r="D333" s="244">
        <v>52.6</v>
      </c>
      <c r="E333" s="124">
        <v>1</v>
      </c>
      <c r="F333" s="125">
        <v>2.7662037037037034E-3</v>
      </c>
      <c r="G333" s="126">
        <v>15.036925275946965</v>
      </c>
      <c r="H333" s="126">
        <v>52.6</v>
      </c>
      <c r="I333" s="245">
        <v>42533</v>
      </c>
    </row>
    <row r="334" spans="1:9" x14ac:dyDescent="0.25">
      <c r="A334" s="149"/>
      <c r="B334" s="242"/>
      <c r="C334" s="243">
        <v>42537</v>
      </c>
      <c r="D334" s="244">
        <v>10.7</v>
      </c>
      <c r="E334" s="124">
        <v>1</v>
      </c>
      <c r="F334" s="125">
        <v>3.1365740740740742E-3</v>
      </c>
      <c r="G334" s="126">
        <v>13.278179937952437</v>
      </c>
      <c r="H334" s="126">
        <v>10.7</v>
      </c>
      <c r="I334" s="245">
        <v>42537</v>
      </c>
    </row>
    <row r="335" spans="1:9" x14ac:dyDescent="0.25">
      <c r="A335" s="149"/>
      <c r="B335" s="242"/>
      <c r="C335" s="243">
        <v>42539</v>
      </c>
      <c r="D335" s="244">
        <v>25</v>
      </c>
      <c r="E335" s="124">
        <v>1</v>
      </c>
      <c r="F335" s="125">
        <v>2.2453703703703702E-3</v>
      </c>
      <c r="G335" s="126">
        <v>18.560527943905974</v>
      </c>
      <c r="H335" s="126">
        <v>25</v>
      </c>
      <c r="I335" s="245">
        <v>42539</v>
      </c>
    </row>
    <row r="336" spans="1:9" x14ac:dyDescent="0.25">
      <c r="A336" s="149"/>
      <c r="B336" s="242"/>
      <c r="C336" s="243">
        <v>42540</v>
      </c>
      <c r="D336" s="244">
        <v>62.5</v>
      </c>
      <c r="E336" s="124">
        <v>1</v>
      </c>
      <c r="F336" s="125">
        <v>2.7083333333333334E-3</v>
      </c>
      <c r="G336" s="126">
        <v>15.361507475933648</v>
      </c>
      <c r="H336" s="126">
        <v>62.5</v>
      </c>
      <c r="I336" s="245">
        <v>42540</v>
      </c>
    </row>
    <row r="337" spans="1:9" x14ac:dyDescent="0.25">
      <c r="A337" s="149"/>
      <c r="B337" s="242"/>
      <c r="C337" s="243">
        <v>42545</v>
      </c>
      <c r="D337" s="244">
        <v>74.2</v>
      </c>
      <c r="E337" s="124">
        <v>1</v>
      </c>
      <c r="F337" s="125">
        <v>2.9398148148148148E-3</v>
      </c>
      <c r="G337" s="126">
        <v>14.154302670623158</v>
      </c>
      <c r="H337" s="126">
        <v>74.2</v>
      </c>
      <c r="I337" s="245">
        <v>42545</v>
      </c>
    </row>
    <row r="338" spans="1:9" x14ac:dyDescent="0.25">
      <c r="A338" s="149"/>
      <c r="B338" s="242"/>
      <c r="C338" s="243">
        <v>42549</v>
      </c>
      <c r="D338" s="244">
        <v>27.5</v>
      </c>
      <c r="E338" s="124">
        <v>1</v>
      </c>
      <c r="F338" s="125">
        <v>2.5578703703703705E-3</v>
      </c>
      <c r="G338" s="126">
        <v>16.29093302616424</v>
      </c>
      <c r="H338" s="126">
        <v>27.5</v>
      </c>
      <c r="I338" s="245">
        <v>42549</v>
      </c>
    </row>
    <row r="339" spans="1:9" x14ac:dyDescent="0.25">
      <c r="A339" s="149"/>
      <c r="B339" s="242"/>
      <c r="C339" s="243">
        <v>42551</v>
      </c>
      <c r="D339" s="244">
        <v>40.4</v>
      </c>
      <c r="E339" s="124">
        <v>2</v>
      </c>
      <c r="F339" s="125">
        <v>2.3726851851851851E-3</v>
      </c>
      <c r="G339" s="126">
        <v>17.595421599171221</v>
      </c>
      <c r="H339" s="126">
        <v>20.2</v>
      </c>
      <c r="I339" s="245">
        <v>42551</v>
      </c>
    </row>
    <row r="340" spans="1:9" x14ac:dyDescent="0.25">
      <c r="A340" s="149"/>
      <c r="B340" s="242"/>
      <c r="C340" s="243">
        <v>42552</v>
      </c>
      <c r="D340" s="244">
        <v>20.100000000000001</v>
      </c>
      <c r="E340" s="124">
        <v>1</v>
      </c>
      <c r="F340" s="125">
        <v>3.0439814814814821E-3</v>
      </c>
      <c r="G340" s="126">
        <v>13.678638941398876</v>
      </c>
      <c r="H340" s="126">
        <v>20.100000000000001</v>
      </c>
      <c r="I340" s="245">
        <v>42552</v>
      </c>
    </row>
    <row r="341" spans="1:9" x14ac:dyDescent="0.25">
      <c r="A341" s="149"/>
      <c r="B341" s="242"/>
      <c r="C341" s="243">
        <v>42554</v>
      </c>
      <c r="D341" s="244">
        <v>100.4</v>
      </c>
      <c r="E341" s="124">
        <v>1</v>
      </c>
      <c r="F341" s="125">
        <v>2.9629629629629628E-3</v>
      </c>
      <c r="G341" s="126">
        <v>14.056702835141769</v>
      </c>
      <c r="H341" s="126">
        <v>100.4</v>
      </c>
      <c r="I341" s="245">
        <v>42554</v>
      </c>
    </row>
    <row r="342" spans="1:9" x14ac:dyDescent="0.25">
      <c r="A342" s="149"/>
      <c r="B342" s="242"/>
      <c r="C342" s="243">
        <v>42557</v>
      </c>
      <c r="D342" s="244">
        <v>10.5</v>
      </c>
      <c r="E342" s="124">
        <v>1</v>
      </c>
      <c r="F342" s="125">
        <v>2.1064814814814813E-3</v>
      </c>
      <c r="G342" s="126">
        <v>19.821709491347679</v>
      </c>
      <c r="H342" s="126">
        <v>10.5</v>
      </c>
      <c r="I342" s="245">
        <v>42557</v>
      </c>
    </row>
    <row r="343" spans="1:9" x14ac:dyDescent="0.25">
      <c r="A343" s="149"/>
      <c r="B343" s="242"/>
      <c r="C343" s="243">
        <v>42559</v>
      </c>
      <c r="D343" s="244">
        <v>21.6</v>
      </c>
      <c r="E343" s="124">
        <v>1</v>
      </c>
      <c r="F343" s="125">
        <v>2.8587962962962963E-3</v>
      </c>
      <c r="G343" s="126">
        <v>14.569983136593605</v>
      </c>
      <c r="H343" s="126">
        <v>21.6</v>
      </c>
      <c r="I343" s="245">
        <v>42559</v>
      </c>
    </row>
    <row r="344" spans="1:9" x14ac:dyDescent="0.25">
      <c r="A344" s="149"/>
      <c r="B344" s="242"/>
      <c r="C344" s="243">
        <v>42561</v>
      </c>
      <c r="D344" s="244">
        <v>52.5</v>
      </c>
      <c r="E344" s="124">
        <v>1</v>
      </c>
      <c r="F344" s="125">
        <v>2.7777777777777779E-3</v>
      </c>
      <c r="G344" s="126">
        <v>14.975041597337784</v>
      </c>
      <c r="H344" s="126">
        <v>52.5</v>
      </c>
      <c r="I344" s="245">
        <v>42561</v>
      </c>
    </row>
    <row r="345" spans="1:9" x14ac:dyDescent="0.25">
      <c r="A345" s="149"/>
      <c r="B345" s="242"/>
      <c r="C345" s="243">
        <v>42567</v>
      </c>
      <c r="D345" s="244">
        <v>9.25</v>
      </c>
      <c r="E345" s="124">
        <v>1</v>
      </c>
      <c r="F345" s="125">
        <v>1.9907407407407408E-3</v>
      </c>
      <c r="G345" s="126">
        <v>20.917085427135696</v>
      </c>
      <c r="H345" s="126">
        <v>9.25</v>
      </c>
      <c r="I345" s="245">
        <v>42567</v>
      </c>
    </row>
    <row r="346" spans="1:9" x14ac:dyDescent="0.25">
      <c r="A346" s="149"/>
      <c r="B346" s="242"/>
      <c r="C346" s="243">
        <v>42568</v>
      </c>
      <c r="D346" s="244">
        <v>100.4</v>
      </c>
      <c r="E346" s="124">
        <v>1</v>
      </c>
      <c r="F346" s="125">
        <v>2.7314814814814819E-3</v>
      </c>
      <c r="G346" s="126">
        <v>15.27189757890735</v>
      </c>
      <c r="H346" s="126">
        <v>100.4</v>
      </c>
      <c r="I346" s="245">
        <v>42568</v>
      </c>
    </row>
    <row r="347" spans="1:9" x14ac:dyDescent="0.25">
      <c r="A347" s="149"/>
      <c r="B347" s="242"/>
      <c r="C347" s="243">
        <v>42575</v>
      </c>
      <c r="D347" s="244">
        <v>102.5</v>
      </c>
      <c r="E347" s="124">
        <v>1</v>
      </c>
      <c r="F347" s="125">
        <v>2.6041666666666665E-3</v>
      </c>
      <c r="G347" s="126">
        <v>15.996878657822876</v>
      </c>
      <c r="H347" s="126">
        <v>102.5</v>
      </c>
      <c r="I347" s="245">
        <v>42575</v>
      </c>
    </row>
    <row r="348" spans="1:9" x14ac:dyDescent="0.25">
      <c r="A348" s="149"/>
      <c r="B348" s="242"/>
      <c r="C348" s="243">
        <v>42580</v>
      </c>
      <c r="D348" s="244">
        <v>10</v>
      </c>
      <c r="E348" s="124">
        <v>1</v>
      </c>
      <c r="F348" s="125">
        <v>2.0138888888888888E-3</v>
      </c>
      <c r="G348" s="126">
        <v>20.665901262916204</v>
      </c>
      <c r="H348" s="126">
        <v>10</v>
      </c>
      <c r="I348" s="245">
        <v>42580</v>
      </c>
    </row>
    <row r="349" spans="1:9" x14ac:dyDescent="0.25">
      <c r="A349" s="149"/>
      <c r="B349" s="242"/>
      <c r="C349" s="243">
        <v>42589</v>
      </c>
      <c r="D349" s="244">
        <v>55</v>
      </c>
      <c r="E349" s="124">
        <v>1</v>
      </c>
      <c r="F349" s="125">
        <v>2.7546296296296294E-3</v>
      </c>
      <c r="G349" s="126">
        <v>15.122584587184003</v>
      </c>
      <c r="H349" s="126">
        <v>55</v>
      </c>
      <c r="I349" s="245">
        <v>42589</v>
      </c>
    </row>
    <row r="350" spans="1:9" x14ac:dyDescent="0.25">
      <c r="A350" s="149"/>
      <c r="B350" s="242"/>
      <c r="C350" s="243">
        <v>42596</v>
      </c>
      <c r="D350" s="244">
        <v>29</v>
      </c>
      <c r="E350" s="124">
        <v>1</v>
      </c>
      <c r="F350" s="125">
        <v>2.7546296296296294E-3</v>
      </c>
      <c r="G350" s="126">
        <v>15.145800087044838</v>
      </c>
      <c r="H350" s="126">
        <v>29</v>
      </c>
      <c r="I350" s="245">
        <v>42596</v>
      </c>
    </row>
    <row r="351" spans="1:9" x14ac:dyDescent="0.25">
      <c r="A351" s="149"/>
      <c r="B351" s="242"/>
      <c r="C351" s="243">
        <v>42603</v>
      </c>
      <c r="D351" s="244">
        <v>112</v>
      </c>
      <c r="E351" s="124">
        <v>1</v>
      </c>
      <c r="F351" s="125">
        <v>2.4074074074074076E-3</v>
      </c>
      <c r="G351" s="126">
        <v>17.270624518118748</v>
      </c>
      <c r="H351" s="126">
        <v>112</v>
      </c>
      <c r="I351" s="245">
        <v>42603</v>
      </c>
    </row>
    <row r="352" spans="1:9" x14ac:dyDescent="0.25">
      <c r="A352" s="149"/>
      <c r="B352" s="242"/>
      <c r="C352" s="243">
        <v>42853</v>
      </c>
      <c r="D352" s="244">
        <v>18.5</v>
      </c>
      <c r="E352" s="124">
        <v>1</v>
      </c>
      <c r="F352" s="125">
        <v>2.7546296296296294E-3</v>
      </c>
      <c r="G352" s="126">
        <v>15.115751248297789</v>
      </c>
      <c r="H352" s="126">
        <v>18.5</v>
      </c>
      <c r="I352" s="245">
        <v>42853</v>
      </c>
    </row>
    <row r="353" spans="1:9" x14ac:dyDescent="0.25">
      <c r="A353" s="149"/>
      <c r="B353" s="242"/>
      <c r="C353" s="243">
        <v>42862</v>
      </c>
      <c r="D353" s="244">
        <v>30</v>
      </c>
      <c r="E353" s="124">
        <v>1</v>
      </c>
      <c r="F353" s="125">
        <v>2.7662037037037034E-3</v>
      </c>
      <c r="G353" s="126">
        <v>15.092230296254906</v>
      </c>
      <c r="H353" s="126">
        <v>30</v>
      </c>
      <c r="I353" s="245">
        <v>42862</v>
      </c>
    </row>
    <row r="354" spans="1:9" x14ac:dyDescent="0.25">
      <c r="A354" s="149"/>
      <c r="B354" s="242"/>
      <c r="C354" s="243">
        <v>42867</v>
      </c>
      <c r="D354" s="244">
        <v>25.2</v>
      </c>
      <c r="E354" s="124">
        <v>1</v>
      </c>
      <c r="F354" s="125">
        <v>2.8935185185185188E-3</v>
      </c>
      <c r="G354" s="126">
        <v>14.384017758046628</v>
      </c>
      <c r="H354" s="126">
        <v>25.2</v>
      </c>
      <c r="I354" s="245">
        <v>42867</v>
      </c>
    </row>
    <row r="355" spans="1:9" x14ac:dyDescent="0.25">
      <c r="A355" s="149"/>
      <c r="B355" s="242"/>
      <c r="C355" s="243">
        <v>42874</v>
      </c>
      <c r="D355" s="244">
        <v>48.7</v>
      </c>
      <c r="E355" s="124">
        <v>1</v>
      </c>
      <c r="F355" s="125">
        <v>2.9166666666666668E-3</v>
      </c>
      <c r="G355" s="126">
        <v>14.297830696460622</v>
      </c>
      <c r="H355" s="126">
        <v>48.7</v>
      </c>
      <c r="I355" s="245">
        <v>42874</v>
      </c>
    </row>
    <row r="356" spans="1:9" x14ac:dyDescent="0.25">
      <c r="A356" s="149"/>
      <c r="B356" s="242"/>
      <c r="C356" s="243">
        <v>42881</v>
      </c>
      <c r="D356" s="244">
        <v>22</v>
      </c>
      <c r="E356" s="124">
        <v>1</v>
      </c>
      <c r="F356" s="125">
        <v>2.8124999999999995E-3</v>
      </c>
      <c r="G356" s="126">
        <v>14.825907899663056</v>
      </c>
      <c r="H356" s="126">
        <v>22</v>
      </c>
      <c r="I356" s="245">
        <v>42881</v>
      </c>
    </row>
    <row r="357" spans="1:9" x14ac:dyDescent="0.25">
      <c r="A357" s="149"/>
      <c r="B357" s="242"/>
      <c r="C357" s="243">
        <v>42884</v>
      </c>
      <c r="D357" s="244">
        <v>45.6</v>
      </c>
      <c r="E357" s="124">
        <v>1</v>
      </c>
      <c r="F357" s="125">
        <v>3.0324074074074073E-3</v>
      </c>
      <c r="G357" s="126">
        <v>13.738388149635963</v>
      </c>
      <c r="H357" s="126">
        <v>45.6</v>
      </c>
      <c r="I357" s="245">
        <v>42884</v>
      </c>
    </row>
    <row r="358" spans="1:9" x14ac:dyDescent="0.25">
      <c r="A358" s="149"/>
      <c r="B358" s="242"/>
      <c r="C358" s="243">
        <v>42887</v>
      </c>
      <c r="D358" s="244">
        <v>16.5</v>
      </c>
      <c r="E358" s="124">
        <v>1</v>
      </c>
      <c r="F358" s="125">
        <v>2.9861111111111113E-3</v>
      </c>
      <c r="G358" s="126">
        <v>13.930581613508453</v>
      </c>
      <c r="H358" s="126">
        <v>16.5</v>
      </c>
      <c r="I358" s="245">
        <v>42887</v>
      </c>
    </row>
    <row r="359" spans="1:9" x14ac:dyDescent="0.25">
      <c r="A359" s="149"/>
      <c r="B359" s="242"/>
      <c r="C359" s="243">
        <v>42890</v>
      </c>
      <c r="D359" s="244">
        <v>56</v>
      </c>
      <c r="E359" s="124">
        <v>1</v>
      </c>
      <c r="F359" s="125">
        <v>2.5347222222222221E-3</v>
      </c>
      <c r="G359" s="126">
        <v>16.43031784841077</v>
      </c>
      <c r="H359" s="126">
        <v>56</v>
      </c>
      <c r="I359" s="245">
        <v>42890</v>
      </c>
    </row>
    <row r="360" spans="1:9" x14ac:dyDescent="0.25">
      <c r="A360" s="149"/>
      <c r="B360" s="242"/>
      <c r="C360" s="243">
        <v>42895</v>
      </c>
      <c r="D360" s="244">
        <v>10.5</v>
      </c>
      <c r="E360" s="124">
        <v>1</v>
      </c>
      <c r="F360" s="125">
        <v>2.9629629629629628E-3</v>
      </c>
      <c r="G360" s="126">
        <v>14.052044609665437</v>
      </c>
      <c r="H360" s="126">
        <v>10.5</v>
      </c>
      <c r="I360" s="245">
        <v>42895</v>
      </c>
    </row>
    <row r="361" spans="1:9" x14ac:dyDescent="0.25">
      <c r="A361" s="149"/>
      <c r="B361" s="242"/>
      <c r="C361" s="243">
        <v>42896</v>
      </c>
      <c r="D361" s="244">
        <v>61</v>
      </c>
      <c r="E361" s="124">
        <v>1</v>
      </c>
      <c r="F361" s="125">
        <v>2.8703703703703708E-3</v>
      </c>
      <c r="G361" s="126">
        <v>14.492179766382906</v>
      </c>
      <c r="H361" s="126">
        <v>61</v>
      </c>
      <c r="I361" s="245">
        <v>42896</v>
      </c>
    </row>
    <row r="362" spans="1:9" x14ac:dyDescent="0.25">
      <c r="A362" s="149"/>
      <c r="B362" s="242"/>
      <c r="C362" s="243">
        <v>42903</v>
      </c>
      <c r="D362" s="244">
        <v>25</v>
      </c>
      <c r="E362" s="124">
        <v>1</v>
      </c>
      <c r="F362" s="125">
        <v>2.2916666666666667E-3</v>
      </c>
      <c r="G362" s="126">
        <v>18.174474959612294</v>
      </c>
      <c r="H362" s="126">
        <v>25</v>
      </c>
      <c r="I362" s="245">
        <v>42903</v>
      </c>
    </row>
    <row r="363" spans="1:9" x14ac:dyDescent="0.25">
      <c r="A363" s="149"/>
      <c r="B363" s="242"/>
      <c r="C363" s="243">
        <v>42909</v>
      </c>
      <c r="D363" s="244">
        <v>100.6</v>
      </c>
      <c r="E363" s="124">
        <v>1</v>
      </c>
      <c r="F363" s="125">
        <v>2.8587962962962963E-3</v>
      </c>
      <c r="G363" s="126">
        <v>14.566808784490398</v>
      </c>
      <c r="H363" s="126">
        <v>100.6</v>
      </c>
      <c r="I363" s="245">
        <v>42909</v>
      </c>
    </row>
    <row r="364" spans="1:9" x14ac:dyDescent="0.25">
      <c r="A364" s="149"/>
      <c r="B364" s="242"/>
      <c r="C364" s="243">
        <v>42920</v>
      </c>
      <c r="D364" s="244">
        <v>30</v>
      </c>
      <c r="E364" s="124">
        <v>1</v>
      </c>
      <c r="F364" s="125">
        <v>2.8472222222222219E-3</v>
      </c>
      <c r="G364" s="126">
        <v>14.610389610389623</v>
      </c>
      <c r="H364" s="126">
        <v>30</v>
      </c>
      <c r="I364" s="245">
        <v>42920</v>
      </c>
    </row>
    <row r="365" spans="1:9" x14ac:dyDescent="0.25">
      <c r="A365" s="149"/>
      <c r="B365" s="242"/>
      <c r="C365" s="243">
        <v>42921</v>
      </c>
      <c r="D365" s="244">
        <v>10.5</v>
      </c>
      <c r="E365" s="124">
        <v>1</v>
      </c>
      <c r="F365" s="125">
        <v>2.0717592592592593E-3</v>
      </c>
      <c r="G365" s="126">
        <v>20.160000000000011</v>
      </c>
      <c r="H365" s="126">
        <v>10.5</v>
      </c>
      <c r="I365" s="245">
        <v>42921</v>
      </c>
    </row>
    <row r="366" spans="1:9" x14ac:dyDescent="0.25">
      <c r="A366" s="149"/>
      <c r="B366" s="242"/>
      <c r="C366" s="243">
        <v>42928</v>
      </c>
      <c r="D366" s="244">
        <v>41</v>
      </c>
      <c r="E366" s="124">
        <v>2</v>
      </c>
      <c r="F366" s="125">
        <v>2.4016203703703704E-3</v>
      </c>
      <c r="G366" s="126">
        <v>17.343749792795073</v>
      </c>
      <c r="H366" s="126">
        <v>20.5</v>
      </c>
      <c r="I366" s="245">
        <v>42928</v>
      </c>
    </row>
    <row r="367" spans="1:9" x14ac:dyDescent="0.25">
      <c r="A367" s="149"/>
      <c r="B367" s="242"/>
      <c r="C367" s="243">
        <v>42931</v>
      </c>
      <c r="D367" s="244">
        <v>7.6</v>
      </c>
      <c r="E367" s="124">
        <v>1</v>
      </c>
      <c r="F367" s="125">
        <v>1.9097222222222222E-3</v>
      </c>
      <c r="G367" s="126">
        <v>21.818181818181834</v>
      </c>
      <c r="H367" s="126">
        <v>7.6</v>
      </c>
      <c r="I367" s="245">
        <v>42931</v>
      </c>
    </row>
    <row r="368" spans="1:9" x14ac:dyDescent="0.25">
      <c r="A368" s="149"/>
      <c r="B368" s="242"/>
      <c r="C368" s="243">
        <v>42932</v>
      </c>
      <c r="D368" s="244">
        <v>100.2</v>
      </c>
      <c r="E368" s="124">
        <v>1</v>
      </c>
      <c r="F368" s="125">
        <v>2.8819444444444444E-3</v>
      </c>
      <c r="G368" s="126">
        <v>14.453081176376326</v>
      </c>
      <c r="H368" s="126">
        <v>100.2</v>
      </c>
      <c r="I368" s="245">
        <v>42932</v>
      </c>
    </row>
    <row r="369" spans="1:9" x14ac:dyDescent="0.25">
      <c r="A369" s="149"/>
      <c r="B369" s="242"/>
      <c r="C369" s="243">
        <v>42936</v>
      </c>
      <c r="D369" s="244">
        <v>41.4</v>
      </c>
      <c r="E369" s="124">
        <v>2</v>
      </c>
      <c r="F369" s="125">
        <v>2.4363425925925924E-3</v>
      </c>
      <c r="G369" s="126">
        <v>17.114170649457787</v>
      </c>
      <c r="H369" s="126">
        <v>20.7</v>
      </c>
      <c r="I369" s="245">
        <v>42936</v>
      </c>
    </row>
    <row r="370" spans="1:9" x14ac:dyDescent="0.25">
      <c r="A370" s="149"/>
      <c r="B370" s="242"/>
      <c r="C370" s="243">
        <v>42939</v>
      </c>
      <c r="D370" s="244">
        <v>100.3</v>
      </c>
      <c r="E370" s="124">
        <v>1</v>
      </c>
      <c r="F370" s="125">
        <v>2.7662037037037034E-3</v>
      </c>
      <c r="G370" s="126">
        <v>15.07577971692206</v>
      </c>
      <c r="H370" s="126">
        <v>100.3</v>
      </c>
      <c r="I370" s="245">
        <v>42939</v>
      </c>
    </row>
    <row r="371" spans="1:9" x14ac:dyDescent="0.25">
      <c r="A371" s="149"/>
      <c r="B371" s="242"/>
      <c r="C371" s="243">
        <v>42946</v>
      </c>
      <c r="D371" s="244">
        <v>102.5</v>
      </c>
      <c r="E371" s="124">
        <v>1</v>
      </c>
      <c r="F371" s="125">
        <v>2.5347222222222221E-3</v>
      </c>
      <c r="G371" s="126">
        <v>16.473214285714299</v>
      </c>
      <c r="H371" s="126">
        <v>102.5</v>
      </c>
      <c r="I371" s="245">
        <v>42946</v>
      </c>
    </row>
    <row r="372" spans="1:9" x14ac:dyDescent="0.25">
      <c r="A372" s="149"/>
      <c r="B372" s="242"/>
      <c r="C372" s="243">
        <v>42953</v>
      </c>
      <c r="D372" s="244">
        <v>50.7</v>
      </c>
      <c r="E372" s="124">
        <v>1</v>
      </c>
      <c r="F372" s="125">
        <v>2.8587962962962963E-3</v>
      </c>
      <c r="G372" s="126">
        <v>14.556184703724394</v>
      </c>
      <c r="H372" s="126">
        <v>50.7</v>
      </c>
      <c r="I372" s="245">
        <v>42953</v>
      </c>
    </row>
    <row r="373" spans="1:9" x14ac:dyDescent="0.25">
      <c r="A373" s="149"/>
      <c r="B373" s="242"/>
      <c r="C373" s="243">
        <v>42958</v>
      </c>
      <c r="D373" s="244">
        <v>17.25</v>
      </c>
      <c r="E373" s="124">
        <v>1</v>
      </c>
      <c r="F373" s="125">
        <v>3.0787037037037037E-3</v>
      </c>
      <c r="G373" s="126">
        <v>13.511749347258498</v>
      </c>
      <c r="H373" s="126">
        <v>17.25</v>
      </c>
      <c r="I373" s="245">
        <v>42958</v>
      </c>
    </row>
    <row r="374" spans="1:9" x14ac:dyDescent="0.25">
      <c r="A374" s="149"/>
      <c r="B374" s="242"/>
      <c r="C374" s="243">
        <v>42960</v>
      </c>
      <c r="D374" s="244">
        <v>36.6</v>
      </c>
      <c r="E374" s="124">
        <v>1</v>
      </c>
      <c r="F374" s="125">
        <v>2.7777777777777779E-3</v>
      </c>
      <c r="G374" s="126">
        <v>14.988055966329215</v>
      </c>
      <c r="H374" s="126">
        <v>36.6</v>
      </c>
      <c r="I374" s="245">
        <v>42960</v>
      </c>
    </row>
    <row r="375" spans="1:9" x14ac:dyDescent="0.25">
      <c r="A375" s="149"/>
      <c r="B375" s="242"/>
      <c r="C375" s="243">
        <v>42966</v>
      </c>
      <c r="D375" s="244">
        <v>10.75</v>
      </c>
      <c r="E375" s="124">
        <v>1</v>
      </c>
      <c r="F375" s="125">
        <v>3.0787037037037037E-3</v>
      </c>
      <c r="G375" s="126">
        <v>13.555166374781093</v>
      </c>
      <c r="H375" s="126">
        <v>10.75</v>
      </c>
      <c r="I375" s="245">
        <v>42966</v>
      </c>
    </row>
    <row r="376" spans="1:9" x14ac:dyDescent="0.25">
      <c r="A376" s="149"/>
      <c r="B376" s="242"/>
      <c r="C376" s="243">
        <v>42967</v>
      </c>
      <c r="D376" s="244">
        <v>112</v>
      </c>
      <c r="E376" s="124">
        <v>1</v>
      </c>
      <c r="F376" s="125">
        <v>2.2916666666666667E-3</v>
      </c>
      <c r="G376" s="126">
        <v>18.179358852969042</v>
      </c>
      <c r="H376" s="126">
        <v>112</v>
      </c>
      <c r="I376" s="245">
        <v>42967</v>
      </c>
    </row>
    <row r="377" spans="1:9" x14ac:dyDescent="0.25">
      <c r="A377" s="149"/>
      <c r="B377" s="242"/>
      <c r="C377" s="243">
        <v>43217</v>
      </c>
      <c r="D377" s="244">
        <v>40</v>
      </c>
      <c r="E377" s="124">
        <v>1</v>
      </c>
      <c r="F377" s="125">
        <v>3.0671296296296297E-3</v>
      </c>
      <c r="G377" s="126">
        <v>13.606727770953427</v>
      </c>
      <c r="H377" s="126">
        <v>40</v>
      </c>
      <c r="I377" s="245">
        <v>43217</v>
      </c>
    </row>
    <row r="378" spans="1:9" x14ac:dyDescent="0.25">
      <c r="A378" s="149"/>
      <c r="B378" s="242"/>
      <c r="C378" s="243">
        <v>43231</v>
      </c>
      <c r="D378" s="244">
        <v>26.75</v>
      </c>
      <c r="E378" s="124">
        <v>1</v>
      </c>
      <c r="F378" s="125">
        <v>2.8819444444444444E-3</v>
      </c>
      <c r="G378" s="126">
        <v>14.446444644464458</v>
      </c>
      <c r="H378" s="126">
        <v>26.75</v>
      </c>
      <c r="I378" s="245">
        <v>43231</v>
      </c>
    </row>
    <row r="379" spans="1:9" x14ac:dyDescent="0.25">
      <c r="A379" s="149"/>
      <c r="B379" s="246" t="s">
        <v>520</v>
      </c>
      <c r="C379" s="128"/>
      <c r="D379" s="247">
        <v>3446.9499999999989</v>
      </c>
      <c r="E379" s="129">
        <v>85</v>
      </c>
      <c r="F379" s="130">
        <v>2.7381535947712419E-3</v>
      </c>
      <c r="G379" s="131">
        <v>15.48109492487731</v>
      </c>
      <c r="H379" s="131">
        <v>40.552352941176459</v>
      </c>
      <c r="I379" s="248">
        <v>43231</v>
      </c>
    </row>
    <row r="380" spans="1:9" x14ac:dyDescent="0.25">
      <c r="A380" s="149"/>
      <c r="B380" s="246" t="s">
        <v>373</v>
      </c>
      <c r="C380" s="249"/>
      <c r="D380" s="247">
        <v>3106.1199999999994</v>
      </c>
      <c r="E380" s="129">
        <v>109</v>
      </c>
      <c r="F380" s="130">
        <v>3.0060737342847421E-3</v>
      </c>
      <c r="G380" s="131">
        <v>14.332594565878095</v>
      </c>
      <c r="H380" s="131">
        <v>28.496513761467885</v>
      </c>
      <c r="I380" s="248">
        <v>43226</v>
      </c>
    </row>
    <row r="381" spans="1:9" x14ac:dyDescent="0.25">
      <c r="A381" s="149"/>
      <c r="B381" s="235" t="s">
        <v>516</v>
      </c>
      <c r="C381" s="236">
        <v>41728</v>
      </c>
      <c r="D381" s="237">
        <v>17</v>
      </c>
      <c r="E381" s="238">
        <v>1</v>
      </c>
      <c r="F381" s="239">
        <v>2.4537037037037036E-3</v>
      </c>
      <c r="G381" s="240">
        <v>17.000000000000014</v>
      </c>
      <c r="H381" s="240">
        <v>17</v>
      </c>
      <c r="I381" s="241">
        <v>41728</v>
      </c>
    </row>
    <row r="382" spans="1:9" x14ac:dyDescent="0.25">
      <c r="A382" s="149"/>
      <c r="B382" s="242"/>
      <c r="C382" s="243">
        <v>41959</v>
      </c>
      <c r="D382" s="244">
        <v>10</v>
      </c>
      <c r="E382" s="124">
        <v>1</v>
      </c>
      <c r="F382" s="125">
        <v>3.1249999999999997E-3</v>
      </c>
      <c r="G382" s="126">
        <v>13.333333333333343</v>
      </c>
      <c r="H382" s="126">
        <v>10</v>
      </c>
      <c r="I382" s="245">
        <v>41959</v>
      </c>
    </row>
    <row r="383" spans="1:9" x14ac:dyDescent="0.25">
      <c r="A383" s="149"/>
      <c r="B383" s="242"/>
      <c r="C383" s="243">
        <v>41966</v>
      </c>
      <c r="D383" s="244">
        <v>20</v>
      </c>
      <c r="E383" s="124">
        <v>1</v>
      </c>
      <c r="F383" s="125">
        <v>3.1249999999999997E-3</v>
      </c>
      <c r="G383" s="126">
        <v>13.333333333333343</v>
      </c>
      <c r="H383" s="126">
        <v>20</v>
      </c>
      <c r="I383" s="245">
        <v>41966</v>
      </c>
    </row>
    <row r="384" spans="1:9" x14ac:dyDescent="0.25">
      <c r="A384" s="149"/>
      <c r="B384" s="242"/>
      <c r="C384" s="243">
        <v>41987</v>
      </c>
      <c r="D384" s="244">
        <v>15</v>
      </c>
      <c r="E384" s="124">
        <v>1</v>
      </c>
      <c r="F384" s="125">
        <v>2.7777777777777779E-3</v>
      </c>
      <c r="G384" s="126">
        <v>15.000000000000014</v>
      </c>
      <c r="H384" s="126">
        <v>15</v>
      </c>
      <c r="I384" s="245">
        <v>41987</v>
      </c>
    </row>
    <row r="385" spans="1:9" x14ac:dyDescent="0.25">
      <c r="A385" s="149"/>
      <c r="B385" s="242"/>
      <c r="C385" s="243">
        <v>42008</v>
      </c>
      <c r="D385" s="244">
        <v>12</v>
      </c>
      <c r="E385" s="124">
        <v>1</v>
      </c>
      <c r="F385" s="125">
        <v>2.6041666666666665E-3</v>
      </c>
      <c r="G385" s="126">
        <v>16.000000000000014</v>
      </c>
      <c r="H385" s="126">
        <v>12</v>
      </c>
      <c r="I385" s="245">
        <v>42008</v>
      </c>
    </row>
    <row r="386" spans="1:9" x14ac:dyDescent="0.25">
      <c r="A386" s="149"/>
      <c r="B386" s="242"/>
      <c r="C386" s="243">
        <v>42022</v>
      </c>
      <c r="D386" s="244">
        <v>14.9</v>
      </c>
      <c r="E386" s="124">
        <v>1</v>
      </c>
      <c r="F386" s="125">
        <v>2.8009259259259259E-3</v>
      </c>
      <c r="G386" s="126">
        <v>14.900000000000013</v>
      </c>
      <c r="H386" s="126">
        <v>14.9</v>
      </c>
      <c r="I386" s="245">
        <v>42022</v>
      </c>
    </row>
    <row r="387" spans="1:9" x14ac:dyDescent="0.25">
      <c r="A387" s="149"/>
      <c r="B387" s="242"/>
      <c r="C387" s="243">
        <v>42029</v>
      </c>
      <c r="D387" s="244">
        <v>16.600000000000001</v>
      </c>
      <c r="E387" s="124">
        <v>1</v>
      </c>
      <c r="F387" s="125">
        <v>2.9398148148148148E-3</v>
      </c>
      <c r="G387" s="126">
        <v>14.167852062588917</v>
      </c>
      <c r="H387" s="126">
        <v>16.600000000000001</v>
      </c>
      <c r="I387" s="245">
        <v>42029</v>
      </c>
    </row>
    <row r="388" spans="1:9" x14ac:dyDescent="0.25">
      <c r="A388" s="149"/>
      <c r="B388" s="242"/>
      <c r="C388" s="243">
        <v>42041</v>
      </c>
      <c r="D388" s="244">
        <v>10</v>
      </c>
      <c r="E388" s="124">
        <v>1</v>
      </c>
      <c r="F388" s="125">
        <v>2.4652777777777776E-3</v>
      </c>
      <c r="G388" s="126">
        <v>16.869728209934408</v>
      </c>
      <c r="H388" s="126">
        <v>10</v>
      </c>
      <c r="I388" s="245">
        <v>42041</v>
      </c>
    </row>
    <row r="389" spans="1:9" x14ac:dyDescent="0.25">
      <c r="A389" s="149"/>
      <c r="B389" s="242"/>
      <c r="C389" s="243">
        <v>42043</v>
      </c>
      <c r="D389" s="244">
        <v>15</v>
      </c>
      <c r="E389" s="124">
        <v>1</v>
      </c>
      <c r="F389" s="125">
        <v>2.7777777777777779E-3</v>
      </c>
      <c r="G389" s="126">
        <v>15.000000000000014</v>
      </c>
      <c r="H389" s="126">
        <v>15</v>
      </c>
      <c r="I389" s="245">
        <v>42043</v>
      </c>
    </row>
    <row r="390" spans="1:9" x14ac:dyDescent="0.25">
      <c r="A390" s="149"/>
      <c r="B390" s="242"/>
      <c r="C390" s="243">
        <v>42050</v>
      </c>
      <c r="D390" s="244">
        <v>12</v>
      </c>
      <c r="E390" s="124">
        <v>1</v>
      </c>
      <c r="F390" s="125">
        <v>2.9513888888888888E-3</v>
      </c>
      <c r="G390" s="126">
        <v>14.117647058823541</v>
      </c>
      <c r="H390" s="126">
        <v>12</v>
      </c>
      <c r="I390" s="245">
        <v>42050</v>
      </c>
    </row>
    <row r="391" spans="1:9" x14ac:dyDescent="0.25">
      <c r="A391" s="149"/>
      <c r="B391" s="242"/>
      <c r="C391" s="243">
        <v>42066</v>
      </c>
      <c r="D391" s="244">
        <v>11.5</v>
      </c>
      <c r="E391" s="124">
        <v>1</v>
      </c>
      <c r="F391" s="125">
        <v>2.8587962962962963E-3</v>
      </c>
      <c r="G391" s="126">
        <v>14.56208230742175</v>
      </c>
      <c r="H391" s="126">
        <v>11.5</v>
      </c>
      <c r="I391" s="245">
        <v>42066</v>
      </c>
    </row>
    <row r="392" spans="1:9" x14ac:dyDescent="0.25">
      <c r="A392" s="149"/>
      <c r="B392" s="242"/>
      <c r="C392" s="243">
        <v>42378</v>
      </c>
      <c r="D392" s="244">
        <v>16.5</v>
      </c>
      <c r="E392" s="124">
        <v>1</v>
      </c>
      <c r="F392" s="125">
        <v>2.5231481481481481E-3</v>
      </c>
      <c r="G392" s="126">
        <v>16.500000000000014</v>
      </c>
      <c r="H392" s="126">
        <v>16.5</v>
      </c>
      <c r="I392" s="245">
        <v>42378</v>
      </c>
    </row>
    <row r="393" spans="1:9" x14ac:dyDescent="0.25">
      <c r="A393" s="149"/>
      <c r="B393" s="242"/>
      <c r="C393" s="243">
        <v>42385</v>
      </c>
      <c r="D393" s="244">
        <v>12.2</v>
      </c>
      <c r="E393" s="124">
        <v>1</v>
      </c>
      <c r="F393" s="125">
        <v>2.5694444444444445E-3</v>
      </c>
      <c r="G393" s="126">
        <v>16.206642066420677</v>
      </c>
      <c r="H393" s="126">
        <v>12.2</v>
      </c>
      <c r="I393" s="245">
        <v>42385</v>
      </c>
    </row>
    <row r="394" spans="1:9" x14ac:dyDescent="0.25">
      <c r="A394" s="149"/>
      <c r="B394" s="242"/>
      <c r="C394" s="243">
        <v>42387</v>
      </c>
      <c r="D394" s="244">
        <v>16</v>
      </c>
      <c r="E394" s="124">
        <v>1</v>
      </c>
      <c r="F394" s="125">
        <v>2.615740740740741E-3</v>
      </c>
      <c r="G394" s="126">
        <v>15.929203539823019</v>
      </c>
      <c r="H394" s="126">
        <v>16</v>
      </c>
      <c r="I394" s="245">
        <v>42387</v>
      </c>
    </row>
    <row r="395" spans="1:9" x14ac:dyDescent="0.25">
      <c r="A395" s="149"/>
      <c r="B395" s="242"/>
      <c r="C395" s="243">
        <v>42391</v>
      </c>
      <c r="D395" s="244">
        <v>11</v>
      </c>
      <c r="E395" s="124">
        <v>1</v>
      </c>
      <c r="F395" s="125">
        <v>2.8587962962962963E-3</v>
      </c>
      <c r="G395" s="126">
        <v>14.591009579955797</v>
      </c>
      <c r="H395" s="126">
        <v>11</v>
      </c>
      <c r="I395" s="245">
        <v>42391</v>
      </c>
    </row>
    <row r="396" spans="1:9" x14ac:dyDescent="0.25">
      <c r="A396" s="149"/>
      <c r="B396" s="242"/>
      <c r="C396" s="243">
        <v>42393</v>
      </c>
      <c r="D396" s="244">
        <v>13.5</v>
      </c>
      <c r="E396" s="124">
        <v>1</v>
      </c>
      <c r="F396" s="125">
        <v>2.5694444444444445E-3</v>
      </c>
      <c r="G396" s="126">
        <v>16.19460179940021</v>
      </c>
      <c r="H396" s="126">
        <v>13.5</v>
      </c>
      <c r="I396" s="245">
        <v>42393</v>
      </c>
    </row>
    <row r="397" spans="1:9" x14ac:dyDescent="0.25">
      <c r="A397" s="149"/>
      <c r="B397" s="242"/>
      <c r="C397" s="243">
        <v>42399</v>
      </c>
      <c r="D397" s="244">
        <v>14.5</v>
      </c>
      <c r="E397" s="124">
        <v>1</v>
      </c>
      <c r="F397" s="125">
        <v>2.673611111111111E-3</v>
      </c>
      <c r="G397" s="126">
        <v>15.577439570277539</v>
      </c>
      <c r="H397" s="126">
        <v>14.5</v>
      </c>
      <c r="I397" s="245">
        <v>42399</v>
      </c>
    </row>
    <row r="398" spans="1:9" x14ac:dyDescent="0.25">
      <c r="A398" s="149"/>
      <c r="B398" s="242"/>
      <c r="C398" s="243">
        <v>42407</v>
      </c>
      <c r="D398" s="244">
        <v>17.2</v>
      </c>
      <c r="E398" s="124">
        <v>1</v>
      </c>
      <c r="F398" s="125">
        <v>2.4189814814814816E-3</v>
      </c>
      <c r="G398" s="126">
        <v>17.200000000000014</v>
      </c>
      <c r="H398" s="126">
        <v>17.2</v>
      </c>
      <c r="I398" s="245">
        <v>42407</v>
      </c>
    </row>
    <row r="399" spans="1:9" x14ac:dyDescent="0.25">
      <c r="A399" s="149"/>
      <c r="B399" s="242"/>
      <c r="C399" s="243">
        <v>42416</v>
      </c>
      <c r="D399" s="244">
        <v>19.399999999999999</v>
      </c>
      <c r="E399" s="124">
        <v>1</v>
      </c>
      <c r="F399" s="125">
        <v>2.1527777777777778E-3</v>
      </c>
      <c r="G399" s="126">
        <v>19.400000000000013</v>
      </c>
      <c r="H399" s="126">
        <v>19.399999999999999</v>
      </c>
      <c r="I399" s="245">
        <v>42416</v>
      </c>
    </row>
    <row r="400" spans="1:9" x14ac:dyDescent="0.25">
      <c r="A400" s="149"/>
      <c r="B400" s="242"/>
      <c r="C400" s="243">
        <v>42423</v>
      </c>
      <c r="D400" s="244">
        <v>20.5</v>
      </c>
      <c r="E400" s="124">
        <v>1</v>
      </c>
      <c r="F400" s="125">
        <v>2.4768518518518516E-3</v>
      </c>
      <c r="G400" s="126">
        <v>16.826265389876895</v>
      </c>
      <c r="H400" s="126">
        <v>20.5</v>
      </c>
      <c r="I400" s="245">
        <v>42423</v>
      </c>
    </row>
    <row r="401" spans="1:9" x14ac:dyDescent="0.25">
      <c r="A401" s="149"/>
      <c r="B401" s="242"/>
      <c r="C401" s="243">
        <v>42434</v>
      </c>
      <c r="D401" s="244">
        <v>12.5</v>
      </c>
      <c r="E401" s="124">
        <v>1</v>
      </c>
      <c r="F401" s="125">
        <v>2.5000000000000001E-3</v>
      </c>
      <c r="G401" s="126">
        <v>16.666666666666679</v>
      </c>
      <c r="H401" s="126">
        <v>12.5</v>
      </c>
      <c r="I401" s="245">
        <v>42434</v>
      </c>
    </row>
    <row r="402" spans="1:9" x14ac:dyDescent="0.25">
      <c r="A402" s="149"/>
      <c r="B402" s="242"/>
      <c r="C402" s="243">
        <v>42449</v>
      </c>
      <c r="D402" s="244">
        <v>15.4</v>
      </c>
      <c r="E402" s="124">
        <v>1</v>
      </c>
      <c r="F402" s="125">
        <v>4.4444444444444444E-3</v>
      </c>
      <c r="G402" s="126">
        <v>9.3854748603352025</v>
      </c>
      <c r="H402" s="126">
        <v>15.4</v>
      </c>
      <c r="I402" s="245">
        <v>42449</v>
      </c>
    </row>
    <row r="403" spans="1:9" x14ac:dyDescent="0.25">
      <c r="A403" s="149"/>
      <c r="B403" s="242"/>
      <c r="C403" s="243">
        <v>42453</v>
      </c>
      <c r="D403" s="244">
        <v>13</v>
      </c>
      <c r="E403" s="124">
        <v>1</v>
      </c>
      <c r="F403" s="125">
        <v>2.4074074074074076E-3</v>
      </c>
      <c r="G403" s="126">
        <v>17.333333333333346</v>
      </c>
      <c r="H403" s="126">
        <v>13</v>
      </c>
      <c r="I403" s="245">
        <v>42453</v>
      </c>
    </row>
    <row r="404" spans="1:9" x14ac:dyDescent="0.25">
      <c r="A404" s="149"/>
      <c r="B404" s="242"/>
      <c r="C404" s="243">
        <v>42454</v>
      </c>
      <c r="D404" s="244">
        <v>8.6999999999999993</v>
      </c>
      <c r="E404" s="124">
        <v>1</v>
      </c>
      <c r="F404" s="125">
        <v>2.3958333333333336E-3</v>
      </c>
      <c r="G404" s="126">
        <v>17.390338700721834</v>
      </c>
      <c r="H404" s="126">
        <v>8.6999999999999993</v>
      </c>
      <c r="I404" s="245">
        <v>42454</v>
      </c>
    </row>
    <row r="405" spans="1:9" x14ac:dyDescent="0.25">
      <c r="A405" s="149"/>
      <c r="B405" s="242"/>
      <c r="C405" s="243">
        <v>42456</v>
      </c>
      <c r="D405" s="244">
        <v>13.3</v>
      </c>
      <c r="E405" s="124">
        <v>1</v>
      </c>
      <c r="F405" s="125">
        <v>3.7847222222222223E-3</v>
      </c>
      <c r="G405" s="126">
        <v>11.0170271514036</v>
      </c>
      <c r="H405" s="126">
        <v>13.3</v>
      </c>
      <c r="I405" s="245">
        <v>42456</v>
      </c>
    </row>
    <row r="406" spans="1:9" x14ac:dyDescent="0.25">
      <c r="A406" s="149"/>
      <c r="B406" s="242"/>
      <c r="C406" s="243">
        <v>42461</v>
      </c>
      <c r="D406" s="244">
        <v>11</v>
      </c>
      <c r="E406" s="124">
        <v>1</v>
      </c>
      <c r="F406" s="125">
        <v>3.1597222222222222E-3</v>
      </c>
      <c r="G406" s="126">
        <v>13.182423435419448</v>
      </c>
      <c r="H406" s="126">
        <v>11</v>
      </c>
      <c r="I406" s="245">
        <v>42461</v>
      </c>
    </row>
    <row r="407" spans="1:9" x14ac:dyDescent="0.25">
      <c r="A407" s="149"/>
      <c r="B407" s="242"/>
      <c r="C407" s="243">
        <v>42728</v>
      </c>
      <c r="D407" s="244">
        <v>7</v>
      </c>
      <c r="E407" s="124">
        <v>1</v>
      </c>
      <c r="F407" s="125">
        <v>3.1018518518518522E-3</v>
      </c>
      <c r="G407" s="126">
        <v>13.454351308061945</v>
      </c>
      <c r="H407" s="126">
        <v>7</v>
      </c>
      <c r="I407" s="245">
        <v>42728</v>
      </c>
    </row>
    <row r="408" spans="1:9" x14ac:dyDescent="0.25">
      <c r="A408" s="149"/>
      <c r="B408" s="242"/>
      <c r="C408" s="243">
        <v>42735</v>
      </c>
      <c r="D408" s="244">
        <v>8</v>
      </c>
      <c r="E408" s="124">
        <v>1</v>
      </c>
      <c r="F408" s="125">
        <v>4.7685185185185183E-3</v>
      </c>
      <c r="G408" s="126">
        <v>8.7272727272727355</v>
      </c>
      <c r="H408" s="126">
        <v>8</v>
      </c>
      <c r="I408" s="245">
        <v>42735</v>
      </c>
    </row>
    <row r="409" spans="1:9" x14ac:dyDescent="0.25">
      <c r="A409" s="149"/>
      <c r="B409" s="242"/>
      <c r="C409" s="243">
        <v>42745</v>
      </c>
      <c r="D409" s="244">
        <v>10</v>
      </c>
      <c r="E409" s="124">
        <v>1</v>
      </c>
      <c r="F409" s="125">
        <v>3.1249999999999997E-3</v>
      </c>
      <c r="G409" s="126">
        <v>13.333333333333343</v>
      </c>
      <c r="H409" s="126">
        <v>10</v>
      </c>
      <c r="I409" s="245">
        <v>42745</v>
      </c>
    </row>
    <row r="410" spans="1:9" x14ac:dyDescent="0.25">
      <c r="A410" s="149"/>
      <c r="B410" s="242"/>
      <c r="C410" s="243">
        <v>42766</v>
      </c>
      <c r="D410" s="244">
        <v>10</v>
      </c>
      <c r="E410" s="124">
        <v>1</v>
      </c>
      <c r="F410" s="125">
        <v>2.2685185185185182E-3</v>
      </c>
      <c r="G410" s="126">
        <v>18.367346938775526</v>
      </c>
      <c r="H410" s="126">
        <v>10</v>
      </c>
      <c r="I410" s="245">
        <v>42766</v>
      </c>
    </row>
    <row r="411" spans="1:9" x14ac:dyDescent="0.25">
      <c r="A411" s="149"/>
      <c r="B411" s="242"/>
      <c r="C411" s="243">
        <v>42775</v>
      </c>
      <c r="D411" s="244">
        <v>10</v>
      </c>
      <c r="E411" s="124">
        <v>1</v>
      </c>
      <c r="F411" s="125">
        <v>2.7893518518518519E-3</v>
      </c>
      <c r="G411" s="126">
        <v>14.950166112956824</v>
      </c>
      <c r="H411" s="126">
        <v>10</v>
      </c>
      <c r="I411" s="245">
        <v>42775</v>
      </c>
    </row>
    <row r="412" spans="1:9" x14ac:dyDescent="0.25">
      <c r="A412" s="149"/>
      <c r="B412" s="242"/>
      <c r="C412" s="243">
        <v>42778</v>
      </c>
      <c r="D412" s="244">
        <v>13.8</v>
      </c>
      <c r="E412" s="124">
        <v>1</v>
      </c>
      <c r="F412" s="125">
        <v>2.5231481481481481E-3</v>
      </c>
      <c r="G412" s="126">
        <v>16.515957446808525</v>
      </c>
      <c r="H412" s="126">
        <v>13.8</v>
      </c>
      <c r="I412" s="245">
        <v>42778</v>
      </c>
    </row>
    <row r="413" spans="1:9" x14ac:dyDescent="0.25">
      <c r="A413" s="149"/>
      <c r="B413" s="242"/>
      <c r="C413" s="243">
        <v>42798</v>
      </c>
      <c r="D413" s="244">
        <v>10</v>
      </c>
      <c r="E413" s="124">
        <v>1</v>
      </c>
      <c r="F413" s="125">
        <v>2.2569444444444447E-3</v>
      </c>
      <c r="G413" s="126">
        <v>18.44262295081969</v>
      </c>
      <c r="H413" s="126">
        <v>10</v>
      </c>
      <c r="I413" s="245">
        <v>42798</v>
      </c>
    </row>
    <row r="414" spans="1:9" x14ac:dyDescent="0.25">
      <c r="A414" s="149"/>
      <c r="B414" s="242"/>
      <c r="C414" s="243">
        <v>43100</v>
      </c>
      <c r="D414" s="244">
        <v>12</v>
      </c>
      <c r="E414" s="124">
        <v>1</v>
      </c>
      <c r="F414" s="125">
        <v>2.9050925925925928E-3</v>
      </c>
      <c r="G414" s="126">
        <v>14.36647821749253</v>
      </c>
      <c r="H414" s="126">
        <v>12</v>
      </c>
      <c r="I414" s="245">
        <v>43100</v>
      </c>
    </row>
    <row r="415" spans="1:9" x14ac:dyDescent="0.25">
      <c r="A415" s="149"/>
      <c r="B415" s="242"/>
      <c r="C415" s="243">
        <v>43114</v>
      </c>
      <c r="D415" s="244">
        <v>13.4</v>
      </c>
      <c r="E415" s="124">
        <v>1</v>
      </c>
      <c r="F415" s="125">
        <v>3.3912037037037036E-3</v>
      </c>
      <c r="G415" s="126">
        <v>12.299847016828158</v>
      </c>
      <c r="H415" s="126">
        <v>13.4</v>
      </c>
      <c r="I415" s="245">
        <v>43114</v>
      </c>
    </row>
    <row r="416" spans="1:9" x14ac:dyDescent="0.25">
      <c r="A416" s="149"/>
      <c r="B416" s="242"/>
      <c r="C416" s="243">
        <v>43120</v>
      </c>
      <c r="D416" s="244">
        <v>15</v>
      </c>
      <c r="E416" s="124">
        <v>1</v>
      </c>
      <c r="F416" s="125">
        <v>2.4537037037037036E-3</v>
      </c>
      <c r="G416" s="126">
        <v>16.95447409733125</v>
      </c>
      <c r="H416" s="126">
        <v>15</v>
      </c>
      <c r="I416" s="245">
        <v>43120</v>
      </c>
    </row>
    <row r="417" spans="1:9" x14ac:dyDescent="0.25">
      <c r="A417" s="149"/>
      <c r="B417" s="242"/>
      <c r="C417" s="243">
        <v>43142</v>
      </c>
      <c r="D417" s="244">
        <v>15</v>
      </c>
      <c r="E417" s="124">
        <v>1</v>
      </c>
      <c r="F417" s="125">
        <v>2.7777777777777779E-3</v>
      </c>
      <c r="G417" s="126">
        <v>15.000000000000014</v>
      </c>
      <c r="H417" s="126">
        <v>15</v>
      </c>
      <c r="I417" s="245">
        <v>43142</v>
      </c>
    </row>
    <row r="418" spans="1:9" x14ac:dyDescent="0.25">
      <c r="A418" s="149"/>
      <c r="B418" s="242"/>
      <c r="C418" s="243">
        <v>43149</v>
      </c>
      <c r="D418" s="244">
        <v>12</v>
      </c>
      <c r="E418" s="124">
        <v>1</v>
      </c>
      <c r="F418" s="125">
        <v>2.3148148148148151E-3</v>
      </c>
      <c r="G418" s="126">
        <v>18.000000000000014</v>
      </c>
      <c r="H418" s="126">
        <v>12</v>
      </c>
      <c r="I418" s="245">
        <v>43149</v>
      </c>
    </row>
    <row r="419" spans="1:9" x14ac:dyDescent="0.25">
      <c r="A419" s="149"/>
      <c r="B419" s="242"/>
      <c r="C419" s="243">
        <v>43153</v>
      </c>
      <c r="D419" s="244">
        <v>10.5</v>
      </c>
      <c r="E419" s="124">
        <v>1</v>
      </c>
      <c r="F419" s="125">
        <v>2.7777777777777779E-3</v>
      </c>
      <c r="G419" s="126">
        <v>15.000000000000014</v>
      </c>
      <c r="H419" s="126">
        <v>10.5</v>
      </c>
      <c r="I419" s="245">
        <v>43153</v>
      </c>
    </row>
    <row r="420" spans="1:9" x14ac:dyDescent="0.25">
      <c r="A420" s="149"/>
      <c r="B420" s="242"/>
      <c r="C420" s="243">
        <v>43172</v>
      </c>
      <c r="D420" s="244">
        <v>10.25</v>
      </c>
      <c r="E420" s="124">
        <v>1</v>
      </c>
      <c r="F420" s="125">
        <v>2.8356481481481479E-3</v>
      </c>
      <c r="G420" s="126">
        <v>14.666136724960268</v>
      </c>
      <c r="H420" s="126">
        <v>10.25</v>
      </c>
      <c r="I420" s="245">
        <v>43172</v>
      </c>
    </row>
    <row r="421" spans="1:9" x14ac:dyDescent="0.25">
      <c r="A421" s="149"/>
      <c r="B421" s="242"/>
      <c r="C421" s="243">
        <v>43214</v>
      </c>
      <c r="D421" s="244">
        <v>8.25</v>
      </c>
      <c r="E421" s="124">
        <v>1</v>
      </c>
      <c r="F421" s="125">
        <v>2.5231481481481481E-3</v>
      </c>
      <c r="G421" s="126">
        <v>16.500000000000014</v>
      </c>
      <c r="H421" s="126">
        <v>8.25</v>
      </c>
      <c r="I421" s="245">
        <v>43214</v>
      </c>
    </row>
    <row r="422" spans="1:9" x14ac:dyDescent="0.25">
      <c r="A422" s="149"/>
      <c r="B422" s="246" t="s">
        <v>521</v>
      </c>
      <c r="C422" s="128"/>
      <c r="D422" s="247">
        <v>533.89999999999986</v>
      </c>
      <c r="E422" s="129">
        <v>41</v>
      </c>
      <c r="F422" s="130">
        <v>2.810806233062331E-3</v>
      </c>
      <c r="G422" s="131">
        <v>15.225911933505136</v>
      </c>
      <c r="H422" s="131">
        <v>13.021951219512191</v>
      </c>
      <c r="I422" s="248">
        <v>43214</v>
      </c>
    </row>
    <row r="423" spans="1:9" x14ac:dyDescent="0.25">
      <c r="A423" s="149"/>
      <c r="B423" s="235" t="s">
        <v>753</v>
      </c>
      <c r="C423" s="236">
        <v>43042</v>
      </c>
      <c r="D423" s="237">
        <v>17.100000000000001</v>
      </c>
      <c r="E423" s="238">
        <v>1</v>
      </c>
      <c r="F423" s="239">
        <v>3.2060185185185191E-3</v>
      </c>
      <c r="G423" s="240">
        <v>12.973656480505808</v>
      </c>
      <c r="H423" s="240">
        <v>17.100000000000001</v>
      </c>
      <c r="I423" s="241">
        <v>43042</v>
      </c>
    </row>
    <row r="424" spans="1:9" x14ac:dyDescent="0.25">
      <c r="A424" s="149"/>
      <c r="B424" s="242"/>
      <c r="C424" s="243">
        <v>43201</v>
      </c>
      <c r="D424" s="244">
        <v>12</v>
      </c>
      <c r="E424" s="124">
        <v>1</v>
      </c>
      <c r="F424" s="125">
        <v>3.1481481481481482E-3</v>
      </c>
      <c r="G424" s="126">
        <v>13.211009174311938</v>
      </c>
      <c r="H424" s="126">
        <v>12</v>
      </c>
      <c r="I424" s="245">
        <v>43201</v>
      </c>
    </row>
    <row r="425" spans="1:9" x14ac:dyDescent="0.25">
      <c r="A425" s="149"/>
      <c r="B425" s="246" t="s">
        <v>780</v>
      </c>
      <c r="C425" s="128"/>
      <c r="D425" s="247">
        <v>29.1</v>
      </c>
      <c r="E425" s="129">
        <v>2</v>
      </c>
      <c r="F425" s="130">
        <v>3.1770833333333338E-3</v>
      </c>
      <c r="G425" s="131">
        <v>13.092332827408873</v>
      </c>
      <c r="H425" s="131">
        <v>14.55</v>
      </c>
      <c r="I425" s="248">
        <v>43201</v>
      </c>
    </row>
    <row r="426" spans="1:9" x14ac:dyDescent="0.25">
      <c r="A426" s="149"/>
      <c r="B426" s="235" t="s">
        <v>771</v>
      </c>
      <c r="C426" s="236">
        <v>43199</v>
      </c>
      <c r="D426" s="237">
        <v>0.01</v>
      </c>
      <c r="E426" s="238">
        <v>1</v>
      </c>
      <c r="F426" s="239">
        <v>1.1574074074074073E-3</v>
      </c>
      <c r="G426" s="240">
        <v>36.000000000000028</v>
      </c>
      <c r="H426" s="240">
        <v>0.01</v>
      </c>
      <c r="I426" s="241">
        <v>43199</v>
      </c>
    </row>
    <row r="427" spans="1:9" x14ac:dyDescent="0.25">
      <c r="A427" s="149"/>
      <c r="B427" s="246" t="s">
        <v>781</v>
      </c>
      <c r="C427" s="128"/>
      <c r="D427" s="247">
        <v>0.01</v>
      </c>
      <c r="E427" s="129">
        <v>1</v>
      </c>
      <c r="F427" s="130">
        <v>1.1574074074074073E-3</v>
      </c>
      <c r="G427" s="131">
        <v>36.000000000000028</v>
      </c>
      <c r="H427" s="131">
        <v>0.01</v>
      </c>
      <c r="I427" s="248">
        <v>43199</v>
      </c>
    </row>
    <row r="428" spans="1:9" x14ac:dyDescent="0.25">
      <c r="A428" s="149"/>
      <c r="B428" s="246" t="s">
        <v>76</v>
      </c>
      <c r="C428" s="249"/>
      <c r="D428" s="247">
        <v>222.9</v>
      </c>
      <c r="E428" s="129">
        <v>28</v>
      </c>
      <c r="F428" s="130">
        <v>3.5920965608465618E-3</v>
      </c>
      <c r="G428" s="131">
        <v>12.430648506636407</v>
      </c>
      <c r="H428" s="131">
        <v>7.9607142857142863</v>
      </c>
      <c r="I428" s="248">
        <v>43035</v>
      </c>
    </row>
    <row r="429" spans="1:9" x14ac:dyDescent="0.25">
      <c r="A429" s="149"/>
      <c r="B429" s="235" t="s">
        <v>734</v>
      </c>
      <c r="C429" s="236">
        <v>42912</v>
      </c>
      <c r="D429" s="237">
        <v>10</v>
      </c>
      <c r="E429" s="238">
        <v>2</v>
      </c>
      <c r="F429" s="239">
        <v>4.0393518518518513E-3</v>
      </c>
      <c r="G429" s="240">
        <v>10.328977319077614</v>
      </c>
      <c r="H429" s="240">
        <v>5</v>
      </c>
      <c r="I429" s="241">
        <v>42912</v>
      </c>
    </row>
    <row r="430" spans="1:9" x14ac:dyDescent="0.25">
      <c r="A430" s="149"/>
      <c r="B430" s="242"/>
      <c r="C430" s="243">
        <v>42913</v>
      </c>
      <c r="D430" s="244">
        <v>7</v>
      </c>
      <c r="E430" s="124">
        <v>1</v>
      </c>
      <c r="F430" s="125">
        <v>5.7291666666666671E-3</v>
      </c>
      <c r="G430" s="126">
        <v>7.2685318719353962</v>
      </c>
      <c r="H430" s="126">
        <v>7</v>
      </c>
      <c r="I430" s="245">
        <v>42913</v>
      </c>
    </row>
    <row r="431" spans="1:9" x14ac:dyDescent="0.25">
      <c r="A431" s="149"/>
      <c r="B431" s="242"/>
      <c r="C431" s="243">
        <v>42914</v>
      </c>
      <c r="D431" s="244">
        <v>6.4</v>
      </c>
      <c r="E431" s="124">
        <v>1</v>
      </c>
      <c r="F431" s="125">
        <v>4.8263888888888887E-3</v>
      </c>
      <c r="G431" s="126">
        <v>8.6292134831460743</v>
      </c>
      <c r="H431" s="126">
        <v>6.4</v>
      </c>
      <c r="I431" s="245">
        <v>42914</v>
      </c>
    </row>
    <row r="432" spans="1:9" x14ac:dyDescent="0.25">
      <c r="A432" s="149"/>
      <c r="B432" s="242"/>
      <c r="C432" s="243">
        <v>42915</v>
      </c>
      <c r="D432" s="244">
        <v>17.5</v>
      </c>
      <c r="E432" s="124">
        <v>1</v>
      </c>
      <c r="F432" s="125">
        <v>3.5648148148148154E-3</v>
      </c>
      <c r="G432" s="126">
        <v>11.677479147358675</v>
      </c>
      <c r="H432" s="126">
        <v>17.5</v>
      </c>
      <c r="I432" s="245">
        <v>42915</v>
      </c>
    </row>
    <row r="433" spans="1:9" x14ac:dyDescent="0.25">
      <c r="A433" s="149"/>
      <c r="B433" s="246" t="s">
        <v>782</v>
      </c>
      <c r="C433" s="128"/>
      <c r="D433" s="247">
        <v>40.9</v>
      </c>
      <c r="E433" s="129">
        <v>5</v>
      </c>
      <c r="F433" s="130">
        <v>4.4398148148148148E-3</v>
      </c>
      <c r="G433" s="131">
        <v>9.6466358281190754</v>
      </c>
      <c r="H433" s="131">
        <v>8.18</v>
      </c>
      <c r="I433" s="248">
        <v>42915</v>
      </c>
    </row>
    <row r="434" spans="1:9" x14ac:dyDescent="0.25">
      <c r="A434" s="149"/>
      <c r="B434" s="235" t="s">
        <v>680</v>
      </c>
      <c r="C434" s="236">
        <v>42601</v>
      </c>
      <c r="D434" s="237">
        <v>10.5</v>
      </c>
      <c r="E434" s="238">
        <v>1</v>
      </c>
      <c r="F434" s="239">
        <v>3.2870370370370367E-3</v>
      </c>
      <c r="G434" s="240">
        <v>12.680308621268042</v>
      </c>
      <c r="H434" s="240">
        <v>10.5</v>
      </c>
      <c r="I434" s="241">
        <v>42601</v>
      </c>
    </row>
    <row r="435" spans="1:9" x14ac:dyDescent="0.25">
      <c r="A435" s="149"/>
      <c r="B435" s="246" t="s">
        <v>700</v>
      </c>
      <c r="C435" s="128"/>
      <c r="D435" s="247">
        <v>10.5</v>
      </c>
      <c r="E435" s="129">
        <v>1</v>
      </c>
      <c r="F435" s="130">
        <v>3.2870370370370367E-3</v>
      </c>
      <c r="G435" s="131">
        <v>12.680308621268042</v>
      </c>
      <c r="H435" s="131">
        <v>10.5</v>
      </c>
      <c r="I435" s="248">
        <v>42601</v>
      </c>
    </row>
    <row r="436" spans="1:9" x14ac:dyDescent="0.25">
      <c r="A436" s="149"/>
      <c r="B436" s="235" t="s">
        <v>576</v>
      </c>
      <c r="C436" s="236">
        <v>42255</v>
      </c>
      <c r="D436" s="237">
        <v>10</v>
      </c>
      <c r="E436" s="238">
        <v>1</v>
      </c>
      <c r="F436" s="239">
        <v>1.9791666666666668E-3</v>
      </c>
      <c r="G436" s="240">
        <v>21.052631578947388</v>
      </c>
      <c r="H436" s="240">
        <v>10</v>
      </c>
      <c r="I436" s="241">
        <v>42255</v>
      </c>
    </row>
    <row r="437" spans="1:9" x14ac:dyDescent="0.25">
      <c r="A437" s="149"/>
      <c r="B437" s="246" t="s">
        <v>657</v>
      </c>
      <c r="C437" s="128"/>
      <c r="D437" s="247">
        <v>10</v>
      </c>
      <c r="E437" s="129">
        <v>1</v>
      </c>
      <c r="F437" s="130">
        <v>1.9791666666666668E-3</v>
      </c>
      <c r="G437" s="131">
        <v>21.052631578947388</v>
      </c>
      <c r="H437" s="131">
        <v>10</v>
      </c>
      <c r="I437" s="248">
        <v>42255</v>
      </c>
    </row>
    <row r="438" spans="1:9" x14ac:dyDescent="0.25">
      <c r="A438" s="149"/>
      <c r="B438" s="235" t="s">
        <v>532</v>
      </c>
      <c r="C438" s="236">
        <v>41812</v>
      </c>
      <c r="D438" s="237">
        <v>4.2</v>
      </c>
      <c r="E438" s="238">
        <v>1</v>
      </c>
      <c r="F438" s="239">
        <v>5.0810185185185186E-3</v>
      </c>
      <c r="G438" s="240">
        <v>8.1995661605206145</v>
      </c>
      <c r="H438" s="240">
        <v>4.2</v>
      </c>
      <c r="I438" s="241">
        <v>41812</v>
      </c>
    </row>
    <row r="439" spans="1:9" x14ac:dyDescent="0.25">
      <c r="A439" s="149"/>
      <c r="B439" s="242"/>
      <c r="C439" s="243">
        <v>41813</v>
      </c>
      <c r="D439" s="244">
        <v>17.399999999999999</v>
      </c>
      <c r="E439" s="124">
        <v>3</v>
      </c>
      <c r="F439" s="125">
        <v>4.7569444444444447E-3</v>
      </c>
      <c r="G439" s="126">
        <v>8.7705088739423314</v>
      </c>
      <c r="H439" s="126">
        <v>5.8</v>
      </c>
      <c r="I439" s="245">
        <v>41813</v>
      </c>
    </row>
    <row r="440" spans="1:9" x14ac:dyDescent="0.25">
      <c r="A440" s="149"/>
      <c r="B440" s="242"/>
      <c r="C440" s="243">
        <v>42219</v>
      </c>
      <c r="D440" s="244">
        <v>1.3</v>
      </c>
      <c r="E440" s="124">
        <v>1</v>
      </c>
      <c r="F440" s="125">
        <v>8.3680555555555557E-3</v>
      </c>
      <c r="G440" s="126">
        <v>4.978723404255323</v>
      </c>
      <c r="H440" s="126">
        <v>1.3</v>
      </c>
      <c r="I440" s="245">
        <v>42219</v>
      </c>
    </row>
    <row r="441" spans="1:9" x14ac:dyDescent="0.25">
      <c r="A441" s="149"/>
      <c r="B441" s="242"/>
      <c r="C441" s="243">
        <v>42220</v>
      </c>
      <c r="D441" s="244">
        <v>7</v>
      </c>
      <c r="E441" s="124">
        <v>1</v>
      </c>
      <c r="F441" s="125">
        <v>4.4907407407407405E-3</v>
      </c>
      <c r="G441" s="126">
        <v>9.2715231788079553</v>
      </c>
      <c r="H441" s="126">
        <v>7</v>
      </c>
      <c r="I441" s="245">
        <v>42220</v>
      </c>
    </row>
    <row r="442" spans="1:9" x14ac:dyDescent="0.25">
      <c r="A442" s="149"/>
      <c r="B442" s="242"/>
      <c r="C442" s="243">
        <v>42221</v>
      </c>
      <c r="D442" s="244">
        <v>9.4</v>
      </c>
      <c r="E442" s="124">
        <v>2</v>
      </c>
      <c r="F442" s="125">
        <v>5.9317129629629633E-3</v>
      </c>
      <c r="G442" s="126">
        <v>7.0259314343028461</v>
      </c>
      <c r="H442" s="126">
        <v>4.7</v>
      </c>
      <c r="I442" s="245">
        <v>42221</v>
      </c>
    </row>
    <row r="443" spans="1:9" x14ac:dyDescent="0.25">
      <c r="A443" s="149"/>
      <c r="B443" s="242"/>
      <c r="C443" s="243">
        <v>42224</v>
      </c>
      <c r="D443" s="244">
        <v>8</v>
      </c>
      <c r="E443" s="124">
        <v>1</v>
      </c>
      <c r="F443" s="125">
        <v>3.6342592592592594E-3</v>
      </c>
      <c r="G443" s="126">
        <v>11.451292246520884</v>
      </c>
      <c r="H443" s="126">
        <v>8</v>
      </c>
      <c r="I443" s="245">
        <v>42224</v>
      </c>
    </row>
    <row r="444" spans="1:9" x14ac:dyDescent="0.25">
      <c r="A444" s="149"/>
      <c r="B444" s="246" t="s">
        <v>542</v>
      </c>
      <c r="C444" s="128"/>
      <c r="D444" s="247">
        <v>47.300000000000004</v>
      </c>
      <c r="E444" s="129">
        <v>9</v>
      </c>
      <c r="F444" s="130">
        <v>5.3009259259259259E-3</v>
      </c>
      <c r="G444" s="131">
        <v>8.2516104978374969</v>
      </c>
      <c r="H444" s="131">
        <v>5.2555555555555564</v>
      </c>
      <c r="I444" s="248">
        <v>42224</v>
      </c>
    </row>
    <row r="445" spans="1:9" x14ac:dyDescent="0.25">
      <c r="A445" s="149"/>
      <c r="B445" s="235" t="s">
        <v>587</v>
      </c>
      <c r="C445" s="236">
        <v>42108</v>
      </c>
      <c r="D445" s="237">
        <v>13.5</v>
      </c>
      <c r="E445" s="238">
        <v>1</v>
      </c>
      <c r="F445" s="239">
        <v>3.1944444444444442E-3</v>
      </c>
      <c r="G445" s="240">
        <v>13.064516129032267</v>
      </c>
      <c r="H445" s="240">
        <v>13.5</v>
      </c>
      <c r="I445" s="241">
        <v>42108</v>
      </c>
    </row>
    <row r="446" spans="1:9" x14ac:dyDescent="0.25">
      <c r="A446" s="149"/>
      <c r="B446" s="242"/>
      <c r="C446" s="243">
        <v>42109</v>
      </c>
      <c r="D446" s="244">
        <v>6.3</v>
      </c>
      <c r="E446" s="124">
        <v>1</v>
      </c>
      <c r="F446" s="125">
        <v>3.7962962962962963E-3</v>
      </c>
      <c r="G446" s="126">
        <v>10.977734753146187</v>
      </c>
      <c r="H446" s="126">
        <v>6.3</v>
      </c>
      <c r="I446" s="245">
        <v>42109</v>
      </c>
    </row>
    <row r="447" spans="1:9" x14ac:dyDescent="0.25">
      <c r="A447" s="149"/>
      <c r="B447" s="246" t="s">
        <v>666</v>
      </c>
      <c r="C447" s="128"/>
      <c r="D447" s="247">
        <v>19.8</v>
      </c>
      <c r="E447" s="129">
        <v>2</v>
      </c>
      <c r="F447" s="130">
        <v>3.49537037037037E-3</v>
      </c>
      <c r="G447" s="131">
        <v>12.021125441089227</v>
      </c>
      <c r="H447" s="131">
        <v>9.9</v>
      </c>
      <c r="I447" s="248">
        <v>42109</v>
      </c>
    </row>
    <row r="448" spans="1:9" x14ac:dyDescent="0.25">
      <c r="A448" s="149"/>
      <c r="B448" s="235" t="s">
        <v>678</v>
      </c>
      <c r="C448" s="236">
        <v>41726</v>
      </c>
      <c r="D448" s="237">
        <v>13.2</v>
      </c>
      <c r="E448" s="238">
        <v>1</v>
      </c>
      <c r="F448" s="239">
        <v>3.0208333333333333E-3</v>
      </c>
      <c r="G448" s="240">
        <v>13.805926786751897</v>
      </c>
      <c r="H448" s="240">
        <v>13.2</v>
      </c>
      <c r="I448" s="241">
        <v>41726</v>
      </c>
    </row>
    <row r="449" spans="1:9" x14ac:dyDescent="0.25">
      <c r="A449" s="149"/>
      <c r="B449" s="242"/>
      <c r="C449" s="243">
        <v>41734</v>
      </c>
      <c r="D449" s="244">
        <v>35.5</v>
      </c>
      <c r="E449" s="124">
        <v>1</v>
      </c>
      <c r="F449" s="125">
        <v>3.1481481481481482E-3</v>
      </c>
      <c r="G449" s="126">
        <v>13.236664940445374</v>
      </c>
      <c r="H449" s="126">
        <v>35.5</v>
      </c>
      <c r="I449" s="245">
        <v>41734</v>
      </c>
    </row>
    <row r="450" spans="1:9" x14ac:dyDescent="0.25">
      <c r="A450" s="149"/>
      <c r="B450" s="242"/>
      <c r="C450" s="243">
        <v>41739</v>
      </c>
      <c r="D450" s="244">
        <v>9.8000000000000007</v>
      </c>
      <c r="E450" s="124">
        <v>1</v>
      </c>
      <c r="F450" s="125">
        <v>2.8009259259259259E-3</v>
      </c>
      <c r="G450" s="126">
        <v>14.87979755377479</v>
      </c>
      <c r="H450" s="126">
        <v>9.8000000000000007</v>
      </c>
      <c r="I450" s="245">
        <v>41739</v>
      </c>
    </row>
    <row r="451" spans="1:9" x14ac:dyDescent="0.25">
      <c r="A451" s="149"/>
      <c r="B451" s="242"/>
      <c r="C451" s="243">
        <v>41741</v>
      </c>
      <c r="D451" s="244">
        <v>46.3</v>
      </c>
      <c r="E451" s="124">
        <v>1</v>
      </c>
      <c r="F451" s="125">
        <v>3.0439814814814821E-3</v>
      </c>
      <c r="G451" s="126">
        <v>13.698224852071014</v>
      </c>
      <c r="H451" s="126">
        <v>46.3</v>
      </c>
      <c r="I451" s="245">
        <v>41741</v>
      </c>
    </row>
    <row r="452" spans="1:9" x14ac:dyDescent="0.25">
      <c r="A452" s="149"/>
      <c r="B452" s="242"/>
      <c r="C452" s="243">
        <v>41748</v>
      </c>
      <c r="D452" s="244">
        <v>20.8</v>
      </c>
      <c r="E452" s="124">
        <v>1</v>
      </c>
      <c r="F452" s="125">
        <v>3.0787037037037037E-3</v>
      </c>
      <c r="G452" s="126">
        <v>13.550488599348544</v>
      </c>
      <c r="H452" s="126">
        <v>20.8</v>
      </c>
      <c r="I452" s="245">
        <v>41748</v>
      </c>
    </row>
    <row r="453" spans="1:9" x14ac:dyDescent="0.25">
      <c r="A453" s="149"/>
      <c r="B453" s="242"/>
      <c r="C453" s="243">
        <v>41754</v>
      </c>
      <c r="D453" s="244">
        <v>25</v>
      </c>
      <c r="E453" s="124">
        <v>1</v>
      </c>
      <c r="F453" s="125">
        <v>2.7546296296296294E-3</v>
      </c>
      <c r="G453" s="126">
        <v>15.138772077375956</v>
      </c>
      <c r="H453" s="126">
        <v>25</v>
      </c>
      <c r="I453" s="245">
        <v>41754</v>
      </c>
    </row>
    <row r="454" spans="1:9" x14ac:dyDescent="0.25">
      <c r="A454" s="149"/>
      <c r="B454" s="242"/>
      <c r="C454" s="243">
        <v>41761</v>
      </c>
      <c r="D454" s="244">
        <v>14.7</v>
      </c>
      <c r="E454" s="124">
        <v>1</v>
      </c>
      <c r="F454" s="125">
        <v>2.6388888888888885E-3</v>
      </c>
      <c r="G454" s="126">
        <v>15.768772348033387</v>
      </c>
      <c r="H454" s="126">
        <v>14.7</v>
      </c>
      <c r="I454" s="245">
        <v>41761</v>
      </c>
    </row>
    <row r="455" spans="1:9" x14ac:dyDescent="0.25">
      <c r="A455" s="149"/>
      <c r="B455" s="242"/>
      <c r="C455" s="243">
        <v>41763</v>
      </c>
      <c r="D455" s="244">
        <v>41.7</v>
      </c>
      <c r="E455" s="124">
        <v>1</v>
      </c>
      <c r="F455" s="125">
        <v>2.9976851851851848E-3</v>
      </c>
      <c r="G455" s="126">
        <v>13.905150055576152</v>
      </c>
      <c r="H455" s="126">
        <v>41.7</v>
      </c>
      <c r="I455" s="245">
        <v>41763</v>
      </c>
    </row>
    <row r="456" spans="1:9" x14ac:dyDescent="0.25">
      <c r="A456" s="149"/>
      <c r="B456" s="242"/>
      <c r="C456" s="243">
        <v>41765</v>
      </c>
      <c r="D456" s="244">
        <v>39.799999999999997</v>
      </c>
      <c r="E456" s="124">
        <v>2</v>
      </c>
      <c r="F456" s="125">
        <v>2.650462962962963E-3</v>
      </c>
      <c r="G456" s="126">
        <v>15.723243426937003</v>
      </c>
      <c r="H456" s="126">
        <v>19.899999999999999</v>
      </c>
      <c r="I456" s="245">
        <v>41765</v>
      </c>
    </row>
    <row r="457" spans="1:9" x14ac:dyDescent="0.25">
      <c r="A457" s="149"/>
      <c r="B457" s="242"/>
      <c r="C457" s="243">
        <v>41768</v>
      </c>
      <c r="D457" s="244">
        <v>10.8</v>
      </c>
      <c r="E457" s="124">
        <v>1</v>
      </c>
      <c r="F457" s="125">
        <v>2.8124999999999995E-3</v>
      </c>
      <c r="G457" s="126">
        <v>14.788893115252961</v>
      </c>
      <c r="H457" s="126">
        <v>10.8</v>
      </c>
      <c r="I457" s="245">
        <v>41768</v>
      </c>
    </row>
    <row r="458" spans="1:9" x14ac:dyDescent="0.25">
      <c r="A458" s="149"/>
      <c r="B458" s="242"/>
      <c r="C458" s="243">
        <v>41769</v>
      </c>
      <c r="D458" s="244">
        <v>14</v>
      </c>
      <c r="E458" s="124">
        <v>1</v>
      </c>
      <c r="F458" s="125">
        <v>2.685185185185185E-3</v>
      </c>
      <c r="G458" s="126">
        <v>15.55075593952485</v>
      </c>
      <c r="H458" s="126">
        <v>14</v>
      </c>
      <c r="I458" s="245">
        <v>41769</v>
      </c>
    </row>
    <row r="459" spans="1:9" x14ac:dyDescent="0.25">
      <c r="A459" s="149"/>
      <c r="B459" s="242"/>
      <c r="C459" s="243">
        <v>41772</v>
      </c>
      <c r="D459" s="244">
        <v>40.299999999999997</v>
      </c>
      <c r="E459" s="124">
        <v>2</v>
      </c>
      <c r="F459" s="125">
        <v>2.5405092592592593E-3</v>
      </c>
      <c r="G459" s="126">
        <v>16.424623848383298</v>
      </c>
      <c r="H459" s="126">
        <v>20.149999999999999</v>
      </c>
      <c r="I459" s="245">
        <v>41772</v>
      </c>
    </row>
    <row r="460" spans="1:9" x14ac:dyDescent="0.25">
      <c r="A460" s="149"/>
      <c r="B460" s="242"/>
      <c r="C460" s="243">
        <v>41776</v>
      </c>
      <c r="D460" s="244">
        <v>40.700000000000003</v>
      </c>
      <c r="E460" s="124">
        <v>1</v>
      </c>
      <c r="F460" s="125">
        <v>2.685185185185185E-3</v>
      </c>
      <c r="G460" s="126">
        <v>15.498201819335742</v>
      </c>
      <c r="H460" s="126">
        <v>40.700000000000003</v>
      </c>
      <c r="I460" s="245">
        <v>41776</v>
      </c>
    </row>
    <row r="461" spans="1:9" x14ac:dyDescent="0.25">
      <c r="A461" s="149"/>
      <c r="B461" s="242"/>
      <c r="C461" s="243">
        <v>41779</v>
      </c>
      <c r="D461" s="244">
        <v>53.3</v>
      </c>
      <c r="E461" s="124">
        <v>1</v>
      </c>
      <c r="F461" s="125">
        <v>2.8587962962962963E-3</v>
      </c>
      <c r="G461" s="126">
        <v>14.549590536851694</v>
      </c>
      <c r="H461" s="126">
        <v>53.3</v>
      </c>
      <c r="I461" s="245">
        <v>41779</v>
      </c>
    </row>
    <row r="462" spans="1:9" x14ac:dyDescent="0.25">
      <c r="A462" s="149"/>
      <c r="B462" s="242"/>
      <c r="C462" s="243">
        <v>41784</v>
      </c>
      <c r="D462" s="244">
        <v>80.5</v>
      </c>
      <c r="E462" s="124">
        <v>1</v>
      </c>
      <c r="F462" s="125">
        <v>2.7546296296296294E-3</v>
      </c>
      <c r="G462" s="126">
        <v>15.133159268929516</v>
      </c>
      <c r="H462" s="126">
        <v>80.5</v>
      </c>
      <c r="I462" s="245">
        <v>41784</v>
      </c>
    </row>
    <row r="463" spans="1:9" x14ac:dyDescent="0.25">
      <c r="A463" s="149"/>
      <c r="B463" s="242"/>
      <c r="C463" s="243">
        <v>41789</v>
      </c>
      <c r="D463" s="244">
        <v>12.5</v>
      </c>
      <c r="E463" s="124">
        <v>1</v>
      </c>
      <c r="F463" s="125">
        <v>3.37962962962963E-3</v>
      </c>
      <c r="G463" s="126">
        <v>12.345679012345691</v>
      </c>
      <c r="H463" s="126">
        <v>12.5</v>
      </c>
      <c r="I463" s="245">
        <v>41789</v>
      </c>
    </row>
    <row r="464" spans="1:9" x14ac:dyDescent="0.25">
      <c r="A464" s="149"/>
      <c r="B464" s="242"/>
      <c r="C464" s="243">
        <v>41791</v>
      </c>
      <c r="D464" s="244">
        <v>56</v>
      </c>
      <c r="E464" s="124">
        <v>1</v>
      </c>
      <c r="F464" s="125">
        <v>2.3379629629629631E-3</v>
      </c>
      <c r="G464" s="126">
        <v>17.806041335453113</v>
      </c>
      <c r="H464" s="126">
        <v>56</v>
      </c>
      <c r="I464" s="245">
        <v>41791</v>
      </c>
    </row>
    <row r="465" spans="1:9" x14ac:dyDescent="0.25">
      <c r="A465" s="149"/>
      <c r="B465" s="242"/>
      <c r="C465" s="243">
        <v>41798</v>
      </c>
      <c r="D465" s="244">
        <v>69.599999999999994</v>
      </c>
      <c r="E465" s="124">
        <v>1</v>
      </c>
      <c r="F465" s="125">
        <v>2.5925925925925925E-3</v>
      </c>
      <c r="G465" s="126">
        <v>16.050220998014233</v>
      </c>
      <c r="H465" s="126">
        <v>69.599999999999994</v>
      </c>
      <c r="I465" s="245">
        <v>41798</v>
      </c>
    </row>
    <row r="466" spans="1:9" x14ac:dyDescent="0.25">
      <c r="A466" s="149"/>
      <c r="B466" s="242"/>
      <c r="C466" s="243">
        <v>41804</v>
      </c>
      <c r="D466" s="244">
        <v>25</v>
      </c>
      <c r="E466" s="124">
        <v>1</v>
      </c>
      <c r="F466" s="125">
        <v>2.2453703703703702E-3</v>
      </c>
      <c r="G466" s="126">
        <v>18.560527943905974</v>
      </c>
      <c r="H466" s="126">
        <v>25</v>
      </c>
      <c r="I466" s="245">
        <v>41804</v>
      </c>
    </row>
    <row r="467" spans="1:9" x14ac:dyDescent="0.25">
      <c r="A467" s="149"/>
      <c r="B467" s="242"/>
      <c r="C467" s="243">
        <v>41817</v>
      </c>
      <c r="D467" s="244">
        <v>27</v>
      </c>
      <c r="E467" s="124">
        <v>1</v>
      </c>
      <c r="F467" s="125">
        <v>2.9050925925925928E-3</v>
      </c>
      <c r="G467" s="126">
        <v>14.35109995570649</v>
      </c>
      <c r="H467" s="126">
        <v>27</v>
      </c>
      <c r="I467" s="245">
        <v>41817</v>
      </c>
    </row>
    <row r="468" spans="1:9" x14ac:dyDescent="0.25">
      <c r="A468" s="149"/>
      <c r="B468" s="242"/>
      <c r="C468" s="243">
        <v>41821</v>
      </c>
      <c r="D468" s="244">
        <v>50</v>
      </c>
      <c r="E468" s="124">
        <v>2</v>
      </c>
      <c r="F468" s="125">
        <v>2.9050925925925928E-3</v>
      </c>
      <c r="G468" s="126">
        <v>14.585198219578549</v>
      </c>
      <c r="H468" s="126">
        <v>25</v>
      </c>
      <c r="I468" s="245">
        <v>41821</v>
      </c>
    </row>
    <row r="469" spans="1:9" x14ac:dyDescent="0.25">
      <c r="A469" s="149"/>
      <c r="B469" s="242"/>
      <c r="C469" s="243">
        <v>41826</v>
      </c>
      <c r="D469" s="244">
        <v>45.3</v>
      </c>
      <c r="E469" s="124">
        <v>2</v>
      </c>
      <c r="F469" s="125">
        <v>3.2812499999999999E-3</v>
      </c>
      <c r="G469" s="126">
        <v>12.69092164929879</v>
      </c>
      <c r="H469" s="126">
        <v>22.65</v>
      </c>
      <c r="I469" s="245">
        <v>41826</v>
      </c>
    </row>
    <row r="470" spans="1:9" x14ac:dyDescent="0.25">
      <c r="A470" s="149"/>
      <c r="B470" s="242"/>
      <c r="C470" s="243">
        <v>41829</v>
      </c>
      <c r="D470" s="244">
        <v>10.5</v>
      </c>
      <c r="E470" s="124">
        <v>1</v>
      </c>
      <c r="F470" s="125">
        <v>2.1412037037037038E-3</v>
      </c>
      <c r="G470" s="126">
        <v>19.424460431654698</v>
      </c>
      <c r="H470" s="126">
        <v>10.5</v>
      </c>
      <c r="I470" s="245">
        <v>41829</v>
      </c>
    </row>
    <row r="471" spans="1:9" x14ac:dyDescent="0.25">
      <c r="A471" s="149"/>
      <c r="B471" s="242"/>
      <c r="C471" s="243">
        <v>41832</v>
      </c>
      <c r="D471" s="244">
        <v>60</v>
      </c>
      <c r="E471" s="124">
        <v>1</v>
      </c>
      <c r="F471" s="125">
        <v>2.9629629629629628E-3</v>
      </c>
      <c r="G471" s="126">
        <v>14.076246334310861</v>
      </c>
      <c r="H471" s="126">
        <v>60</v>
      </c>
      <c r="I471" s="245">
        <v>41832</v>
      </c>
    </row>
    <row r="472" spans="1:9" x14ac:dyDescent="0.25">
      <c r="A472" s="149"/>
      <c r="B472" s="242"/>
      <c r="C472" s="243">
        <v>41839</v>
      </c>
      <c r="D472" s="244">
        <v>12</v>
      </c>
      <c r="E472" s="124">
        <v>1</v>
      </c>
      <c r="F472" s="125">
        <v>3.1249999999999997E-3</v>
      </c>
      <c r="G472" s="126">
        <v>13.337449830194515</v>
      </c>
      <c r="H472" s="126">
        <v>12</v>
      </c>
      <c r="I472" s="245">
        <v>41839</v>
      </c>
    </row>
    <row r="473" spans="1:9" x14ac:dyDescent="0.25">
      <c r="A473" s="149"/>
      <c r="B473" s="242"/>
      <c r="C473" s="243">
        <v>41847</v>
      </c>
      <c r="D473" s="244">
        <v>101.1</v>
      </c>
      <c r="E473" s="124">
        <v>1</v>
      </c>
      <c r="F473" s="125">
        <v>2.7199074074074074E-3</v>
      </c>
      <c r="G473" s="126">
        <v>15.347895757780224</v>
      </c>
      <c r="H473" s="126">
        <v>101.1</v>
      </c>
      <c r="I473" s="245">
        <v>41847</v>
      </c>
    </row>
    <row r="474" spans="1:9" x14ac:dyDescent="0.25">
      <c r="A474" s="149"/>
      <c r="B474" s="242"/>
      <c r="C474" s="243">
        <v>41854</v>
      </c>
      <c r="D474" s="244">
        <v>13.8</v>
      </c>
      <c r="E474" s="124">
        <v>1</v>
      </c>
      <c r="F474" s="125">
        <v>2.7083333333333334E-3</v>
      </c>
      <c r="G474" s="126">
        <v>15.409429280397037</v>
      </c>
      <c r="H474" s="126">
        <v>13.8</v>
      </c>
      <c r="I474" s="245">
        <v>41854</v>
      </c>
    </row>
    <row r="475" spans="1:9" x14ac:dyDescent="0.25">
      <c r="A475" s="149"/>
      <c r="B475" s="242"/>
      <c r="C475" s="243">
        <v>41861</v>
      </c>
      <c r="D475" s="244">
        <v>51.4</v>
      </c>
      <c r="E475" s="124">
        <v>1</v>
      </c>
      <c r="F475" s="125">
        <v>2.5347222222222221E-3</v>
      </c>
      <c r="G475" s="126">
        <v>16.417354272025566</v>
      </c>
      <c r="H475" s="126">
        <v>51.4</v>
      </c>
      <c r="I475" s="245">
        <v>41861</v>
      </c>
    </row>
    <row r="476" spans="1:9" x14ac:dyDescent="0.25">
      <c r="A476" s="149"/>
      <c r="B476" s="242"/>
      <c r="C476" s="243">
        <v>41867</v>
      </c>
      <c r="D476" s="244">
        <v>11.4</v>
      </c>
      <c r="E476" s="124">
        <v>1</v>
      </c>
      <c r="F476" s="125">
        <v>3.1134259259259257E-3</v>
      </c>
      <c r="G476" s="126">
        <v>13.376792698826607</v>
      </c>
      <c r="H476" s="126">
        <v>11.4</v>
      </c>
      <c r="I476" s="245">
        <v>41867</v>
      </c>
    </row>
    <row r="477" spans="1:9" x14ac:dyDescent="0.25">
      <c r="A477" s="149"/>
      <c r="B477" s="242"/>
      <c r="C477" s="243">
        <v>41868</v>
      </c>
      <c r="D477" s="244">
        <v>112</v>
      </c>
      <c r="E477" s="124">
        <v>1</v>
      </c>
      <c r="F477" s="125">
        <v>2.4421296296296296E-3</v>
      </c>
      <c r="G477" s="126">
        <v>17.034220532319402</v>
      </c>
      <c r="H477" s="126">
        <v>112</v>
      </c>
      <c r="I477" s="245">
        <v>41868</v>
      </c>
    </row>
    <row r="478" spans="1:9" x14ac:dyDescent="0.25">
      <c r="A478" s="149"/>
      <c r="B478" s="242"/>
      <c r="C478" s="243">
        <v>41873</v>
      </c>
      <c r="D478" s="244">
        <v>7.8</v>
      </c>
      <c r="E478" s="124">
        <v>1</v>
      </c>
      <c r="F478" s="125">
        <v>4.3518518518518515E-3</v>
      </c>
      <c r="G478" s="126">
        <v>9.5803480040941729</v>
      </c>
      <c r="H478" s="126">
        <v>7.8</v>
      </c>
      <c r="I478" s="245">
        <v>41873</v>
      </c>
    </row>
    <row r="479" spans="1:9" x14ac:dyDescent="0.25">
      <c r="A479" s="149"/>
      <c r="B479" s="242"/>
      <c r="C479" s="243">
        <v>41889</v>
      </c>
      <c r="D479" s="244">
        <v>56</v>
      </c>
      <c r="E479" s="124">
        <v>1</v>
      </c>
      <c r="F479" s="125">
        <v>2.3842592592592591E-3</v>
      </c>
      <c r="G479" s="126">
        <v>17.437937894645803</v>
      </c>
      <c r="H479" s="126">
        <v>56</v>
      </c>
      <c r="I479" s="245">
        <v>41889</v>
      </c>
    </row>
    <row r="480" spans="1:9" x14ac:dyDescent="0.25">
      <c r="A480" s="149"/>
      <c r="B480" s="246" t="s">
        <v>701</v>
      </c>
      <c r="C480" s="128"/>
      <c r="D480" s="247">
        <v>1207.8000000000002</v>
      </c>
      <c r="E480" s="129">
        <v>36</v>
      </c>
      <c r="F480" s="130">
        <v>2.8327546296296291E-3</v>
      </c>
      <c r="G480" s="131">
        <v>14.969668790648379</v>
      </c>
      <c r="H480" s="131">
        <v>33.550000000000004</v>
      </c>
      <c r="I480" s="248">
        <v>41889</v>
      </c>
    </row>
    <row r="481" spans="1:9" x14ac:dyDescent="0.25">
      <c r="A481" s="149"/>
      <c r="B481" s="246" t="s">
        <v>416</v>
      </c>
      <c r="C481" s="249"/>
      <c r="D481" s="247">
        <v>240</v>
      </c>
      <c r="E481" s="129">
        <v>12</v>
      </c>
      <c r="F481" s="130">
        <v>2.6321373456790124E-3</v>
      </c>
      <c r="G481" s="131">
        <v>16.067574972453031</v>
      </c>
      <c r="H481" s="131">
        <v>20</v>
      </c>
      <c r="I481" s="248">
        <v>41709</v>
      </c>
    </row>
    <row r="482" spans="1:9" x14ac:dyDescent="0.25">
      <c r="A482" s="149"/>
      <c r="B482" s="246" t="s">
        <v>262</v>
      </c>
      <c r="C482" s="249"/>
      <c r="D482" s="247">
        <v>12</v>
      </c>
      <c r="E482" s="129">
        <v>2</v>
      </c>
      <c r="F482" s="130">
        <v>6.1574074074074066E-3</v>
      </c>
      <c r="G482" s="131">
        <v>6.8815378408403305</v>
      </c>
      <c r="H482" s="131">
        <v>6</v>
      </c>
      <c r="I482" s="248">
        <v>41506</v>
      </c>
    </row>
    <row r="483" spans="1:9" x14ac:dyDescent="0.25">
      <c r="A483" s="149"/>
      <c r="B483" s="246" t="s">
        <v>75</v>
      </c>
      <c r="C483" s="249"/>
      <c r="D483" s="247">
        <v>252.5</v>
      </c>
      <c r="E483" s="129">
        <v>25</v>
      </c>
      <c r="F483" s="130">
        <v>2.9000000000000002E-3</v>
      </c>
      <c r="G483" s="131">
        <v>14.642962190633092</v>
      </c>
      <c r="H483" s="131">
        <v>10.1</v>
      </c>
      <c r="I483" s="248">
        <v>40989</v>
      </c>
    </row>
    <row r="484" spans="1:9" x14ac:dyDescent="0.25">
      <c r="A484" s="149"/>
      <c r="B484" s="246" t="s">
        <v>253</v>
      </c>
      <c r="C484" s="249"/>
      <c r="D484" s="247">
        <v>31.25</v>
      </c>
      <c r="E484" s="129">
        <v>6</v>
      </c>
      <c r="F484" s="130">
        <v>2.4672067901234567E-3</v>
      </c>
      <c r="G484" s="131">
        <v>16.958333333333346</v>
      </c>
      <c r="H484" s="131">
        <v>5.208333333333333</v>
      </c>
      <c r="I484" s="248">
        <v>40973</v>
      </c>
    </row>
    <row r="485" spans="1:9" x14ac:dyDescent="0.25">
      <c r="A485" s="149"/>
      <c r="B485" s="246" t="s">
        <v>459</v>
      </c>
      <c r="C485" s="249"/>
      <c r="D485" s="247">
        <v>156.14999999999998</v>
      </c>
      <c r="E485" s="129">
        <v>9</v>
      </c>
      <c r="F485" s="130">
        <v>2.5488683127572022E-3</v>
      </c>
      <c r="G485" s="131">
        <v>16.526823731800661</v>
      </c>
      <c r="H485" s="131">
        <v>17.349999999999998</v>
      </c>
      <c r="I485" s="248">
        <v>40358.504861111112</v>
      </c>
    </row>
    <row r="486" spans="1:9" x14ac:dyDescent="0.25">
      <c r="A486" s="149"/>
      <c r="B486" s="246" t="s">
        <v>219</v>
      </c>
      <c r="C486" s="249"/>
      <c r="D486" s="247">
        <v>66.5</v>
      </c>
      <c r="E486" s="129">
        <v>2</v>
      </c>
      <c r="F486" s="130">
        <v>2.5520833333333333E-3</v>
      </c>
      <c r="G486" s="131">
        <v>16.346223861770142</v>
      </c>
      <c r="H486" s="131">
        <v>33.25</v>
      </c>
      <c r="I486" s="248">
        <v>40335</v>
      </c>
    </row>
    <row r="487" spans="1:9" x14ac:dyDescent="0.25">
      <c r="A487" s="149"/>
      <c r="B487" s="246" t="s">
        <v>130</v>
      </c>
      <c r="C487" s="249"/>
      <c r="D487" s="247">
        <v>90.11</v>
      </c>
      <c r="E487" s="129">
        <v>19</v>
      </c>
      <c r="F487" s="130">
        <v>5.2491471734892776E-3</v>
      </c>
      <c r="G487" s="131">
        <v>9.2144371799062927</v>
      </c>
      <c r="H487" s="131">
        <v>4.7426315789473685</v>
      </c>
      <c r="I487" s="248">
        <v>39659</v>
      </c>
    </row>
    <row r="488" spans="1:9" x14ac:dyDescent="0.25">
      <c r="A488" s="149"/>
      <c r="B488" s="246" t="s">
        <v>6</v>
      </c>
      <c r="C488" s="249"/>
      <c r="D488" s="247">
        <v>1454.9999999999998</v>
      </c>
      <c r="E488" s="129">
        <v>89</v>
      </c>
      <c r="F488" s="130">
        <v>2.7625624219725347E-3</v>
      </c>
      <c r="G488" s="131">
        <v>15.34170433653899</v>
      </c>
      <c r="H488" s="131">
        <v>16.348314606741571</v>
      </c>
      <c r="I488" s="248">
        <v>39619</v>
      </c>
    </row>
    <row r="489" spans="1:9" x14ac:dyDescent="0.25">
      <c r="A489" s="149"/>
      <c r="B489" s="246" t="s">
        <v>4</v>
      </c>
      <c r="C489" s="249"/>
      <c r="D489" s="247">
        <v>81.05</v>
      </c>
      <c r="E489" s="129">
        <v>14</v>
      </c>
      <c r="F489" s="130">
        <v>3.018353174603174E-3</v>
      </c>
      <c r="G489" s="131">
        <v>14.433774856757676</v>
      </c>
      <c r="H489" s="131">
        <v>5.7892857142857137</v>
      </c>
      <c r="I489" s="248">
        <v>39509</v>
      </c>
    </row>
    <row r="490" spans="1:9" x14ac:dyDescent="0.25">
      <c r="A490" s="149"/>
      <c r="B490" s="246" t="s">
        <v>161</v>
      </c>
      <c r="C490" s="249"/>
      <c r="D490" s="247">
        <v>1</v>
      </c>
      <c r="E490" s="129">
        <v>1</v>
      </c>
      <c r="F490" s="130">
        <v>3.472222222222222E-3</v>
      </c>
      <c r="G490" s="131">
        <v>12.000000000000011</v>
      </c>
      <c r="H490" s="131">
        <v>1</v>
      </c>
      <c r="I490" s="248">
        <v>39487</v>
      </c>
    </row>
    <row r="491" spans="1:9" x14ac:dyDescent="0.25">
      <c r="A491" s="132" t="s">
        <v>461</v>
      </c>
      <c r="B491" s="8"/>
      <c r="C491" s="8"/>
      <c r="D491" s="9">
        <v>13202.120000000014</v>
      </c>
      <c r="E491" s="10">
        <v>696</v>
      </c>
      <c r="F491" s="11">
        <v>2.7371521126011073E-3</v>
      </c>
      <c r="G491" s="9">
        <v>16.480193543285854</v>
      </c>
      <c r="H491" s="9">
        <v>18.968563218390823</v>
      </c>
      <c r="I491" s="119">
        <v>43237</v>
      </c>
    </row>
    <row r="492" spans="1:9" x14ac:dyDescent="0.25">
      <c r="A492" s="234" t="s">
        <v>455</v>
      </c>
      <c r="B492" s="246" t="s">
        <v>383</v>
      </c>
      <c r="C492" s="249"/>
      <c r="D492" s="247">
        <v>90.630000000000024</v>
      </c>
      <c r="E492" s="129">
        <v>92</v>
      </c>
      <c r="F492" s="130">
        <v>2.5361815619967792E-2</v>
      </c>
      <c r="G492" s="131">
        <v>1.6555817604866059</v>
      </c>
      <c r="H492" s="131">
        <v>0.98510869565217418</v>
      </c>
      <c r="I492" s="248">
        <v>43244</v>
      </c>
    </row>
    <row r="493" spans="1:9" x14ac:dyDescent="0.25">
      <c r="A493" s="149"/>
      <c r="B493" s="235" t="s">
        <v>431</v>
      </c>
      <c r="C493" s="236">
        <v>41389</v>
      </c>
      <c r="D493" s="237">
        <v>1.05</v>
      </c>
      <c r="E493" s="238">
        <v>1</v>
      </c>
      <c r="F493" s="239">
        <v>2.3819444444444445E-2</v>
      </c>
      <c r="G493" s="240">
        <v>1.7491901897269797</v>
      </c>
      <c r="H493" s="240">
        <v>1.05</v>
      </c>
      <c r="I493" s="241">
        <v>41389</v>
      </c>
    </row>
    <row r="494" spans="1:9" x14ac:dyDescent="0.25">
      <c r="A494" s="149"/>
      <c r="B494" s="242"/>
      <c r="C494" s="243">
        <v>41395</v>
      </c>
      <c r="D494" s="244">
        <v>1.25</v>
      </c>
      <c r="E494" s="124">
        <v>1</v>
      </c>
      <c r="F494" s="125">
        <v>2.4745370370370372E-2</v>
      </c>
      <c r="G494" s="126">
        <v>1.6841317365269475</v>
      </c>
      <c r="H494" s="126">
        <v>1.25</v>
      </c>
      <c r="I494" s="245">
        <v>41395</v>
      </c>
    </row>
    <row r="495" spans="1:9" x14ac:dyDescent="0.25">
      <c r="A495" s="149"/>
      <c r="B495" s="242"/>
      <c r="C495" s="243">
        <v>41402</v>
      </c>
      <c r="D495" s="244">
        <v>0.65</v>
      </c>
      <c r="E495" s="124">
        <v>1</v>
      </c>
      <c r="F495" s="125">
        <v>2.3819444444444445E-2</v>
      </c>
      <c r="G495" s="126">
        <v>1.7488789237668174</v>
      </c>
      <c r="H495" s="126">
        <v>0.65</v>
      </c>
      <c r="I495" s="245">
        <v>41402</v>
      </c>
    </row>
    <row r="496" spans="1:9" x14ac:dyDescent="0.25">
      <c r="A496" s="149"/>
      <c r="B496" s="242"/>
      <c r="C496" s="243">
        <v>41766</v>
      </c>
      <c r="D496" s="244">
        <v>0.75</v>
      </c>
      <c r="E496" s="124">
        <v>1</v>
      </c>
      <c r="F496" s="125">
        <v>2.5138888888888891E-2</v>
      </c>
      <c r="G496" s="126">
        <v>1.6574585635359129</v>
      </c>
      <c r="H496" s="126">
        <v>0.75</v>
      </c>
      <c r="I496" s="245">
        <v>41766</v>
      </c>
    </row>
    <row r="497" spans="1:9" x14ac:dyDescent="0.25">
      <c r="A497" s="149"/>
      <c r="B497" s="242"/>
      <c r="C497" s="243">
        <v>42459</v>
      </c>
      <c r="D497" s="244">
        <v>1</v>
      </c>
      <c r="E497" s="124">
        <v>1</v>
      </c>
      <c r="F497" s="125">
        <v>2.417824074074074E-2</v>
      </c>
      <c r="G497" s="126">
        <v>1.7233125897558654</v>
      </c>
      <c r="H497" s="126">
        <v>1</v>
      </c>
      <c r="I497" s="245">
        <v>42459</v>
      </c>
    </row>
    <row r="498" spans="1:9" x14ac:dyDescent="0.25">
      <c r="A498" s="149"/>
      <c r="B498" s="242"/>
      <c r="C498" s="243">
        <v>42492</v>
      </c>
      <c r="D498" s="244">
        <v>1</v>
      </c>
      <c r="E498" s="124">
        <v>1</v>
      </c>
      <c r="F498" s="125">
        <v>2.3761574074074074E-2</v>
      </c>
      <c r="G498" s="126">
        <v>1.7535314174378971</v>
      </c>
      <c r="H498" s="126">
        <v>1</v>
      </c>
      <c r="I498" s="245">
        <v>42492</v>
      </c>
    </row>
    <row r="499" spans="1:9" x14ac:dyDescent="0.25">
      <c r="A499" s="149"/>
      <c r="B499" s="242"/>
      <c r="C499" s="243">
        <v>43216</v>
      </c>
      <c r="D499" s="244">
        <v>1</v>
      </c>
      <c r="E499" s="124">
        <v>1</v>
      </c>
      <c r="F499" s="125">
        <v>2.2569444444444444E-2</v>
      </c>
      <c r="G499" s="126">
        <v>1.8461538461538476</v>
      </c>
      <c r="H499" s="126">
        <v>1</v>
      </c>
      <c r="I499" s="245">
        <v>43216</v>
      </c>
    </row>
    <row r="500" spans="1:9" x14ac:dyDescent="0.25">
      <c r="A500" s="149"/>
      <c r="B500" s="242"/>
      <c r="C500" s="243">
        <v>43227</v>
      </c>
      <c r="D500" s="244">
        <v>0.77</v>
      </c>
      <c r="E500" s="124">
        <v>1</v>
      </c>
      <c r="F500" s="125">
        <v>2.3761574074074074E-2</v>
      </c>
      <c r="G500" s="126">
        <v>1.7533206831119557</v>
      </c>
      <c r="H500" s="126">
        <v>0.77</v>
      </c>
      <c r="I500" s="245">
        <v>43227</v>
      </c>
    </row>
    <row r="501" spans="1:9" x14ac:dyDescent="0.25">
      <c r="A501" s="149"/>
      <c r="B501" s="246" t="s">
        <v>465</v>
      </c>
      <c r="C501" s="128"/>
      <c r="D501" s="247">
        <v>7.4699999999999989</v>
      </c>
      <c r="E501" s="129">
        <v>8</v>
      </c>
      <c r="F501" s="130">
        <v>2.3974247685185184E-2</v>
      </c>
      <c r="G501" s="131">
        <v>1.739497243752028</v>
      </c>
      <c r="H501" s="131">
        <v>0.93374999999999986</v>
      </c>
      <c r="I501" s="248">
        <v>43227</v>
      </c>
    </row>
    <row r="502" spans="1:9" x14ac:dyDescent="0.25">
      <c r="A502" s="149"/>
      <c r="B502" s="246" t="s">
        <v>251</v>
      </c>
      <c r="C502" s="249"/>
      <c r="D502" s="247">
        <v>105.58499999999998</v>
      </c>
      <c r="E502" s="129">
        <v>118</v>
      </c>
      <c r="F502" s="130">
        <v>2.5775561048336462E-2</v>
      </c>
      <c r="G502" s="131">
        <v>1.6742535974416444</v>
      </c>
      <c r="H502" s="131">
        <v>0.89478813559322012</v>
      </c>
      <c r="I502" s="248">
        <v>43200</v>
      </c>
    </row>
    <row r="503" spans="1:9" x14ac:dyDescent="0.25">
      <c r="A503" s="149"/>
      <c r="B503" s="235" t="s">
        <v>680</v>
      </c>
      <c r="C503" s="236">
        <v>42601</v>
      </c>
      <c r="D503" s="237">
        <v>1</v>
      </c>
      <c r="E503" s="238">
        <v>1</v>
      </c>
      <c r="F503" s="239">
        <v>2.5925925925925925E-2</v>
      </c>
      <c r="G503" s="240">
        <v>1.6071428571428585</v>
      </c>
      <c r="H503" s="240">
        <v>1</v>
      </c>
      <c r="I503" s="241">
        <v>42601</v>
      </c>
    </row>
    <row r="504" spans="1:9" x14ac:dyDescent="0.25">
      <c r="A504" s="149"/>
      <c r="B504" s="242"/>
      <c r="C504" s="243">
        <v>42602</v>
      </c>
      <c r="D504" s="244">
        <v>0.7</v>
      </c>
      <c r="E504" s="124">
        <v>1</v>
      </c>
      <c r="F504" s="125">
        <v>2.8125000000000001E-2</v>
      </c>
      <c r="G504" s="126">
        <v>1.4814814814814825</v>
      </c>
      <c r="H504" s="126">
        <v>0.7</v>
      </c>
      <c r="I504" s="245">
        <v>42602</v>
      </c>
    </row>
    <row r="505" spans="1:9" x14ac:dyDescent="0.25">
      <c r="A505" s="149"/>
      <c r="B505" s="242"/>
      <c r="C505" s="243">
        <v>42965</v>
      </c>
      <c r="D505" s="244">
        <v>0.75</v>
      </c>
      <c r="E505" s="124">
        <v>1</v>
      </c>
      <c r="F505" s="125">
        <v>2.6215277777777778E-2</v>
      </c>
      <c r="G505" s="126">
        <v>1.5891701000588594</v>
      </c>
      <c r="H505" s="126">
        <v>0.75</v>
      </c>
      <c r="I505" s="245">
        <v>42965</v>
      </c>
    </row>
    <row r="506" spans="1:9" x14ac:dyDescent="0.25">
      <c r="A506" s="149"/>
      <c r="B506" s="242"/>
      <c r="C506" s="243">
        <v>42966</v>
      </c>
      <c r="D506" s="244">
        <v>0.75</v>
      </c>
      <c r="E506" s="124">
        <v>1</v>
      </c>
      <c r="F506" s="125">
        <v>2.119212962962963E-2</v>
      </c>
      <c r="G506" s="126">
        <v>1.9664967225054641</v>
      </c>
      <c r="H506" s="126">
        <v>0.75</v>
      </c>
      <c r="I506" s="245">
        <v>42966</v>
      </c>
    </row>
    <row r="507" spans="1:9" x14ac:dyDescent="0.25">
      <c r="A507" s="149"/>
      <c r="B507" s="242"/>
      <c r="C507" s="243">
        <v>42967</v>
      </c>
      <c r="D507" s="244">
        <v>2.4</v>
      </c>
      <c r="E507" s="124">
        <v>1</v>
      </c>
      <c r="F507" s="125">
        <v>2.4872685185185189E-2</v>
      </c>
      <c r="G507" s="126">
        <v>1.6753926701570692</v>
      </c>
      <c r="H507" s="126">
        <v>2.4</v>
      </c>
      <c r="I507" s="245">
        <v>42967</v>
      </c>
    </row>
    <row r="508" spans="1:9" x14ac:dyDescent="0.25">
      <c r="A508" s="149"/>
      <c r="B508" s="246" t="s">
        <v>700</v>
      </c>
      <c r="C508" s="128"/>
      <c r="D508" s="247">
        <v>5.6</v>
      </c>
      <c r="E508" s="129">
        <v>5</v>
      </c>
      <c r="F508" s="130">
        <v>2.5266203703703704E-2</v>
      </c>
      <c r="G508" s="131">
        <v>1.6639367662691469</v>
      </c>
      <c r="H508" s="131">
        <v>1.1199999999999999</v>
      </c>
      <c r="I508" s="248">
        <v>42967</v>
      </c>
    </row>
    <row r="509" spans="1:9" x14ac:dyDescent="0.25">
      <c r="A509" s="149"/>
      <c r="B509" s="246" t="s">
        <v>391</v>
      </c>
      <c r="C509" s="249"/>
      <c r="D509" s="247">
        <v>3.0999999999999996</v>
      </c>
      <c r="E509" s="129">
        <v>4</v>
      </c>
      <c r="F509" s="130">
        <v>2.4120370370370372E-2</v>
      </c>
      <c r="G509" s="131">
        <v>1.7427085720285418</v>
      </c>
      <c r="H509" s="131">
        <v>0.77499999999999991</v>
      </c>
      <c r="I509" s="248">
        <v>42912</v>
      </c>
    </row>
    <row r="510" spans="1:9" x14ac:dyDescent="0.25">
      <c r="A510" s="149"/>
      <c r="B510" s="235" t="s">
        <v>441</v>
      </c>
      <c r="C510" s="236">
        <v>42877</v>
      </c>
      <c r="D510" s="237">
        <v>0.5</v>
      </c>
      <c r="E510" s="238">
        <v>1</v>
      </c>
      <c r="F510" s="239">
        <v>2.3912037037037034E-2</v>
      </c>
      <c r="G510" s="240">
        <v>1.742497579864474</v>
      </c>
      <c r="H510" s="240">
        <v>0.5</v>
      </c>
      <c r="I510" s="241">
        <v>42877</v>
      </c>
    </row>
    <row r="511" spans="1:9" x14ac:dyDescent="0.25">
      <c r="A511" s="149"/>
      <c r="B511" s="246" t="s">
        <v>783</v>
      </c>
      <c r="C511" s="128"/>
      <c r="D511" s="247">
        <v>0.5</v>
      </c>
      <c r="E511" s="129">
        <v>1</v>
      </c>
      <c r="F511" s="130">
        <v>2.3912037037037034E-2</v>
      </c>
      <c r="G511" s="131">
        <v>1.742497579864474</v>
      </c>
      <c r="H511" s="131">
        <v>0.5</v>
      </c>
      <c r="I511" s="248">
        <v>42877</v>
      </c>
    </row>
    <row r="512" spans="1:9" x14ac:dyDescent="0.25">
      <c r="A512" s="149"/>
      <c r="B512" s="235" t="s">
        <v>687</v>
      </c>
      <c r="C512" s="236">
        <v>42696</v>
      </c>
      <c r="D512" s="237">
        <v>0.75</v>
      </c>
      <c r="E512" s="238">
        <v>1</v>
      </c>
      <c r="F512" s="239">
        <v>2.7777777777777776E-2</v>
      </c>
      <c r="G512" s="240">
        <v>1.5000000000000013</v>
      </c>
      <c r="H512" s="240">
        <v>0.75</v>
      </c>
      <c r="I512" s="241">
        <v>42696</v>
      </c>
    </row>
    <row r="513" spans="1:9" x14ac:dyDescent="0.25">
      <c r="A513" s="149"/>
      <c r="B513" s="242"/>
      <c r="C513" s="243">
        <v>42703</v>
      </c>
      <c r="D513" s="244">
        <v>1</v>
      </c>
      <c r="E513" s="124">
        <v>1</v>
      </c>
      <c r="F513" s="125">
        <v>3.4490740740740738E-2</v>
      </c>
      <c r="G513" s="126">
        <v>1.2080536912751687</v>
      </c>
      <c r="H513" s="126">
        <v>1</v>
      </c>
      <c r="I513" s="245">
        <v>42703</v>
      </c>
    </row>
    <row r="514" spans="1:9" x14ac:dyDescent="0.25">
      <c r="A514" s="149"/>
      <c r="B514" s="242"/>
      <c r="C514" s="243">
        <v>42705</v>
      </c>
      <c r="D514" s="244">
        <v>1</v>
      </c>
      <c r="E514" s="124">
        <v>1</v>
      </c>
      <c r="F514" s="125">
        <v>3.7164351851851851E-2</v>
      </c>
      <c r="G514" s="126">
        <v>1.1211460604173165</v>
      </c>
      <c r="H514" s="126">
        <v>1</v>
      </c>
      <c r="I514" s="245">
        <v>42705</v>
      </c>
    </row>
    <row r="515" spans="1:9" x14ac:dyDescent="0.25">
      <c r="A515" s="149"/>
      <c r="B515" s="242"/>
      <c r="C515" s="243">
        <v>42710</v>
      </c>
      <c r="D515" s="244">
        <v>0.96599999999999997</v>
      </c>
      <c r="E515" s="124">
        <v>1</v>
      </c>
      <c r="F515" s="125">
        <v>2.5277777777777777E-2</v>
      </c>
      <c r="G515" s="126">
        <v>1.648151658767774</v>
      </c>
      <c r="H515" s="126">
        <v>0.96599999999999997</v>
      </c>
      <c r="I515" s="245">
        <v>42710</v>
      </c>
    </row>
    <row r="516" spans="1:9" x14ac:dyDescent="0.25">
      <c r="A516" s="149"/>
      <c r="B516" s="242"/>
      <c r="C516" s="243">
        <v>42712</v>
      </c>
      <c r="D516" s="244">
        <v>1.0229999999999999</v>
      </c>
      <c r="E516" s="124">
        <v>1</v>
      </c>
      <c r="F516" s="125">
        <v>2.5462962962962962E-2</v>
      </c>
      <c r="G516" s="126">
        <v>1.6360728565082199</v>
      </c>
      <c r="H516" s="126">
        <v>1.0229999999999999</v>
      </c>
      <c r="I516" s="245">
        <v>42712</v>
      </c>
    </row>
    <row r="517" spans="1:9" x14ac:dyDescent="0.25">
      <c r="A517" s="149"/>
      <c r="B517" s="242"/>
      <c r="C517" s="243">
        <v>42717</v>
      </c>
      <c r="D517" s="244">
        <v>1</v>
      </c>
      <c r="E517" s="124">
        <v>1</v>
      </c>
      <c r="F517" s="125">
        <v>2.3206018518518515E-2</v>
      </c>
      <c r="G517" s="126">
        <v>1.7955112219451388</v>
      </c>
      <c r="H517" s="126">
        <v>1</v>
      </c>
      <c r="I517" s="245">
        <v>42717</v>
      </c>
    </row>
    <row r="518" spans="1:9" x14ac:dyDescent="0.25">
      <c r="A518" s="149"/>
      <c r="B518" s="242"/>
      <c r="C518" s="243">
        <v>42719</v>
      </c>
      <c r="D518" s="244">
        <v>0.95</v>
      </c>
      <c r="E518" s="124">
        <v>1</v>
      </c>
      <c r="F518" s="125">
        <v>2.2673611111111113E-2</v>
      </c>
      <c r="G518" s="126">
        <v>1.8377216550241817</v>
      </c>
      <c r="H518" s="126">
        <v>0.95</v>
      </c>
      <c r="I518" s="245">
        <v>42719</v>
      </c>
    </row>
    <row r="519" spans="1:9" x14ac:dyDescent="0.25">
      <c r="A519" s="149"/>
      <c r="B519" s="242"/>
      <c r="C519" s="243">
        <v>42738</v>
      </c>
      <c r="D519" s="244">
        <v>1</v>
      </c>
      <c r="E519" s="124">
        <v>1</v>
      </c>
      <c r="F519" s="125">
        <v>2.6736111111111113E-2</v>
      </c>
      <c r="G519" s="126">
        <v>1.5584415584415596</v>
      </c>
      <c r="H519" s="126">
        <v>1</v>
      </c>
      <c r="I519" s="245">
        <v>42738</v>
      </c>
    </row>
    <row r="520" spans="1:9" x14ac:dyDescent="0.25">
      <c r="A520" s="149"/>
      <c r="B520" s="242"/>
      <c r="C520" s="243">
        <v>42768</v>
      </c>
      <c r="D520" s="244">
        <v>0.8</v>
      </c>
      <c r="E520" s="124">
        <v>1</v>
      </c>
      <c r="F520" s="125">
        <v>2.3043981481481481E-2</v>
      </c>
      <c r="G520" s="126">
        <v>1.8079096045197756</v>
      </c>
      <c r="H520" s="126">
        <v>0.8</v>
      </c>
      <c r="I520" s="245">
        <v>42768</v>
      </c>
    </row>
    <row r="521" spans="1:9" x14ac:dyDescent="0.25">
      <c r="A521" s="149"/>
      <c r="B521" s="242"/>
      <c r="C521" s="243">
        <v>42782</v>
      </c>
      <c r="D521" s="244">
        <v>1</v>
      </c>
      <c r="E521" s="124">
        <v>1</v>
      </c>
      <c r="F521" s="125">
        <v>2.1145833333333332E-2</v>
      </c>
      <c r="G521" s="126">
        <v>1.9704433497536962</v>
      </c>
      <c r="H521" s="126">
        <v>1</v>
      </c>
      <c r="I521" s="245">
        <v>42782</v>
      </c>
    </row>
    <row r="522" spans="1:9" x14ac:dyDescent="0.25">
      <c r="A522" s="149"/>
      <c r="B522" s="242"/>
      <c r="C522" s="243">
        <v>42789</v>
      </c>
      <c r="D522" s="244">
        <v>1</v>
      </c>
      <c r="E522" s="124">
        <v>1</v>
      </c>
      <c r="F522" s="125">
        <v>2.4305555555555556E-2</v>
      </c>
      <c r="G522" s="126">
        <v>1.7142857142857155</v>
      </c>
      <c r="H522" s="126">
        <v>1</v>
      </c>
      <c r="I522" s="245">
        <v>42789</v>
      </c>
    </row>
    <row r="523" spans="1:9" x14ac:dyDescent="0.25">
      <c r="A523" s="149"/>
      <c r="B523" s="242"/>
      <c r="C523" s="243">
        <v>42796</v>
      </c>
      <c r="D523" s="244">
        <v>1</v>
      </c>
      <c r="E523" s="124">
        <v>1</v>
      </c>
      <c r="F523" s="125">
        <v>2.0682870370370372E-2</v>
      </c>
      <c r="G523" s="126">
        <v>2.0145495243424749</v>
      </c>
      <c r="H523" s="126">
        <v>1</v>
      </c>
      <c r="I523" s="245">
        <v>42796</v>
      </c>
    </row>
    <row r="524" spans="1:9" x14ac:dyDescent="0.25">
      <c r="A524" s="149"/>
      <c r="B524" s="242"/>
      <c r="C524" s="243">
        <v>42803</v>
      </c>
      <c r="D524" s="244">
        <v>1</v>
      </c>
      <c r="E524" s="124">
        <v>1</v>
      </c>
      <c r="F524" s="125">
        <v>2.2569444444444444E-2</v>
      </c>
      <c r="G524" s="126">
        <v>1.8461538461538476</v>
      </c>
      <c r="H524" s="126">
        <v>1</v>
      </c>
      <c r="I524" s="245">
        <v>42803</v>
      </c>
    </row>
    <row r="525" spans="1:9" x14ac:dyDescent="0.25">
      <c r="A525" s="149"/>
      <c r="B525" s="242"/>
      <c r="C525" s="243">
        <v>42822</v>
      </c>
      <c r="D525" s="244">
        <v>1</v>
      </c>
      <c r="E525" s="124">
        <v>1</v>
      </c>
      <c r="F525" s="125">
        <v>2.2916666666666669E-2</v>
      </c>
      <c r="G525" s="126">
        <v>1.8181818181818195</v>
      </c>
      <c r="H525" s="126">
        <v>1</v>
      </c>
      <c r="I525" s="245">
        <v>42822</v>
      </c>
    </row>
    <row r="526" spans="1:9" x14ac:dyDescent="0.25">
      <c r="A526" s="149"/>
      <c r="B526" s="246" t="s">
        <v>702</v>
      </c>
      <c r="C526" s="128"/>
      <c r="D526" s="247">
        <v>13.489000000000001</v>
      </c>
      <c r="E526" s="129">
        <v>14</v>
      </c>
      <c r="F526" s="130">
        <v>2.5532407407407403E-2</v>
      </c>
      <c r="G526" s="131">
        <v>1.6769016114011919</v>
      </c>
      <c r="H526" s="131">
        <v>0.96350000000000002</v>
      </c>
      <c r="I526" s="248">
        <v>42822</v>
      </c>
    </row>
    <row r="527" spans="1:9" x14ac:dyDescent="0.25">
      <c r="A527" s="149"/>
      <c r="B527" s="235" t="s">
        <v>534</v>
      </c>
      <c r="C527" s="236">
        <v>41832</v>
      </c>
      <c r="D527" s="237">
        <v>1.2</v>
      </c>
      <c r="E527" s="238">
        <v>1</v>
      </c>
      <c r="F527" s="239">
        <v>2.4722222222222225E-2</v>
      </c>
      <c r="G527" s="240">
        <v>1.6855247756535321</v>
      </c>
      <c r="H527" s="240">
        <v>1.2</v>
      </c>
      <c r="I527" s="241">
        <v>41832</v>
      </c>
    </row>
    <row r="528" spans="1:9" x14ac:dyDescent="0.25">
      <c r="A528" s="149"/>
      <c r="B528" s="242"/>
      <c r="C528" s="243">
        <v>41866</v>
      </c>
      <c r="D528" s="244">
        <v>0.75</v>
      </c>
      <c r="E528" s="124">
        <v>1</v>
      </c>
      <c r="F528" s="125">
        <v>2.7777777777777776E-2</v>
      </c>
      <c r="G528" s="126">
        <v>1.5000000000000013</v>
      </c>
      <c r="H528" s="126">
        <v>0.75</v>
      </c>
      <c r="I528" s="245">
        <v>41866</v>
      </c>
    </row>
    <row r="529" spans="1:9" x14ac:dyDescent="0.25">
      <c r="A529" s="149"/>
      <c r="B529" s="242"/>
      <c r="C529" s="243">
        <v>41868</v>
      </c>
      <c r="D529" s="244">
        <v>2.4</v>
      </c>
      <c r="E529" s="124">
        <v>1</v>
      </c>
      <c r="F529" s="125">
        <v>2.4120370370370372E-2</v>
      </c>
      <c r="G529" s="126">
        <v>1.7276544691061801</v>
      </c>
      <c r="H529" s="126">
        <v>2.4</v>
      </c>
      <c r="I529" s="245">
        <v>41868</v>
      </c>
    </row>
    <row r="530" spans="1:9" x14ac:dyDescent="0.25">
      <c r="A530" s="149"/>
      <c r="B530" s="242"/>
      <c r="C530" s="243">
        <v>42603</v>
      </c>
      <c r="D530" s="244">
        <v>2.4</v>
      </c>
      <c r="E530" s="124">
        <v>1</v>
      </c>
      <c r="F530" s="125">
        <v>2.7094907407407404E-2</v>
      </c>
      <c r="G530" s="126">
        <v>1.5379138483446078</v>
      </c>
      <c r="H530" s="126">
        <v>2.4</v>
      </c>
      <c r="I530" s="245">
        <v>42603</v>
      </c>
    </row>
    <row r="531" spans="1:9" x14ac:dyDescent="0.25">
      <c r="A531" s="149"/>
      <c r="B531" s="246" t="s">
        <v>543</v>
      </c>
      <c r="C531" s="128"/>
      <c r="D531" s="247">
        <v>6.75</v>
      </c>
      <c r="E531" s="129">
        <v>4</v>
      </c>
      <c r="F531" s="130">
        <v>2.5928819444444445E-2</v>
      </c>
      <c r="G531" s="131">
        <v>1.6127732732760802</v>
      </c>
      <c r="H531" s="131">
        <v>1.6875</v>
      </c>
      <c r="I531" s="248">
        <v>42603</v>
      </c>
    </row>
    <row r="532" spans="1:9" x14ac:dyDescent="0.25">
      <c r="A532" s="149"/>
      <c r="B532" s="235" t="s">
        <v>679</v>
      </c>
      <c r="C532" s="236">
        <v>42584</v>
      </c>
      <c r="D532" s="237">
        <v>0.65</v>
      </c>
      <c r="E532" s="238">
        <v>1</v>
      </c>
      <c r="F532" s="239">
        <v>2.3344907407407408E-2</v>
      </c>
      <c r="G532" s="240">
        <v>1.7848970251716261</v>
      </c>
      <c r="H532" s="240">
        <v>0.65</v>
      </c>
      <c r="I532" s="241">
        <v>42584</v>
      </c>
    </row>
    <row r="533" spans="1:9" x14ac:dyDescent="0.25">
      <c r="A533" s="149"/>
      <c r="B533" s="246" t="s">
        <v>703</v>
      </c>
      <c r="C533" s="128"/>
      <c r="D533" s="247">
        <v>0.65</v>
      </c>
      <c r="E533" s="129">
        <v>1</v>
      </c>
      <c r="F533" s="130">
        <v>2.3344907407407408E-2</v>
      </c>
      <c r="G533" s="131">
        <v>1.7848970251716261</v>
      </c>
      <c r="H533" s="131">
        <v>0.65</v>
      </c>
      <c r="I533" s="248">
        <v>42584</v>
      </c>
    </row>
    <row r="534" spans="1:9" x14ac:dyDescent="0.25">
      <c r="A534" s="149"/>
      <c r="B534" s="246" t="s">
        <v>428</v>
      </c>
      <c r="C534" s="249"/>
      <c r="D534" s="247">
        <v>4.4089999999999998</v>
      </c>
      <c r="E534" s="129">
        <v>5</v>
      </c>
      <c r="F534" s="130">
        <v>2.3321759259259257E-2</v>
      </c>
      <c r="G534" s="131">
        <v>1.7902136659632872</v>
      </c>
      <c r="H534" s="131">
        <v>0.88179999999999992</v>
      </c>
      <c r="I534" s="248">
        <v>42453</v>
      </c>
    </row>
    <row r="535" spans="1:9" x14ac:dyDescent="0.25">
      <c r="A535" s="149"/>
      <c r="B535" s="235" t="s">
        <v>450</v>
      </c>
      <c r="C535" s="236">
        <v>41448</v>
      </c>
      <c r="D535" s="237">
        <v>0.5</v>
      </c>
      <c r="E535" s="238">
        <v>1</v>
      </c>
      <c r="F535" s="239">
        <v>2.0833333333333332E-2</v>
      </c>
      <c r="G535" s="240">
        <v>2.0000000000000018</v>
      </c>
      <c r="H535" s="240">
        <v>0.5</v>
      </c>
      <c r="I535" s="241">
        <v>41448</v>
      </c>
    </row>
    <row r="536" spans="1:9" x14ac:dyDescent="0.25">
      <c r="A536" s="149"/>
      <c r="B536" s="242"/>
      <c r="C536" s="243">
        <v>41482</v>
      </c>
      <c r="D536" s="244">
        <v>0.5</v>
      </c>
      <c r="E536" s="124">
        <v>1</v>
      </c>
      <c r="F536" s="125">
        <v>2.7777777777777776E-2</v>
      </c>
      <c r="G536" s="126">
        <v>1.5000000000000013</v>
      </c>
      <c r="H536" s="126">
        <v>0.5</v>
      </c>
      <c r="I536" s="245">
        <v>41482</v>
      </c>
    </row>
    <row r="537" spans="1:9" x14ac:dyDescent="0.25">
      <c r="A537" s="149"/>
      <c r="B537" s="242"/>
      <c r="C537" s="243">
        <v>41483</v>
      </c>
      <c r="D537" s="244">
        <v>2.4</v>
      </c>
      <c r="E537" s="124">
        <v>1</v>
      </c>
      <c r="F537" s="125">
        <v>2.4432870370370369E-2</v>
      </c>
      <c r="G537" s="126">
        <v>1.7054875641531795</v>
      </c>
      <c r="H537" s="126">
        <v>2.4</v>
      </c>
      <c r="I537" s="245">
        <v>41483</v>
      </c>
    </row>
    <row r="538" spans="1:9" x14ac:dyDescent="0.25">
      <c r="A538" s="149"/>
      <c r="B538" s="242"/>
      <c r="C538" s="243">
        <v>42209</v>
      </c>
      <c r="D538" s="244">
        <v>1.3</v>
      </c>
      <c r="E538" s="124">
        <v>1</v>
      </c>
      <c r="F538" s="125">
        <v>2.1944444444444447E-2</v>
      </c>
      <c r="G538" s="126">
        <v>1.8985801217038554</v>
      </c>
      <c r="H538" s="126">
        <v>1.3</v>
      </c>
      <c r="I538" s="245">
        <v>42209</v>
      </c>
    </row>
    <row r="539" spans="1:9" x14ac:dyDescent="0.25">
      <c r="A539" s="149"/>
      <c r="B539" s="242"/>
      <c r="C539" s="243">
        <v>42211</v>
      </c>
      <c r="D539" s="244">
        <v>2.4</v>
      </c>
      <c r="E539" s="124">
        <v>1</v>
      </c>
      <c r="F539" s="125">
        <v>2.4756944444444443E-2</v>
      </c>
      <c r="G539" s="126">
        <v>1.6828983248928724</v>
      </c>
      <c r="H539" s="126">
        <v>2.4</v>
      </c>
      <c r="I539" s="245">
        <v>42211</v>
      </c>
    </row>
    <row r="540" spans="1:9" x14ac:dyDescent="0.25">
      <c r="A540" s="149"/>
      <c r="B540" s="246" t="s">
        <v>463</v>
      </c>
      <c r="C540" s="128"/>
      <c r="D540" s="247">
        <v>7.1</v>
      </c>
      <c r="E540" s="129">
        <v>5</v>
      </c>
      <c r="F540" s="130">
        <v>2.3949074074074074E-2</v>
      </c>
      <c r="G540" s="131">
        <v>1.7573932021499821</v>
      </c>
      <c r="H540" s="131">
        <v>1.42</v>
      </c>
      <c r="I540" s="248">
        <v>42211</v>
      </c>
    </row>
    <row r="541" spans="1:9" x14ac:dyDescent="0.25">
      <c r="A541" s="149"/>
      <c r="B541" s="235" t="s">
        <v>600</v>
      </c>
      <c r="C541" s="236">
        <v>42178</v>
      </c>
      <c r="D541" s="237">
        <v>1</v>
      </c>
      <c r="E541" s="238">
        <v>1</v>
      </c>
      <c r="F541" s="239">
        <v>2.2569444444444444E-2</v>
      </c>
      <c r="G541" s="240">
        <v>1.8461538461538476</v>
      </c>
      <c r="H541" s="240">
        <v>1</v>
      </c>
      <c r="I541" s="241">
        <v>42178</v>
      </c>
    </row>
    <row r="542" spans="1:9" x14ac:dyDescent="0.25">
      <c r="A542" s="149"/>
      <c r="B542" s="246" t="s">
        <v>667</v>
      </c>
      <c r="C542" s="128"/>
      <c r="D542" s="247">
        <v>1</v>
      </c>
      <c r="E542" s="129">
        <v>1</v>
      </c>
      <c r="F542" s="130">
        <v>2.2569444444444444E-2</v>
      </c>
      <c r="G542" s="131">
        <v>1.8461538461538476</v>
      </c>
      <c r="H542" s="131">
        <v>1</v>
      </c>
      <c r="I542" s="248">
        <v>42178</v>
      </c>
    </row>
    <row r="543" spans="1:9" x14ac:dyDescent="0.25">
      <c r="A543" s="149"/>
      <c r="B543" s="235" t="s">
        <v>555</v>
      </c>
      <c r="C543" s="236">
        <v>41889</v>
      </c>
      <c r="D543" s="237">
        <v>1.2</v>
      </c>
      <c r="E543" s="238">
        <v>1</v>
      </c>
      <c r="F543" s="239">
        <v>2.8703703703703703E-2</v>
      </c>
      <c r="G543" s="240">
        <v>1.4516129032258076</v>
      </c>
      <c r="H543" s="240">
        <v>1.2</v>
      </c>
      <c r="I543" s="241">
        <v>41889</v>
      </c>
    </row>
    <row r="544" spans="1:9" x14ac:dyDescent="0.25">
      <c r="A544" s="149"/>
      <c r="B544" s="246" t="s">
        <v>668</v>
      </c>
      <c r="C544" s="128"/>
      <c r="D544" s="247">
        <v>1.2</v>
      </c>
      <c r="E544" s="129">
        <v>1</v>
      </c>
      <c r="F544" s="130">
        <v>2.8703703703703703E-2</v>
      </c>
      <c r="G544" s="131">
        <v>1.4516129032258076</v>
      </c>
      <c r="H544" s="131">
        <v>1.2</v>
      </c>
      <c r="I544" s="248">
        <v>41889</v>
      </c>
    </row>
    <row r="545" spans="1:9" x14ac:dyDescent="0.25">
      <c r="A545" s="149"/>
      <c r="B545" s="235" t="s">
        <v>440</v>
      </c>
      <c r="C545" s="236">
        <v>41417</v>
      </c>
      <c r="D545" s="237">
        <v>0.8</v>
      </c>
      <c r="E545" s="238">
        <v>1</v>
      </c>
      <c r="F545" s="239">
        <v>2.2418981481481481E-2</v>
      </c>
      <c r="G545" s="240">
        <v>1.8580645161290339</v>
      </c>
      <c r="H545" s="240">
        <v>0.8</v>
      </c>
      <c r="I545" s="241">
        <v>41417</v>
      </c>
    </row>
    <row r="546" spans="1:9" x14ac:dyDescent="0.25">
      <c r="A546" s="149"/>
      <c r="B546" s="242"/>
      <c r="C546" s="243">
        <v>41423</v>
      </c>
      <c r="D546" s="244">
        <v>0.53</v>
      </c>
      <c r="E546" s="124">
        <v>1</v>
      </c>
      <c r="F546" s="125">
        <v>2.5439814814814814E-2</v>
      </c>
      <c r="G546" s="126">
        <v>1.6377682403433489</v>
      </c>
      <c r="H546" s="126">
        <v>0.53</v>
      </c>
      <c r="I546" s="245">
        <v>41423</v>
      </c>
    </row>
    <row r="547" spans="1:9" x14ac:dyDescent="0.25">
      <c r="A547" s="149"/>
      <c r="B547" s="242"/>
      <c r="C547" s="243">
        <v>41446</v>
      </c>
      <c r="D547" s="244">
        <v>1</v>
      </c>
      <c r="E547" s="124">
        <v>1</v>
      </c>
      <c r="F547" s="125">
        <v>2.4305555555555556E-2</v>
      </c>
      <c r="G547" s="126">
        <v>1.7142857142857155</v>
      </c>
      <c r="H547" s="126">
        <v>1</v>
      </c>
      <c r="I547" s="245">
        <v>41446</v>
      </c>
    </row>
    <row r="548" spans="1:9" x14ac:dyDescent="0.25">
      <c r="A548" s="149"/>
      <c r="B548" s="246" t="s">
        <v>464</v>
      </c>
      <c r="C548" s="128"/>
      <c r="D548" s="247">
        <v>2.33</v>
      </c>
      <c r="E548" s="129">
        <v>3</v>
      </c>
      <c r="F548" s="130">
        <v>2.4054783950617286E-2</v>
      </c>
      <c r="G548" s="131">
        <v>1.736706156919366</v>
      </c>
      <c r="H548" s="131">
        <v>0.77666666666666673</v>
      </c>
      <c r="I548" s="248">
        <v>41446</v>
      </c>
    </row>
    <row r="549" spans="1:9" x14ac:dyDescent="0.25">
      <c r="A549" s="149"/>
      <c r="B549" s="246" t="s">
        <v>407</v>
      </c>
      <c r="C549" s="249"/>
      <c r="D549" s="247">
        <v>30.927926999999997</v>
      </c>
      <c r="E549" s="129">
        <v>31</v>
      </c>
      <c r="F549" s="130">
        <v>3.1786887694145761E-2</v>
      </c>
      <c r="G549" s="131">
        <v>1.3745138548221676</v>
      </c>
      <c r="H549" s="131">
        <v>0.99767506451612897</v>
      </c>
      <c r="I549" s="248">
        <v>41263</v>
      </c>
    </row>
    <row r="550" spans="1:9" x14ac:dyDescent="0.25">
      <c r="A550" s="149"/>
      <c r="B550" s="246" t="s">
        <v>386</v>
      </c>
      <c r="C550" s="249"/>
      <c r="D550" s="247">
        <v>2.16</v>
      </c>
      <c r="E550" s="129">
        <v>3</v>
      </c>
      <c r="F550" s="130">
        <v>2.6913580246913583E-2</v>
      </c>
      <c r="G550" s="131">
        <v>1.5497377948990863</v>
      </c>
      <c r="H550" s="131">
        <v>0.72000000000000008</v>
      </c>
      <c r="I550" s="248">
        <v>41037</v>
      </c>
    </row>
    <row r="551" spans="1:9" x14ac:dyDescent="0.25">
      <c r="A551" s="149"/>
      <c r="B551" s="246" t="s">
        <v>459</v>
      </c>
      <c r="C551" s="249"/>
      <c r="D551" s="247">
        <v>6.8</v>
      </c>
      <c r="E551" s="129">
        <v>10</v>
      </c>
      <c r="F551" s="130">
        <v>2.7120370370370371E-2</v>
      </c>
      <c r="G551" s="131">
        <v>1.5568355727896446</v>
      </c>
      <c r="H551" s="131">
        <v>0.67999999999999994</v>
      </c>
      <c r="I551" s="248">
        <v>40348.55972222222</v>
      </c>
    </row>
    <row r="552" spans="1:9" x14ac:dyDescent="0.25">
      <c r="A552" s="149"/>
      <c r="B552" s="246" t="s">
        <v>35</v>
      </c>
      <c r="C552" s="249"/>
      <c r="D552" s="247">
        <v>9.82</v>
      </c>
      <c r="E552" s="129">
        <v>19</v>
      </c>
      <c r="F552" s="130">
        <v>2.7271564327485377E-2</v>
      </c>
      <c r="G552" s="131">
        <v>1.5391705726102098</v>
      </c>
      <c r="H552" s="131">
        <v>0.51684210526315788</v>
      </c>
      <c r="I552" s="248">
        <v>39638</v>
      </c>
    </row>
    <row r="553" spans="1:9" x14ac:dyDescent="0.25">
      <c r="A553" s="149"/>
      <c r="B553" s="246" t="s">
        <v>215</v>
      </c>
      <c r="C553" s="249"/>
      <c r="D553" s="247">
        <v>1</v>
      </c>
      <c r="E553" s="129">
        <v>2</v>
      </c>
      <c r="F553" s="130">
        <v>2.2962962962962963E-2</v>
      </c>
      <c r="G553" s="131">
        <v>1.8150491728291545</v>
      </c>
      <c r="H553" s="131">
        <v>0.5</v>
      </c>
      <c r="I553" s="248">
        <v>39619</v>
      </c>
    </row>
    <row r="554" spans="1:9" x14ac:dyDescent="0.25">
      <c r="A554" s="149"/>
      <c r="B554" s="246" t="s">
        <v>83</v>
      </c>
      <c r="C554" s="249"/>
      <c r="D554" s="247">
        <v>6.42</v>
      </c>
      <c r="E554" s="129">
        <v>11</v>
      </c>
      <c r="F554" s="130">
        <v>2.7507365319865321E-2</v>
      </c>
      <c r="G554" s="131">
        <v>1.5156965895847669</v>
      </c>
      <c r="H554" s="131">
        <v>0.58363636363636362</v>
      </c>
      <c r="I554" s="248">
        <v>39570</v>
      </c>
    </row>
    <row r="555" spans="1:9" x14ac:dyDescent="0.25">
      <c r="A555" s="149"/>
      <c r="B555" s="246" t="s">
        <v>47</v>
      </c>
      <c r="C555" s="249"/>
      <c r="D555" s="247">
        <v>1.2</v>
      </c>
      <c r="E555" s="129">
        <v>1</v>
      </c>
      <c r="F555" s="130">
        <v>2.6469907407407411E-2</v>
      </c>
      <c r="G555" s="131">
        <v>1.57377049180328</v>
      </c>
      <c r="H555" s="131">
        <v>1.2</v>
      </c>
      <c r="I555" s="248">
        <v>38949</v>
      </c>
    </row>
    <row r="556" spans="1:9" x14ac:dyDescent="0.25">
      <c r="A556" s="149"/>
      <c r="B556" s="246" t="s">
        <v>17</v>
      </c>
      <c r="C556" s="249"/>
      <c r="D556" s="247">
        <v>1</v>
      </c>
      <c r="E556" s="129">
        <v>2</v>
      </c>
      <c r="F556" s="130">
        <v>2.4039351851851853E-2</v>
      </c>
      <c r="G556" s="131">
        <v>1.7395698396390777</v>
      </c>
      <c r="H556" s="131">
        <v>0.5</v>
      </c>
      <c r="I556" s="248">
        <v>38933</v>
      </c>
    </row>
    <row r="557" spans="1:9" x14ac:dyDescent="0.25">
      <c r="A557" s="149"/>
      <c r="B557" s="246" t="s">
        <v>42</v>
      </c>
      <c r="C557" s="249"/>
      <c r="D557" s="247">
        <v>0.5</v>
      </c>
      <c r="E557" s="129">
        <v>1</v>
      </c>
      <c r="F557" s="130">
        <v>2.4583333333333332E-2</v>
      </c>
      <c r="G557" s="131">
        <v>1.6949152542372896</v>
      </c>
      <c r="H557" s="131">
        <v>0.5</v>
      </c>
      <c r="I557" s="248">
        <v>38891</v>
      </c>
    </row>
    <row r="558" spans="1:9" x14ac:dyDescent="0.25">
      <c r="A558" s="149"/>
      <c r="B558" s="246" t="s">
        <v>19</v>
      </c>
      <c r="C558" s="249"/>
      <c r="D558" s="247">
        <v>2</v>
      </c>
      <c r="E558" s="129">
        <v>2</v>
      </c>
      <c r="F558" s="130">
        <v>2.4415509259259262E-2</v>
      </c>
      <c r="G558" s="131">
        <v>1.7252448424625335</v>
      </c>
      <c r="H558" s="131">
        <v>1</v>
      </c>
      <c r="I558" s="248">
        <v>38626</v>
      </c>
    </row>
    <row r="559" spans="1:9" x14ac:dyDescent="0.25">
      <c r="A559" s="149"/>
      <c r="B559" s="246" t="s">
        <v>0</v>
      </c>
      <c r="C559" s="249"/>
      <c r="D559" s="247">
        <v>4</v>
      </c>
      <c r="E559" s="129">
        <v>13</v>
      </c>
      <c r="F559" s="130">
        <v>2.7738603988603984E-2</v>
      </c>
      <c r="G559" s="131">
        <v>1.5172990320847126</v>
      </c>
      <c r="H559" s="131">
        <v>0.30769230769230771</v>
      </c>
      <c r="I559" s="248">
        <v>38596</v>
      </c>
    </row>
    <row r="560" spans="1:9" x14ac:dyDescent="0.25">
      <c r="A560" s="149"/>
      <c r="B560" s="246" t="s">
        <v>1</v>
      </c>
      <c r="C560" s="249"/>
      <c r="D560" s="247">
        <v>1.2</v>
      </c>
      <c r="E560" s="129">
        <v>1</v>
      </c>
      <c r="F560" s="130">
        <v>2.5127314814814811E-2</v>
      </c>
      <c r="G560" s="131">
        <v>1.6583493282149724</v>
      </c>
      <c r="H560" s="131">
        <v>1.2</v>
      </c>
      <c r="I560" s="248">
        <v>38585</v>
      </c>
    </row>
    <row r="561" spans="1:9" x14ac:dyDescent="0.25">
      <c r="A561" s="149"/>
      <c r="B561" s="246" t="s">
        <v>14</v>
      </c>
      <c r="C561" s="249"/>
      <c r="D561" s="247">
        <v>0.5</v>
      </c>
      <c r="E561" s="129">
        <v>1</v>
      </c>
      <c r="F561" s="130">
        <v>2.5717592592592594E-2</v>
      </c>
      <c r="G561" s="131">
        <v>1.6201620162016213</v>
      </c>
      <c r="H561" s="131">
        <v>0.5</v>
      </c>
      <c r="I561" s="248">
        <v>38525</v>
      </c>
    </row>
    <row r="562" spans="1:9" x14ac:dyDescent="0.25">
      <c r="A562" s="149"/>
      <c r="B562" s="246" t="s">
        <v>385</v>
      </c>
      <c r="C562" s="249"/>
      <c r="D562" s="247">
        <v>0.65</v>
      </c>
      <c r="E562" s="129">
        <v>1</v>
      </c>
      <c r="F562" s="130">
        <v>2.1886574074074072E-2</v>
      </c>
      <c r="G562" s="131">
        <v>1.9039869812855994</v>
      </c>
      <c r="H562" s="131">
        <v>0.65</v>
      </c>
      <c r="I562" s="248">
        <v>38157</v>
      </c>
    </row>
    <row r="563" spans="1:9" x14ac:dyDescent="0.25">
      <c r="A563" s="149"/>
      <c r="B563" s="246" t="s">
        <v>3</v>
      </c>
      <c r="C563" s="249"/>
      <c r="D563" s="247">
        <v>0.68</v>
      </c>
      <c r="E563" s="129">
        <v>1</v>
      </c>
      <c r="F563" s="130">
        <v>2.8310185185185185E-2</v>
      </c>
      <c r="G563" s="131">
        <v>1.4720384846662673</v>
      </c>
      <c r="H563" s="131">
        <v>0.68</v>
      </c>
      <c r="I563" s="248">
        <v>38041</v>
      </c>
    </row>
    <row r="564" spans="1:9" x14ac:dyDescent="0.25">
      <c r="A564" s="132" t="s">
        <v>462</v>
      </c>
      <c r="B564" s="8"/>
      <c r="C564" s="8"/>
      <c r="D564" s="9">
        <v>318.67092699999961</v>
      </c>
      <c r="E564" s="10">
        <v>361</v>
      </c>
      <c r="F564" s="11">
        <v>2.6236117523340523E-2</v>
      </c>
      <c r="G564" s="9">
        <v>1.6280753795326814</v>
      </c>
      <c r="H564" s="9">
        <v>0.88274495013850307</v>
      </c>
      <c r="I564" s="119">
        <v>43244</v>
      </c>
    </row>
    <row r="565" spans="1:9" x14ac:dyDescent="0.25">
      <c r="A565" s="234" t="s">
        <v>485</v>
      </c>
      <c r="B565" s="246" t="s">
        <v>373</v>
      </c>
      <c r="C565" s="249"/>
      <c r="D565" s="247">
        <v>60</v>
      </c>
      <c r="E565" s="129">
        <v>2</v>
      </c>
      <c r="F565" s="130">
        <v>2.1122685185185185E-3</v>
      </c>
      <c r="G565" s="131">
        <v>19.716933509338837</v>
      </c>
      <c r="H565" s="131">
        <v>30</v>
      </c>
      <c r="I565" s="248">
        <v>41483</v>
      </c>
    </row>
    <row r="566" spans="1:9" x14ac:dyDescent="0.25">
      <c r="A566" s="132" t="s">
        <v>487</v>
      </c>
      <c r="B566" s="8"/>
      <c r="C566" s="8"/>
      <c r="D566" s="9">
        <v>60</v>
      </c>
      <c r="E566" s="10">
        <v>2</v>
      </c>
      <c r="F566" s="11">
        <v>2.1122685185185185E-3</v>
      </c>
      <c r="G566" s="9">
        <v>19.716933509338837</v>
      </c>
      <c r="H566" s="9">
        <v>30</v>
      </c>
      <c r="I566" s="119">
        <v>41483</v>
      </c>
    </row>
    <row r="567" spans="1:9" x14ac:dyDescent="0.25">
      <c r="A567" s="234" t="s">
        <v>486</v>
      </c>
      <c r="B567" s="246" t="s">
        <v>373</v>
      </c>
      <c r="C567" s="249"/>
      <c r="D567" s="247">
        <v>52</v>
      </c>
      <c r="E567" s="129">
        <v>2</v>
      </c>
      <c r="F567" s="130">
        <v>2.8472222222222219E-3</v>
      </c>
      <c r="G567" s="131">
        <v>14.626700139632941</v>
      </c>
      <c r="H567" s="131">
        <v>26</v>
      </c>
      <c r="I567" s="248">
        <v>41483</v>
      </c>
    </row>
    <row r="568" spans="1:9" x14ac:dyDescent="0.25">
      <c r="A568" s="132" t="s">
        <v>488</v>
      </c>
      <c r="B568" s="8"/>
      <c r="C568" s="8"/>
      <c r="D568" s="9">
        <v>52</v>
      </c>
      <c r="E568" s="10">
        <v>2</v>
      </c>
      <c r="F568" s="11">
        <v>2.8472222222222219E-3</v>
      </c>
      <c r="G568" s="9">
        <v>14.626700139632941</v>
      </c>
      <c r="H568" s="9">
        <v>26</v>
      </c>
      <c r="I568" s="119">
        <v>41483</v>
      </c>
    </row>
    <row r="569" spans="1:9" x14ac:dyDescent="0.25">
      <c r="A569" s="234" t="s">
        <v>501</v>
      </c>
      <c r="B569" s="235" t="s">
        <v>78</v>
      </c>
      <c r="C569" s="236">
        <v>41621</v>
      </c>
      <c r="D569" s="237">
        <v>1</v>
      </c>
      <c r="E569" s="238">
        <v>1</v>
      </c>
      <c r="F569" s="239">
        <v>3.125E-2</v>
      </c>
      <c r="G569" s="240">
        <v>1.3333333333333344</v>
      </c>
      <c r="H569" s="240">
        <v>1</v>
      </c>
      <c r="I569" s="241">
        <v>41621</v>
      </c>
    </row>
    <row r="570" spans="1:9" x14ac:dyDescent="0.25">
      <c r="A570" s="149"/>
      <c r="B570" s="246" t="s">
        <v>506</v>
      </c>
      <c r="C570" s="128"/>
      <c r="D570" s="247">
        <v>1</v>
      </c>
      <c r="E570" s="129">
        <v>1</v>
      </c>
      <c r="F570" s="130">
        <v>3.125E-2</v>
      </c>
      <c r="G570" s="131">
        <v>1.3333333333333344</v>
      </c>
      <c r="H570" s="131">
        <v>1</v>
      </c>
      <c r="I570" s="248">
        <v>41621</v>
      </c>
    </row>
    <row r="571" spans="1:9" x14ac:dyDescent="0.25">
      <c r="A571" s="132" t="s">
        <v>505</v>
      </c>
      <c r="B571" s="8"/>
      <c r="C571" s="8"/>
      <c r="D571" s="9">
        <v>1</v>
      </c>
      <c r="E571" s="10">
        <v>1</v>
      </c>
      <c r="F571" s="11">
        <v>3.125E-2</v>
      </c>
      <c r="G571" s="9">
        <v>1.3333333333333344</v>
      </c>
      <c r="H571" s="9">
        <v>1</v>
      </c>
      <c r="I571" s="119">
        <v>41621</v>
      </c>
    </row>
    <row r="572" spans="1:9" x14ac:dyDescent="0.25">
      <c r="A572" s="250" t="s">
        <v>61</v>
      </c>
      <c r="B572" s="251"/>
      <c r="C572" s="251"/>
      <c r="D572" s="252">
        <v>20902.860628880058</v>
      </c>
      <c r="E572" s="253">
        <v>2829</v>
      </c>
      <c r="F572" s="254">
        <v>8.6519906261864499E-3</v>
      </c>
      <c r="G572" s="255">
        <v>7.8590137670901079</v>
      </c>
      <c r="H572" s="255">
        <v>7.3887807101025302</v>
      </c>
      <c r="I572" s="256">
        <v>43244</v>
      </c>
    </row>
    <row r="573" spans="1:9" ht="15.75" x14ac:dyDescent="0.3">
      <c r="A573"/>
      <c r="B573"/>
      <c r="C573"/>
      <c r="D573"/>
      <c r="E573"/>
      <c r="F573"/>
      <c r="G573"/>
      <c r="H573"/>
      <c r="I573"/>
    </row>
    <row r="574" spans="1:9" ht="15.75" x14ac:dyDescent="0.3">
      <c r="A574"/>
      <c r="B574"/>
      <c r="C574"/>
      <c r="D574"/>
      <c r="E574"/>
      <c r="F574"/>
      <c r="G574"/>
      <c r="H574"/>
      <c r="I574"/>
    </row>
    <row r="575" spans="1:9" ht="15.75" x14ac:dyDescent="0.3">
      <c r="A575"/>
      <c r="B575"/>
      <c r="C575"/>
      <c r="D575"/>
      <c r="E575"/>
      <c r="F575"/>
      <c r="G575"/>
      <c r="H575"/>
      <c r="I575"/>
    </row>
    <row r="576" spans="1:9" ht="15.75" x14ac:dyDescent="0.3">
      <c r="A576"/>
      <c r="B576"/>
      <c r="C576"/>
      <c r="D576"/>
      <c r="E576"/>
      <c r="F576"/>
      <c r="G576"/>
      <c r="H576"/>
      <c r="I576"/>
    </row>
    <row r="577" spans="1:9" ht="15.75" x14ac:dyDescent="0.3">
      <c r="A577"/>
      <c r="B577"/>
      <c r="C577"/>
      <c r="D577"/>
      <c r="E577"/>
      <c r="F577"/>
      <c r="G577"/>
      <c r="H577"/>
      <c r="I577"/>
    </row>
    <row r="578" spans="1:9" ht="15.75" x14ac:dyDescent="0.3">
      <c r="A578"/>
      <c r="B578"/>
      <c r="C578"/>
      <c r="D578"/>
      <c r="E578"/>
      <c r="F578"/>
      <c r="G578"/>
      <c r="H578"/>
      <c r="I578"/>
    </row>
    <row r="579" spans="1:9" ht="15.75" x14ac:dyDescent="0.3">
      <c r="A579"/>
      <c r="B579"/>
      <c r="C579"/>
      <c r="D579"/>
      <c r="E579"/>
      <c r="F579"/>
      <c r="G579"/>
      <c r="H579"/>
      <c r="I579"/>
    </row>
    <row r="580" spans="1:9" ht="15.75" x14ac:dyDescent="0.3">
      <c r="A580"/>
      <c r="B580"/>
      <c r="C580"/>
      <c r="D580"/>
      <c r="E580"/>
      <c r="F580"/>
      <c r="G580"/>
      <c r="H580"/>
      <c r="I580"/>
    </row>
    <row r="581" spans="1:9" ht="15.75" x14ac:dyDescent="0.3">
      <c r="A581"/>
      <c r="B581"/>
      <c r="C581"/>
      <c r="D581"/>
      <c r="E581"/>
      <c r="F581"/>
      <c r="G581"/>
      <c r="H581"/>
      <c r="I581"/>
    </row>
    <row r="582" spans="1:9" ht="15.75" x14ac:dyDescent="0.3">
      <c r="A582"/>
      <c r="B582"/>
      <c r="C582"/>
      <c r="D582"/>
      <c r="E582"/>
      <c r="F582"/>
      <c r="G582"/>
      <c r="H582"/>
      <c r="I582"/>
    </row>
    <row r="583" spans="1:9" ht="15.75" x14ac:dyDescent="0.3">
      <c r="A583"/>
      <c r="B583"/>
      <c r="C583"/>
      <c r="D583"/>
      <c r="E583"/>
      <c r="F583"/>
      <c r="G583"/>
      <c r="H583"/>
      <c r="I583"/>
    </row>
    <row r="584" spans="1:9" ht="15.75" x14ac:dyDescent="0.3">
      <c r="A584"/>
      <c r="B584"/>
      <c r="C584"/>
      <c r="D584"/>
      <c r="E584"/>
      <c r="F584"/>
      <c r="G584"/>
      <c r="H584"/>
      <c r="I584"/>
    </row>
    <row r="585" spans="1:9" ht="15.75" x14ac:dyDescent="0.3">
      <c r="A585"/>
      <c r="B585"/>
      <c r="C585"/>
      <c r="D585"/>
      <c r="E585"/>
      <c r="F585"/>
      <c r="G585"/>
      <c r="H585"/>
      <c r="I585"/>
    </row>
    <row r="586" spans="1:9" ht="15.75" x14ac:dyDescent="0.3">
      <c r="A586"/>
      <c r="B586"/>
      <c r="C586"/>
      <c r="D586"/>
      <c r="E586"/>
      <c r="F586"/>
      <c r="G586"/>
      <c r="H586"/>
      <c r="I586"/>
    </row>
    <row r="587" spans="1:9" ht="15.75" x14ac:dyDescent="0.3">
      <c r="A587"/>
      <c r="B587"/>
      <c r="C587"/>
      <c r="D587"/>
      <c r="E587"/>
      <c r="F587"/>
      <c r="G587"/>
      <c r="H587"/>
      <c r="I587"/>
    </row>
    <row r="588" spans="1:9" ht="15.75" x14ac:dyDescent="0.3">
      <c r="A588"/>
      <c r="B588"/>
      <c r="C588"/>
      <c r="D588"/>
      <c r="E588"/>
      <c r="F588"/>
      <c r="G588"/>
      <c r="H588"/>
      <c r="I588"/>
    </row>
    <row r="589" spans="1:9" ht="15.75" x14ac:dyDescent="0.3">
      <c r="A589"/>
      <c r="B589"/>
      <c r="C589"/>
      <c r="D589"/>
      <c r="E589"/>
      <c r="F589"/>
      <c r="G589"/>
      <c r="H589"/>
      <c r="I589"/>
    </row>
    <row r="590" spans="1:9" ht="15.75" x14ac:dyDescent="0.3">
      <c r="A590"/>
      <c r="B590"/>
      <c r="C590"/>
      <c r="D590"/>
      <c r="E590"/>
      <c r="F590"/>
      <c r="G590"/>
      <c r="H590"/>
      <c r="I590"/>
    </row>
    <row r="591" spans="1:9" ht="15.75" x14ac:dyDescent="0.3">
      <c r="A591"/>
      <c r="B591"/>
      <c r="C591"/>
      <c r="D591"/>
      <c r="E591"/>
      <c r="F591"/>
      <c r="G591"/>
      <c r="H591"/>
      <c r="I591"/>
    </row>
    <row r="592" spans="1:9" ht="15.75" x14ac:dyDescent="0.3">
      <c r="A592"/>
      <c r="B592"/>
      <c r="C592"/>
      <c r="D592"/>
      <c r="E592"/>
      <c r="F592"/>
      <c r="G592"/>
      <c r="H592"/>
      <c r="I592"/>
    </row>
    <row r="593" spans="1:9" ht="15.75" x14ac:dyDescent="0.3">
      <c r="A593"/>
      <c r="B593"/>
      <c r="C593"/>
      <c r="D593"/>
      <c r="E593"/>
      <c r="F593"/>
      <c r="G593"/>
      <c r="H593"/>
      <c r="I593"/>
    </row>
    <row r="594" spans="1:9" ht="15.75" x14ac:dyDescent="0.3">
      <c r="A594"/>
      <c r="B594"/>
      <c r="C594"/>
      <c r="D594"/>
      <c r="E594"/>
      <c r="F594"/>
      <c r="G594"/>
      <c r="H594"/>
      <c r="I594"/>
    </row>
    <row r="595" spans="1:9" ht="15.75" x14ac:dyDescent="0.3">
      <c r="A595"/>
      <c r="B595"/>
      <c r="C595"/>
      <c r="D595"/>
      <c r="E595"/>
      <c r="F595"/>
      <c r="G595"/>
      <c r="H595"/>
      <c r="I595"/>
    </row>
    <row r="596" spans="1:9" ht="15.75" x14ac:dyDescent="0.3">
      <c r="A596"/>
      <c r="B596"/>
      <c r="C596"/>
      <c r="D596"/>
      <c r="E596"/>
      <c r="F596"/>
      <c r="G596"/>
      <c r="H596"/>
      <c r="I596"/>
    </row>
    <row r="597" spans="1:9" ht="15.75" x14ac:dyDescent="0.3">
      <c r="A597"/>
      <c r="B597"/>
      <c r="C597"/>
      <c r="D597"/>
      <c r="E597"/>
      <c r="F597"/>
      <c r="G597"/>
      <c r="H597"/>
      <c r="I597"/>
    </row>
    <row r="598" spans="1:9" ht="15.75" x14ac:dyDescent="0.3">
      <c r="A598"/>
      <c r="B598"/>
      <c r="C598"/>
      <c r="D598"/>
      <c r="E598"/>
      <c r="F598"/>
      <c r="G598"/>
      <c r="H598"/>
      <c r="I598"/>
    </row>
    <row r="599" spans="1:9" ht="15.75" x14ac:dyDescent="0.3">
      <c r="A599"/>
      <c r="B599"/>
      <c r="C599"/>
      <c r="D599"/>
      <c r="E599"/>
      <c r="F599"/>
      <c r="G599"/>
      <c r="H599"/>
      <c r="I599"/>
    </row>
    <row r="600" spans="1:9" ht="15.75" x14ac:dyDescent="0.3">
      <c r="A600"/>
      <c r="B600"/>
      <c r="C600"/>
      <c r="D600"/>
      <c r="E600"/>
      <c r="F600"/>
      <c r="G600"/>
      <c r="H600"/>
      <c r="I600"/>
    </row>
    <row r="601" spans="1:9" ht="15.75" x14ac:dyDescent="0.3">
      <c r="A601"/>
      <c r="B601"/>
      <c r="C601"/>
      <c r="D601"/>
      <c r="E601"/>
      <c r="F601"/>
      <c r="G601"/>
      <c r="H601"/>
      <c r="I601"/>
    </row>
    <row r="602" spans="1:9" ht="15.75" x14ac:dyDescent="0.3">
      <c r="A602"/>
      <c r="B602"/>
      <c r="C602"/>
      <c r="D602"/>
      <c r="E602"/>
      <c r="F602"/>
      <c r="G602"/>
      <c r="H602"/>
      <c r="I602"/>
    </row>
    <row r="603" spans="1:9" ht="15.75" x14ac:dyDescent="0.3">
      <c r="A603"/>
      <c r="B603"/>
      <c r="C603"/>
      <c r="D603"/>
      <c r="E603"/>
      <c r="F603"/>
      <c r="G603"/>
      <c r="H603"/>
      <c r="I603"/>
    </row>
    <row r="604" spans="1:9" ht="15.75" x14ac:dyDescent="0.3">
      <c r="A604"/>
      <c r="B604"/>
      <c r="C604"/>
      <c r="D604"/>
      <c r="E604"/>
      <c r="F604"/>
      <c r="G604"/>
      <c r="H604"/>
      <c r="I604"/>
    </row>
    <row r="605" spans="1:9" ht="15.75" x14ac:dyDescent="0.3">
      <c r="A605"/>
      <c r="B605"/>
      <c r="C605"/>
      <c r="D605"/>
      <c r="E605"/>
      <c r="F605"/>
      <c r="G605"/>
      <c r="H605"/>
      <c r="I605"/>
    </row>
    <row r="606" spans="1:9" ht="15.75" x14ac:dyDescent="0.3">
      <c r="A606"/>
      <c r="B606"/>
      <c r="C606"/>
      <c r="D606"/>
      <c r="E606"/>
      <c r="F606"/>
      <c r="G606"/>
      <c r="H606"/>
      <c r="I606"/>
    </row>
    <row r="607" spans="1:9" ht="15.75" x14ac:dyDescent="0.3">
      <c r="A607"/>
      <c r="B607"/>
      <c r="C607"/>
      <c r="D607"/>
      <c r="E607"/>
      <c r="F607"/>
      <c r="G607"/>
      <c r="H607"/>
      <c r="I607"/>
    </row>
    <row r="608" spans="1:9" ht="15.75" x14ac:dyDescent="0.3">
      <c r="A608"/>
      <c r="B608"/>
      <c r="C608"/>
      <c r="D608"/>
      <c r="E608"/>
      <c r="F608"/>
      <c r="G608"/>
      <c r="H608"/>
      <c r="I608"/>
    </row>
    <row r="609" spans="1:9" ht="15.75" x14ac:dyDescent="0.3">
      <c r="A609"/>
      <c r="B609"/>
      <c r="C609"/>
      <c r="D609"/>
      <c r="E609"/>
      <c r="F609"/>
      <c r="G609"/>
      <c r="H609"/>
      <c r="I609"/>
    </row>
    <row r="610" spans="1:9" ht="15.75" x14ac:dyDescent="0.3">
      <c r="A610"/>
      <c r="B610"/>
      <c r="C610"/>
      <c r="D610"/>
      <c r="E610"/>
      <c r="F610"/>
      <c r="G610"/>
      <c r="H610"/>
      <c r="I610"/>
    </row>
    <row r="611" spans="1:9" ht="15.75" x14ac:dyDescent="0.3">
      <c r="A611"/>
      <c r="B611"/>
      <c r="C611"/>
      <c r="D611"/>
      <c r="E611"/>
      <c r="F611"/>
      <c r="G611"/>
      <c r="H611"/>
      <c r="I611"/>
    </row>
    <row r="612" spans="1:9" ht="15.75" x14ac:dyDescent="0.3">
      <c r="A612"/>
      <c r="B612"/>
      <c r="C612"/>
      <c r="D612"/>
      <c r="E612"/>
      <c r="F612"/>
      <c r="G612"/>
      <c r="H612"/>
      <c r="I612"/>
    </row>
    <row r="613" spans="1:9" ht="15.75" x14ac:dyDescent="0.3">
      <c r="A613"/>
      <c r="B613"/>
      <c r="C613"/>
      <c r="D613"/>
      <c r="E613"/>
      <c r="F613"/>
      <c r="G613"/>
      <c r="H613"/>
      <c r="I613"/>
    </row>
    <row r="614" spans="1:9" ht="15.75" x14ac:dyDescent="0.3">
      <c r="A614"/>
      <c r="B614"/>
      <c r="C614"/>
      <c r="D614"/>
      <c r="E614"/>
      <c r="F614"/>
      <c r="G614"/>
      <c r="H614"/>
      <c r="I614"/>
    </row>
    <row r="615" spans="1:9" ht="15.75" x14ac:dyDescent="0.3">
      <c r="A615"/>
      <c r="B615"/>
      <c r="C615"/>
      <c r="D615"/>
      <c r="E615"/>
      <c r="F615"/>
      <c r="G615"/>
      <c r="H615"/>
      <c r="I615"/>
    </row>
    <row r="616" spans="1:9" ht="15.75" x14ac:dyDescent="0.3">
      <c r="A616"/>
      <c r="B616"/>
      <c r="C616"/>
      <c r="D616"/>
      <c r="E616"/>
      <c r="F616"/>
      <c r="G616"/>
      <c r="H616"/>
      <c r="I616"/>
    </row>
    <row r="617" spans="1:9" ht="15.75" x14ac:dyDescent="0.3">
      <c r="A617"/>
      <c r="B617"/>
      <c r="C617"/>
      <c r="D617"/>
      <c r="E617"/>
      <c r="F617"/>
      <c r="G617"/>
      <c r="H617"/>
      <c r="I617"/>
    </row>
    <row r="618" spans="1:9" ht="15.75" x14ac:dyDescent="0.3">
      <c r="A618"/>
      <c r="B618"/>
      <c r="C618"/>
      <c r="D618"/>
      <c r="E618"/>
      <c r="F618"/>
      <c r="G618"/>
      <c r="H618"/>
      <c r="I618"/>
    </row>
    <row r="619" spans="1:9" ht="15.75" x14ac:dyDescent="0.3">
      <c r="A619"/>
      <c r="B619"/>
      <c r="C619"/>
      <c r="D619"/>
      <c r="E619"/>
      <c r="F619"/>
      <c r="G619"/>
      <c r="H619"/>
      <c r="I619"/>
    </row>
    <row r="620" spans="1:9" ht="15.75" x14ac:dyDescent="0.3">
      <c r="A620"/>
      <c r="B620"/>
      <c r="C620"/>
      <c r="D620"/>
      <c r="E620"/>
      <c r="F620"/>
      <c r="G620"/>
      <c r="H620"/>
      <c r="I620"/>
    </row>
    <row r="621" spans="1:9" ht="15.75" x14ac:dyDescent="0.3">
      <c r="A621"/>
      <c r="B621"/>
      <c r="C621"/>
      <c r="D621"/>
      <c r="E621"/>
      <c r="F621"/>
      <c r="G621"/>
      <c r="H621"/>
      <c r="I621"/>
    </row>
    <row r="622" spans="1:9" ht="15.75" x14ac:dyDescent="0.3">
      <c r="A622"/>
      <c r="B622"/>
      <c r="C622"/>
      <c r="D622"/>
      <c r="E622"/>
      <c r="F622"/>
      <c r="G622"/>
      <c r="H622"/>
      <c r="I622"/>
    </row>
    <row r="623" spans="1:9" ht="15.75" x14ac:dyDescent="0.3">
      <c r="A623"/>
      <c r="B623"/>
      <c r="C623"/>
      <c r="D623"/>
      <c r="E623"/>
      <c r="F623"/>
      <c r="G623"/>
      <c r="H623"/>
      <c r="I623"/>
    </row>
    <row r="624" spans="1:9" ht="15.75" x14ac:dyDescent="0.3">
      <c r="A624"/>
      <c r="B624"/>
      <c r="C624"/>
      <c r="D624"/>
      <c r="E624"/>
      <c r="F624"/>
      <c r="G624"/>
      <c r="H624"/>
      <c r="I624"/>
    </row>
    <row r="625" spans="1:9" ht="15.75" x14ac:dyDescent="0.3">
      <c r="A625"/>
      <c r="B625"/>
      <c r="C625"/>
      <c r="D625"/>
      <c r="E625"/>
      <c r="F625"/>
      <c r="G625"/>
      <c r="H625"/>
      <c r="I625"/>
    </row>
    <row r="626" spans="1:9" ht="15.75" x14ac:dyDescent="0.3">
      <c r="A626"/>
      <c r="B626"/>
      <c r="C626"/>
      <c r="D626"/>
      <c r="E626"/>
      <c r="F626"/>
      <c r="G626"/>
      <c r="H626"/>
      <c r="I626"/>
    </row>
    <row r="627" spans="1:9" ht="15.75" x14ac:dyDescent="0.3">
      <c r="A627"/>
      <c r="B627"/>
      <c r="C627"/>
      <c r="D627"/>
      <c r="E627"/>
      <c r="F627"/>
      <c r="G627"/>
      <c r="H627"/>
      <c r="I627"/>
    </row>
    <row r="628" spans="1:9" ht="15.75" x14ac:dyDescent="0.3">
      <c r="A628"/>
      <c r="B628"/>
      <c r="C628"/>
      <c r="D628"/>
      <c r="E628"/>
      <c r="F628"/>
      <c r="G628"/>
      <c r="H628"/>
      <c r="I628"/>
    </row>
    <row r="629" spans="1:9" ht="15.75" x14ac:dyDescent="0.3">
      <c r="A629"/>
      <c r="B629"/>
      <c r="C629"/>
      <c r="D629"/>
      <c r="E629"/>
      <c r="F629"/>
      <c r="G629"/>
      <c r="H629"/>
      <c r="I629"/>
    </row>
    <row r="630" spans="1:9" ht="15.75" x14ac:dyDescent="0.3">
      <c r="A630"/>
      <c r="B630"/>
      <c r="C630"/>
      <c r="D630"/>
      <c r="E630"/>
      <c r="F630"/>
      <c r="G630"/>
      <c r="H630"/>
      <c r="I630"/>
    </row>
    <row r="631" spans="1:9" ht="15.75" x14ac:dyDescent="0.3">
      <c r="A631"/>
      <c r="B631"/>
      <c r="C631"/>
      <c r="D631"/>
      <c r="E631"/>
      <c r="F631"/>
      <c r="G631"/>
      <c r="H631"/>
      <c r="I631"/>
    </row>
    <row r="632" spans="1:9" ht="15.75" x14ac:dyDescent="0.3">
      <c r="A632"/>
      <c r="B632"/>
      <c r="C632"/>
      <c r="D632"/>
      <c r="E632"/>
      <c r="F632"/>
      <c r="G632"/>
      <c r="H632"/>
      <c r="I632"/>
    </row>
    <row r="633" spans="1:9" ht="15.75" x14ac:dyDescent="0.3">
      <c r="A633"/>
      <c r="B633"/>
      <c r="C633"/>
      <c r="D633"/>
      <c r="E633"/>
      <c r="F633"/>
      <c r="G633"/>
      <c r="H633"/>
      <c r="I633"/>
    </row>
    <row r="634" spans="1:9" ht="15.75" x14ac:dyDescent="0.3">
      <c r="A634"/>
      <c r="B634"/>
      <c r="C634"/>
      <c r="D634"/>
      <c r="E634"/>
      <c r="F634"/>
      <c r="G634"/>
      <c r="H634"/>
      <c r="I634"/>
    </row>
    <row r="635" spans="1:9" ht="15.75" x14ac:dyDescent="0.3">
      <c r="A635"/>
      <c r="B635"/>
      <c r="C635"/>
      <c r="D635"/>
      <c r="E635"/>
      <c r="F635"/>
      <c r="G635"/>
      <c r="H635"/>
      <c r="I635"/>
    </row>
    <row r="636" spans="1:9" ht="15.75" x14ac:dyDescent="0.3">
      <c r="A636"/>
      <c r="B636"/>
      <c r="C636"/>
      <c r="D636"/>
      <c r="E636"/>
      <c r="F636"/>
      <c r="G636"/>
      <c r="H636"/>
      <c r="I636"/>
    </row>
    <row r="637" spans="1:9" ht="15.75" x14ac:dyDescent="0.3">
      <c r="A637"/>
      <c r="B637"/>
      <c r="C637"/>
      <c r="D637"/>
      <c r="E637"/>
      <c r="F637"/>
      <c r="G637"/>
      <c r="H637"/>
      <c r="I637"/>
    </row>
    <row r="638" spans="1:9" ht="15.75" x14ac:dyDescent="0.3">
      <c r="A638"/>
      <c r="B638"/>
      <c r="C638"/>
      <c r="D638"/>
      <c r="E638"/>
      <c r="F638"/>
      <c r="G638"/>
      <c r="H638"/>
      <c r="I638"/>
    </row>
    <row r="639" spans="1:9" ht="15.75" x14ac:dyDescent="0.3">
      <c r="A639"/>
      <c r="B639"/>
      <c r="C639"/>
      <c r="D639"/>
      <c r="E639"/>
      <c r="F639"/>
      <c r="G639"/>
      <c r="H639"/>
      <c r="I639"/>
    </row>
    <row r="640" spans="1:9" ht="15.75" x14ac:dyDescent="0.3">
      <c r="A640"/>
      <c r="B640"/>
      <c r="C640"/>
      <c r="D640"/>
      <c r="E640"/>
      <c r="F640"/>
      <c r="G640"/>
      <c r="H640"/>
      <c r="I640"/>
    </row>
    <row r="641" spans="1:9" ht="15.75" x14ac:dyDescent="0.3">
      <c r="A641"/>
      <c r="B641"/>
      <c r="C641"/>
      <c r="D641"/>
      <c r="E641"/>
      <c r="F641"/>
      <c r="G641"/>
      <c r="H641"/>
      <c r="I641"/>
    </row>
    <row r="642" spans="1:9" ht="15.75" x14ac:dyDescent="0.3">
      <c r="A642"/>
      <c r="B642"/>
      <c r="C642"/>
      <c r="D642"/>
      <c r="E642"/>
      <c r="F642"/>
      <c r="G642"/>
      <c r="H642"/>
      <c r="I642"/>
    </row>
    <row r="643" spans="1:9" ht="15.75" x14ac:dyDescent="0.3">
      <c r="A643"/>
      <c r="B643"/>
      <c r="C643"/>
      <c r="D643"/>
      <c r="E643"/>
      <c r="F643"/>
      <c r="G643"/>
      <c r="H643"/>
      <c r="I643"/>
    </row>
    <row r="644" spans="1:9" ht="15.75" x14ac:dyDescent="0.3">
      <c r="A644"/>
      <c r="B644"/>
      <c r="C644"/>
      <c r="D644"/>
      <c r="E644"/>
      <c r="F644"/>
      <c r="G644"/>
      <c r="H644"/>
      <c r="I644"/>
    </row>
    <row r="645" spans="1:9" ht="15.75" x14ac:dyDescent="0.3">
      <c r="A645"/>
      <c r="B645"/>
      <c r="C645"/>
      <c r="D645"/>
      <c r="E645"/>
      <c r="F645"/>
      <c r="G645"/>
      <c r="H645"/>
      <c r="I645"/>
    </row>
    <row r="646" spans="1:9" ht="15.75" x14ac:dyDescent="0.3">
      <c r="A646"/>
      <c r="B646"/>
      <c r="C646"/>
      <c r="D646"/>
      <c r="E646"/>
      <c r="F646"/>
      <c r="G646"/>
      <c r="H646"/>
      <c r="I646"/>
    </row>
    <row r="647" spans="1:9" ht="15.75" x14ac:dyDescent="0.3">
      <c r="A647"/>
      <c r="B647"/>
      <c r="C647"/>
      <c r="D647"/>
      <c r="E647"/>
      <c r="F647"/>
      <c r="G647"/>
      <c r="H647"/>
      <c r="I647"/>
    </row>
    <row r="648" spans="1:9" ht="15.75" x14ac:dyDescent="0.3">
      <c r="A648"/>
      <c r="B648"/>
      <c r="C648"/>
      <c r="D648"/>
      <c r="E648"/>
      <c r="F648"/>
      <c r="G648"/>
      <c r="H648"/>
      <c r="I648"/>
    </row>
    <row r="649" spans="1:9" ht="15.75" x14ac:dyDescent="0.3">
      <c r="A649"/>
      <c r="B649"/>
      <c r="C649"/>
      <c r="D649"/>
      <c r="E649"/>
      <c r="F649"/>
      <c r="G649"/>
      <c r="H649"/>
      <c r="I649"/>
    </row>
    <row r="650" spans="1:9" ht="15.75" x14ac:dyDescent="0.3">
      <c r="A650"/>
      <c r="B650"/>
      <c r="C650"/>
      <c r="D650"/>
      <c r="E650"/>
      <c r="F650"/>
      <c r="G650"/>
      <c r="H650"/>
      <c r="I650"/>
    </row>
    <row r="651" spans="1:9" ht="15.75" x14ac:dyDescent="0.3">
      <c r="A651"/>
      <c r="B651"/>
      <c r="C651"/>
      <c r="D651"/>
      <c r="E651"/>
      <c r="F651"/>
      <c r="G651"/>
      <c r="H651"/>
      <c r="I651"/>
    </row>
    <row r="652" spans="1:9" ht="15.75" x14ac:dyDescent="0.3">
      <c r="A652"/>
      <c r="B652"/>
      <c r="C652"/>
      <c r="D652"/>
      <c r="E652"/>
      <c r="F652"/>
      <c r="G652"/>
      <c r="H652"/>
      <c r="I652"/>
    </row>
    <row r="653" spans="1:9" ht="15.75" x14ac:dyDescent="0.3">
      <c r="A653"/>
      <c r="B653"/>
      <c r="C653"/>
      <c r="D653"/>
      <c r="E653"/>
      <c r="F653"/>
      <c r="G653"/>
      <c r="H653"/>
      <c r="I653"/>
    </row>
    <row r="654" spans="1:9" ht="15.75" x14ac:dyDescent="0.3">
      <c r="A654"/>
      <c r="B654"/>
      <c r="C654"/>
      <c r="D654"/>
      <c r="E654"/>
      <c r="F654"/>
      <c r="G654"/>
      <c r="H654"/>
      <c r="I654"/>
    </row>
    <row r="655" spans="1:9" ht="15.75" x14ac:dyDescent="0.3">
      <c r="A655"/>
      <c r="B655"/>
      <c r="C655"/>
      <c r="D655"/>
      <c r="E655"/>
      <c r="F655"/>
      <c r="G655"/>
      <c r="H655"/>
      <c r="I655"/>
    </row>
    <row r="656" spans="1:9" ht="15.75" x14ac:dyDescent="0.3">
      <c r="A656"/>
      <c r="B656"/>
      <c r="C656"/>
      <c r="D656"/>
      <c r="E656"/>
      <c r="F656"/>
      <c r="G656"/>
      <c r="H656"/>
      <c r="I656"/>
    </row>
    <row r="657" spans="1:9" ht="15.75" x14ac:dyDescent="0.3">
      <c r="A657"/>
      <c r="B657"/>
      <c r="C657"/>
      <c r="D657"/>
      <c r="E657"/>
      <c r="F657"/>
      <c r="G657"/>
      <c r="H657"/>
      <c r="I657"/>
    </row>
    <row r="658" spans="1:9" ht="15.75" x14ac:dyDescent="0.3">
      <c r="A658"/>
      <c r="B658"/>
      <c r="C658"/>
      <c r="D658"/>
      <c r="E658"/>
      <c r="F658"/>
      <c r="G658"/>
      <c r="H658"/>
      <c r="I658"/>
    </row>
    <row r="659" spans="1:9" ht="15.75" x14ac:dyDescent="0.3">
      <c r="A659"/>
      <c r="B659"/>
      <c r="C659"/>
      <c r="D659"/>
      <c r="E659"/>
      <c r="F659"/>
      <c r="G659"/>
      <c r="H659"/>
      <c r="I659"/>
    </row>
    <row r="660" spans="1:9" ht="15.75" x14ac:dyDescent="0.3">
      <c r="A660"/>
      <c r="B660"/>
      <c r="C660"/>
      <c r="D660"/>
      <c r="E660"/>
      <c r="F660"/>
      <c r="G660"/>
      <c r="H660"/>
      <c r="I660"/>
    </row>
    <row r="661" spans="1:9" ht="15.75" x14ac:dyDescent="0.3">
      <c r="A661"/>
      <c r="B661"/>
      <c r="C661"/>
      <c r="D661"/>
      <c r="E661"/>
      <c r="F661"/>
      <c r="G661"/>
      <c r="H661"/>
      <c r="I661"/>
    </row>
    <row r="662" spans="1:9" ht="15.75" x14ac:dyDescent="0.3">
      <c r="A662"/>
      <c r="B662"/>
      <c r="C662"/>
      <c r="D662"/>
      <c r="E662"/>
      <c r="F662"/>
      <c r="G662"/>
      <c r="H662"/>
      <c r="I662"/>
    </row>
    <row r="663" spans="1:9" ht="15.75" x14ac:dyDescent="0.3">
      <c r="A663"/>
      <c r="B663"/>
      <c r="C663"/>
      <c r="D663"/>
      <c r="E663"/>
      <c r="F663"/>
      <c r="G663"/>
      <c r="H663"/>
      <c r="I663"/>
    </row>
    <row r="664" spans="1:9" ht="15.75" x14ac:dyDescent="0.3">
      <c r="A664"/>
      <c r="B664"/>
      <c r="C664"/>
      <c r="D664"/>
      <c r="E664"/>
      <c r="F664"/>
      <c r="G664"/>
      <c r="H664"/>
      <c r="I664"/>
    </row>
    <row r="665" spans="1:9" ht="15.75" x14ac:dyDescent="0.3">
      <c r="A665"/>
      <c r="B665"/>
      <c r="C665"/>
      <c r="D665"/>
      <c r="E665"/>
      <c r="F665"/>
      <c r="G665"/>
      <c r="H665"/>
      <c r="I665"/>
    </row>
    <row r="666" spans="1:9" ht="15.75" x14ac:dyDescent="0.3">
      <c r="A666"/>
      <c r="B666"/>
      <c r="C666"/>
      <c r="D666"/>
      <c r="E666"/>
      <c r="F666"/>
      <c r="G666"/>
      <c r="H666"/>
      <c r="I666"/>
    </row>
    <row r="667" spans="1:9" ht="15.75" x14ac:dyDescent="0.3">
      <c r="A667"/>
      <c r="B667"/>
      <c r="C667"/>
      <c r="D667"/>
      <c r="E667"/>
      <c r="F667"/>
      <c r="G667"/>
      <c r="H667"/>
      <c r="I667"/>
    </row>
    <row r="668" spans="1:9" ht="15.75" x14ac:dyDescent="0.3">
      <c r="A668"/>
      <c r="B668"/>
      <c r="C668"/>
      <c r="D668"/>
      <c r="E668"/>
      <c r="F668"/>
      <c r="G668"/>
      <c r="H668"/>
      <c r="I668"/>
    </row>
    <row r="669" spans="1:9" ht="15.75" x14ac:dyDescent="0.3">
      <c r="A669"/>
      <c r="B669"/>
      <c r="C669"/>
      <c r="D669"/>
      <c r="E669"/>
      <c r="F669"/>
      <c r="G669"/>
      <c r="H669"/>
      <c r="I669"/>
    </row>
    <row r="670" spans="1:9" ht="15.75" x14ac:dyDescent="0.3">
      <c r="A670"/>
      <c r="B670"/>
      <c r="C670"/>
      <c r="D670"/>
      <c r="E670"/>
      <c r="F670"/>
      <c r="G670"/>
      <c r="H670"/>
      <c r="I670"/>
    </row>
    <row r="671" spans="1:9" ht="15.75" x14ac:dyDescent="0.3">
      <c r="A671"/>
      <c r="B671"/>
      <c r="C671"/>
      <c r="D671"/>
      <c r="E671"/>
      <c r="F671"/>
      <c r="G671"/>
      <c r="H671"/>
      <c r="I671"/>
    </row>
    <row r="672" spans="1:9" ht="15.75" x14ac:dyDescent="0.3">
      <c r="A672"/>
      <c r="B672"/>
      <c r="C672"/>
      <c r="D672"/>
      <c r="E672"/>
      <c r="F672"/>
      <c r="G672"/>
      <c r="H672"/>
      <c r="I672"/>
    </row>
    <row r="673" spans="1:9" ht="15.75" x14ac:dyDescent="0.3">
      <c r="A673"/>
      <c r="B673"/>
      <c r="C673"/>
      <c r="D673"/>
      <c r="E673"/>
      <c r="F673"/>
      <c r="G673"/>
      <c r="H673"/>
      <c r="I673"/>
    </row>
    <row r="674" spans="1:9" ht="15.75" x14ac:dyDescent="0.3">
      <c r="A674"/>
      <c r="B674"/>
      <c r="C674"/>
      <c r="D674"/>
      <c r="E674"/>
      <c r="F674"/>
      <c r="G674"/>
      <c r="H674"/>
      <c r="I674"/>
    </row>
    <row r="675" spans="1:9" ht="15.75" x14ac:dyDescent="0.3">
      <c r="A675"/>
      <c r="B675"/>
      <c r="C675"/>
      <c r="D675"/>
      <c r="E675"/>
      <c r="F675"/>
      <c r="G675"/>
      <c r="H675"/>
      <c r="I675"/>
    </row>
    <row r="676" spans="1:9" ht="15.75" x14ac:dyDescent="0.3">
      <c r="A676"/>
      <c r="B676"/>
      <c r="C676"/>
      <c r="D676"/>
      <c r="E676"/>
      <c r="F676"/>
      <c r="G676"/>
      <c r="H676"/>
      <c r="I676"/>
    </row>
    <row r="677" spans="1:9" ht="15.75" x14ac:dyDescent="0.3">
      <c r="A677"/>
      <c r="B677"/>
      <c r="C677"/>
      <c r="D677"/>
      <c r="E677"/>
      <c r="F677"/>
      <c r="G677"/>
      <c r="H677"/>
      <c r="I677"/>
    </row>
    <row r="678" spans="1:9" ht="15.75" x14ac:dyDescent="0.3">
      <c r="A678"/>
      <c r="B678"/>
      <c r="C678"/>
      <c r="D678"/>
      <c r="E678"/>
      <c r="F678"/>
      <c r="G678"/>
      <c r="H678"/>
      <c r="I678"/>
    </row>
    <row r="679" spans="1:9" ht="15.75" x14ac:dyDescent="0.3">
      <c r="A679"/>
      <c r="B679"/>
      <c r="C679"/>
      <c r="D679"/>
      <c r="E679"/>
      <c r="F679"/>
      <c r="G679"/>
      <c r="H679"/>
      <c r="I679"/>
    </row>
    <row r="680" spans="1:9" ht="15.75" x14ac:dyDescent="0.3">
      <c r="A680"/>
      <c r="B680"/>
      <c r="C680"/>
      <c r="D680"/>
      <c r="E680"/>
      <c r="F680"/>
      <c r="G680"/>
      <c r="H680"/>
      <c r="I680"/>
    </row>
    <row r="681" spans="1:9" ht="15.75" x14ac:dyDescent="0.3">
      <c r="A681"/>
      <c r="B681"/>
      <c r="C681"/>
      <c r="D681"/>
      <c r="E681"/>
      <c r="F681"/>
      <c r="G681"/>
      <c r="H681"/>
      <c r="I681"/>
    </row>
    <row r="682" spans="1:9" ht="15.75" x14ac:dyDescent="0.3">
      <c r="A682"/>
      <c r="B682"/>
      <c r="C682"/>
      <c r="D682"/>
      <c r="E682"/>
      <c r="F682"/>
      <c r="G682"/>
      <c r="H682"/>
      <c r="I682"/>
    </row>
    <row r="683" spans="1:9" ht="15.75" x14ac:dyDescent="0.3">
      <c r="A683"/>
      <c r="B683"/>
      <c r="C683"/>
      <c r="D683"/>
      <c r="E683"/>
      <c r="F683"/>
      <c r="G683"/>
      <c r="H683"/>
      <c r="I683"/>
    </row>
    <row r="684" spans="1:9" ht="15.75" x14ac:dyDescent="0.3">
      <c r="A684"/>
      <c r="B684"/>
      <c r="C684"/>
      <c r="D684"/>
      <c r="E684"/>
      <c r="F684"/>
      <c r="G684"/>
      <c r="H684"/>
      <c r="I684"/>
    </row>
    <row r="685" spans="1:9" ht="15.75" x14ac:dyDescent="0.3">
      <c r="A685"/>
      <c r="B685"/>
      <c r="C685"/>
      <c r="D685"/>
      <c r="E685"/>
      <c r="F685"/>
      <c r="G685"/>
      <c r="H685"/>
      <c r="I685"/>
    </row>
    <row r="686" spans="1:9" ht="15.75" x14ac:dyDescent="0.3">
      <c r="A686"/>
      <c r="B686"/>
      <c r="C686"/>
      <c r="D686"/>
      <c r="E686"/>
      <c r="F686"/>
      <c r="G686"/>
      <c r="H686"/>
      <c r="I686"/>
    </row>
    <row r="687" spans="1:9" ht="15.75" x14ac:dyDescent="0.3">
      <c r="A687"/>
      <c r="B687"/>
      <c r="C687"/>
      <c r="D687"/>
      <c r="E687"/>
      <c r="F687"/>
      <c r="G687"/>
      <c r="H687"/>
      <c r="I687"/>
    </row>
    <row r="688" spans="1:9" ht="15.75" x14ac:dyDescent="0.3">
      <c r="A688"/>
      <c r="B688"/>
      <c r="C688"/>
      <c r="D688"/>
      <c r="E688"/>
      <c r="F688"/>
      <c r="G688"/>
      <c r="H688"/>
      <c r="I688"/>
    </row>
    <row r="689" spans="1:9" ht="15.75" x14ac:dyDescent="0.3">
      <c r="A689"/>
      <c r="B689"/>
      <c r="C689"/>
      <c r="D689"/>
      <c r="E689"/>
      <c r="F689"/>
      <c r="G689"/>
      <c r="H689"/>
      <c r="I689"/>
    </row>
    <row r="690" spans="1:9" ht="15.75" x14ac:dyDescent="0.3">
      <c r="A690"/>
      <c r="B690"/>
      <c r="C690"/>
      <c r="D690"/>
      <c r="E690"/>
      <c r="F690"/>
      <c r="G690"/>
      <c r="H690"/>
      <c r="I690"/>
    </row>
    <row r="691" spans="1:9" ht="15.75" x14ac:dyDescent="0.3">
      <c r="A691"/>
      <c r="B691"/>
      <c r="C691"/>
      <c r="D691"/>
      <c r="E691"/>
      <c r="F691"/>
      <c r="G691"/>
      <c r="H691"/>
      <c r="I691"/>
    </row>
    <row r="692" spans="1:9" ht="15.75" x14ac:dyDescent="0.3">
      <c r="A692"/>
      <c r="B692"/>
      <c r="C692"/>
      <c r="D692"/>
      <c r="E692"/>
      <c r="F692"/>
      <c r="G692"/>
      <c r="H692"/>
      <c r="I692"/>
    </row>
    <row r="693" spans="1:9" ht="15.75" x14ac:dyDescent="0.3">
      <c r="A693"/>
      <c r="B693"/>
      <c r="C693"/>
      <c r="D693"/>
      <c r="E693"/>
      <c r="F693"/>
      <c r="G693"/>
      <c r="H693"/>
      <c r="I693"/>
    </row>
    <row r="694" spans="1:9" ht="15.75" x14ac:dyDescent="0.3">
      <c r="A694"/>
      <c r="B694"/>
      <c r="C694"/>
      <c r="D694"/>
      <c r="E694"/>
      <c r="F694"/>
      <c r="G694"/>
      <c r="H694"/>
      <c r="I694"/>
    </row>
    <row r="695" spans="1:9" ht="15.75" x14ac:dyDescent="0.3">
      <c r="A695"/>
      <c r="B695"/>
      <c r="C695"/>
      <c r="D695"/>
      <c r="E695"/>
      <c r="F695"/>
      <c r="G695"/>
      <c r="H695"/>
      <c r="I695"/>
    </row>
    <row r="696" spans="1:9" ht="15.75" x14ac:dyDescent="0.3">
      <c r="A696"/>
      <c r="B696"/>
      <c r="C696"/>
      <c r="D696"/>
      <c r="E696"/>
      <c r="F696"/>
      <c r="G696"/>
      <c r="H696"/>
      <c r="I696"/>
    </row>
    <row r="697" spans="1:9" ht="15.75" x14ac:dyDescent="0.3">
      <c r="A697"/>
      <c r="B697"/>
      <c r="C697"/>
      <c r="D697"/>
      <c r="E697"/>
      <c r="F697"/>
      <c r="G697"/>
      <c r="H697"/>
      <c r="I697"/>
    </row>
    <row r="698" spans="1:9" ht="15.75" x14ac:dyDescent="0.3">
      <c r="A698"/>
      <c r="B698"/>
      <c r="C698"/>
      <c r="D698"/>
      <c r="E698"/>
      <c r="F698"/>
      <c r="G698"/>
      <c r="H698"/>
      <c r="I698"/>
    </row>
    <row r="699" spans="1:9" ht="15.75" x14ac:dyDescent="0.3">
      <c r="A699"/>
      <c r="B699"/>
      <c r="C699"/>
      <c r="D699"/>
      <c r="E699"/>
      <c r="F699"/>
      <c r="G699"/>
      <c r="H699"/>
      <c r="I699"/>
    </row>
    <row r="700" spans="1:9" ht="15.75" x14ac:dyDescent="0.3">
      <c r="A700"/>
      <c r="B700"/>
      <c r="C700"/>
      <c r="D700"/>
      <c r="E700"/>
      <c r="F700"/>
      <c r="G700"/>
      <c r="H700"/>
      <c r="I700"/>
    </row>
    <row r="701" spans="1:9" ht="15.75" x14ac:dyDescent="0.3">
      <c r="A701"/>
      <c r="B701"/>
      <c r="C701"/>
      <c r="D701"/>
      <c r="E701"/>
      <c r="F701"/>
      <c r="G701"/>
      <c r="H701"/>
      <c r="I701"/>
    </row>
    <row r="702" spans="1:9" ht="15.75" x14ac:dyDescent="0.3">
      <c r="A702"/>
      <c r="B702"/>
      <c r="C702"/>
      <c r="D702"/>
      <c r="E702"/>
      <c r="F702"/>
      <c r="G702"/>
      <c r="H702"/>
      <c r="I702"/>
    </row>
    <row r="703" spans="1:9" ht="15.75" x14ac:dyDescent="0.3">
      <c r="A703"/>
      <c r="B703"/>
      <c r="C703"/>
      <c r="D703"/>
      <c r="E703"/>
      <c r="F703"/>
      <c r="G703"/>
      <c r="H703"/>
      <c r="I703"/>
    </row>
    <row r="704" spans="1:9" ht="15.75" x14ac:dyDescent="0.3">
      <c r="A704"/>
      <c r="B704"/>
      <c r="C704"/>
      <c r="D704"/>
      <c r="E704"/>
      <c r="F704"/>
      <c r="G704"/>
      <c r="H704"/>
      <c r="I704"/>
    </row>
    <row r="705" spans="1:9" ht="15.75" x14ac:dyDescent="0.3">
      <c r="A705"/>
      <c r="B705"/>
      <c r="C705"/>
      <c r="D705"/>
      <c r="E705"/>
      <c r="F705"/>
      <c r="G705"/>
      <c r="H705"/>
      <c r="I705"/>
    </row>
    <row r="706" spans="1:9" ht="15.75" x14ac:dyDescent="0.3">
      <c r="A706"/>
      <c r="B706"/>
      <c r="C706"/>
      <c r="D706"/>
      <c r="E706"/>
      <c r="F706"/>
      <c r="G706"/>
      <c r="H706"/>
      <c r="I706"/>
    </row>
    <row r="707" spans="1:9" ht="15.75" x14ac:dyDescent="0.3">
      <c r="A707"/>
      <c r="B707"/>
      <c r="C707"/>
      <c r="D707"/>
      <c r="E707"/>
      <c r="F707"/>
      <c r="G707"/>
      <c r="H707"/>
      <c r="I707"/>
    </row>
    <row r="708" spans="1:9" ht="15.75" x14ac:dyDescent="0.3">
      <c r="A708"/>
      <c r="B708"/>
      <c r="C708"/>
      <c r="D708"/>
      <c r="E708"/>
      <c r="F708"/>
      <c r="G708"/>
      <c r="H708"/>
      <c r="I708"/>
    </row>
    <row r="709" spans="1:9" ht="15.75" x14ac:dyDescent="0.3">
      <c r="A709"/>
      <c r="B709"/>
      <c r="C709"/>
      <c r="D709"/>
      <c r="E709"/>
      <c r="F709"/>
      <c r="G709"/>
      <c r="H709"/>
      <c r="I709"/>
    </row>
    <row r="710" spans="1:9" ht="15.75" x14ac:dyDescent="0.3">
      <c r="A710"/>
      <c r="B710"/>
      <c r="C710"/>
      <c r="D710"/>
      <c r="E710"/>
      <c r="F710"/>
      <c r="G710"/>
      <c r="H710"/>
      <c r="I710"/>
    </row>
    <row r="711" spans="1:9" ht="15.75" x14ac:dyDescent="0.3">
      <c r="A711"/>
      <c r="B711"/>
      <c r="C711"/>
      <c r="D711"/>
      <c r="E711"/>
      <c r="F711"/>
      <c r="G711"/>
      <c r="H711"/>
      <c r="I711"/>
    </row>
    <row r="712" spans="1:9" ht="15.75" x14ac:dyDescent="0.3">
      <c r="A712"/>
      <c r="B712"/>
      <c r="C712"/>
      <c r="D712"/>
      <c r="E712"/>
      <c r="F712"/>
      <c r="G712"/>
      <c r="H712"/>
      <c r="I712"/>
    </row>
    <row r="713" spans="1:9" ht="15.75" x14ac:dyDescent="0.3">
      <c r="A713"/>
      <c r="B713"/>
      <c r="C713"/>
      <c r="D713"/>
      <c r="E713"/>
      <c r="F713"/>
      <c r="G713"/>
      <c r="H713"/>
      <c r="I713"/>
    </row>
    <row r="714" spans="1:9" ht="15.75" x14ac:dyDescent="0.3">
      <c r="A714"/>
      <c r="B714"/>
      <c r="C714"/>
      <c r="D714"/>
      <c r="E714"/>
      <c r="F714"/>
      <c r="G714"/>
      <c r="H714"/>
      <c r="I714"/>
    </row>
    <row r="715" spans="1:9" ht="15.75" x14ac:dyDescent="0.3">
      <c r="A715"/>
      <c r="B715"/>
      <c r="C715"/>
      <c r="D715"/>
      <c r="E715"/>
      <c r="F715"/>
      <c r="G715"/>
      <c r="H715"/>
      <c r="I715"/>
    </row>
    <row r="716" spans="1:9" ht="15.75" x14ac:dyDescent="0.3">
      <c r="A716"/>
      <c r="B716"/>
      <c r="C716"/>
      <c r="D716"/>
      <c r="E716"/>
      <c r="F716"/>
      <c r="G716"/>
      <c r="H716"/>
      <c r="I716"/>
    </row>
    <row r="717" spans="1:9" ht="15.75" x14ac:dyDescent="0.3">
      <c r="A717"/>
      <c r="B717"/>
      <c r="C717"/>
      <c r="D717"/>
      <c r="E717"/>
      <c r="F717"/>
      <c r="G717"/>
      <c r="H717"/>
      <c r="I717"/>
    </row>
    <row r="718" spans="1:9" ht="15.75" x14ac:dyDescent="0.3">
      <c r="A718"/>
      <c r="B718"/>
      <c r="C718"/>
      <c r="D718"/>
      <c r="E718"/>
      <c r="F718"/>
      <c r="G718"/>
      <c r="H718"/>
      <c r="I718"/>
    </row>
    <row r="719" spans="1:9" ht="15.75" x14ac:dyDescent="0.3">
      <c r="A719"/>
      <c r="B719"/>
      <c r="C719"/>
      <c r="D719"/>
      <c r="E719"/>
      <c r="F719"/>
      <c r="G719"/>
      <c r="H719"/>
      <c r="I719"/>
    </row>
    <row r="720" spans="1:9" ht="15.75" x14ac:dyDescent="0.3">
      <c r="A720"/>
      <c r="B720"/>
      <c r="C720"/>
      <c r="D720"/>
      <c r="E720"/>
      <c r="F720"/>
      <c r="G720"/>
      <c r="H720"/>
      <c r="I720"/>
    </row>
    <row r="721" spans="1:9" ht="15.75" x14ac:dyDescent="0.3">
      <c r="A721"/>
      <c r="B721"/>
      <c r="C721"/>
      <c r="D721"/>
      <c r="E721"/>
      <c r="F721"/>
      <c r="G721"/>
      <c r="H721"/>
      <c r="I721"/>
    </row>
    <row r="722" spans="1:9" ht="15.75" x14ac:dyDescent="0.3">
      <c r="A722"/>
      <c r="B722"/>
      <c r="C722"/>
      <c r="D722"/>
      <c r="E722"/>
      <c r="F722"/>
      <c r="G722"/>
      <c r="H722"/>
      <c r="I722"/>
    </row>
    <row r="723" spans="1:9" ht="15.75" x14ac:dyDescent="0.3">
      <c r="A723"/>
      <c r="B723"/>
      <c r="C723"/>
      <c r="D723"/>
      <c r="E723"/>
      <c r="F723"/>
      <c r="G723"/>
      <c r="H723"/>
      <c r="I723"/>
    </row>
    <row r="724" spans="1:9" ht="15.75" x14ac:dyDescent="0.3">
      <c r="A724"/>
      <c r="B724"/>
      <c r="C724"/>
      <c r="D724"/>
      <c r="E724"/>
      <c r="F724"/>
      <c r="G724"/>
      <c r="H724"/>
      <c r="I724"/>
    </row>
    <row r="725" spans="1:9" ht="15.75" x14ac:dyDescent="0.3">
      <c r="A725"/>
      <c r="B725"/>
      <c r="C725"/>
      <c r="D725"/>
      <c r="E725"/>
      <c r="F725"/>
      <c r="G725"/>
      <c r="H725"/>
      <c r="I725"/>
    </row>
    <row r="726" spans="1:9" ht="15.75" x14ac:dyDescent="0.3">
      <c r="A726"/>
      <c r="B726"/>
      <c r="C726"/>
      <c r="D726"/>
      <c r="E726"/>
      <c r="F726"/>
      <c r="G726"/>
      <c r="H726"/>
      <c r="I726"/>
    </row>
    <row r="727" spans="1:9" ht="15.75" x14ac:dyDescent="0.3">
      <c r="A727"/>
      <c r="B727"/>
      <c r="C727"/>
      <c r="D727"/>
      <c r="E727"/>
      <c r="F727"/>
      <c r="G727"/>
      <c r="H727"/>
      <c r="I727"/>
    </row>
    <row r="728" spans="1:9" ht="15.75" x14ac:dyDescent="0.3">
      <c r="A728"/>
      <c r="B728"/>
      <c r="C728"/>
      <c r="D728"/>
      <c r="E728"/>
      <c r="F728"/>
      <c r="G728"/>
      <c r="H728"/>
      <c r="I728"/>
    </row>
    <row r="729" spans="1:9" ht="15.75" x14ac:dyDescent="0.3">
      <c r="A729"/>
      <c r="B729"/>
      <c r="C729"/>
      <c r="D729"/>
      <c r="E729"/>
      <c r="F729"/>
      <c r="G729"/>
      <c r="H729"/>
      <c r="I729"/>
    </row>
    <row r="730" spans="1:9" ht="15.75" x14ac:dyDescent="0.3">
      <c r="A730"/>
      <c r="B730"/>
      <c r="C730"/>
      <c r="D730"/>
      <c r="E730"/>
      <c r="F730"/>
      <c r="G730"/>
      <c r="H730"/>
      <c r="I730"/>
    </row>
    <row r="731" spans="1:9" ht="15.75" x14ac:dyDescent="0.3">
      <c r="A731"/>
      <c r="B731"/>
      <c r="C731"/>
      <c r="D731"/>
      <c r="E731"/>
      <c r="F731"/>
      <c r="G731"/>
      <c r="H731"/>
      <c r="I731"/>
    </row>
    <row r="732" spans="1:9" ht="15.75" x14ac:dyDescent="0.3">
      <c r="A732"/>
      <c r="B732"/>
      <c r="C732"/>
      <c r="D732"/>
      <c r="E732"/>
      <c r="F732"/>
      <c r="G732"/>
      <c r="H732"/>
      <c r="I732"/>
    </row>
    <row r="733" spans="1:9" ht="15.75" x14ac:dyDescent="0.3">
      <c r="A733"/>
      <c r="B733"/>
      <c r="C733"/>
      <c r="D733"/>
      <c r="E733"/>
      <c r="F733"/>
      <c r="G733"/>
      <c r="H733"/>
      <c r="I733"/>
    </row>
    <row r="734" spans="1:9" ht="15.75" x14ac:dyDescent="0.3">
      <c r="A734"/>
      <c r="B734"/>
      <c r="C734"/>
      <c r="D734"/>
      <c r="E734"/>
      <c r="F734"/>
      <c r="G734"/>
      <c r="H734"/>
      <c r="I734"/>
    </row>
    <row r="735" spans="1:9" ht="15.75" x14ac:dyDescent="0.3">
      <c r="A735"/>
      <c r="B735"/>
      <c r="C735"/>
      <c r="D735"/>
      <c r="E735"/>
      <c r="F735"/>
      <c r="G735"/>
      <c r="H735"/>
      <c r="I735"/>
    </row>
    <row r="736" spans="1:9" ht="15.75" x14ac:dyDescent="0.3">
      <c r="A736"/>
      <c r="B736"/>
      <c r="C736"/>
      <c r="D736"/>
      <c r="E736"/>
      <c r="F736"/>
      <c r="G736"/>
      <c r="H736"/>
      <c r="I736"/>
    </row>
    <row r="737" spans="1:9" ht="15.75" x14ac:dyDescent="0.3">
      <c r="A737"/>
      <c r="B737"/>
      <c r="C737"/>
      <c r="D737"/>
      <c r="E737"/>
      <c r="F737"/>
      <c r="G737"/>
      <c r="H737"/>
      <c r="I737"/>
    </row>
    <row r="738" spans="1:9" ht="15.75" x14ac:dyDescent="0.3">
      <c r="A738"/>
      <c r="B738"/>
      <c r="C738"/>
      <c r="D738"/>
      <c r="E738"/>
      <c r="F738"/>
      <c r="G738"/>
      <c r="H738"/>
      <c r="I738"/>
    </row>
    <row r="739" spans="1:9" ht="15.75" x14ac:dyDescent="0.3">
      <c r="A739"/>
      <c r="B739"/>
      <c r="C739"/>
      <c r="D739"/>
      <c r="E739"/>
      <c r="F739"/>
      <c r="G739"/>
      <c r="H739"/>
      <c r="I739"/>
    </row>
    <row r="740" spans="1:9" ht="15.75" x14ac:dyDescent="0.3">
      <c r="A740"/>
      <c r="B740"/>
      <c r="C740"/>
      <c r="D740"/>
      <c r="E740"/>
      <c r="F740"/>
      <c r="G740"/>
      <c r="H740"/>
      <c r="I740"/>
    </row>
    <row r="741" spans="1:9" ht="15.75" x14ac:dyDescent="0.3">
      <c r="A741"/>
      <c r="B741"/>
      <c r="C741"/>
      <c r="D741"/>
      <c r="E741"/>
      <c r="F741"/>
      <c r="G741"/>
      <c r="H741"/>
      <c r="I741"/>
    </row>
    <row r="742" spans="1:9" ht="15.75" x14ac:dyDescent="0.3">
      <c r="A742"/>
      <c r="B742"/>
      <c r="C742"/>
      <c r="D742"/>
      <c r="E742"/>
      <c r="F742"/>
      <c r="G742"/>
      <c r="H742"/>
      <c r="I742"/>
    </row>
    <row r="743" spans="1:9" ht="15.75" x14ac:dyDescent="0.3">
      <c r="A743"/>
      <c r="B743"/>
      <c r="C743"/>
      <c r="D743"/>
      <c r="E743"/>
      <c r="F743"/>
      <c r="G743"/>
      <c r="H743"/>
      <c r="I743"/>
    </row>
    <row r="744" spans="1:9" ht="15.75" x14ac:dyDescent="0.3">
      <c r="A744"/>
      <c r="B744"/>
      <c r="C744"/>
      <c r="D744"/>
      <c r="E744"/>
      <c r="F744"/>
      <c r="G744"/>
      <c r="H744"/>
      <c r="I744"/>
    </row>
    <row r="745" spans="1:9" ht="15.75" x14ac:dyDescent="0.3">
      <c r="A745"/>
      <c r="B745"/>
      <c r="C745"/>
      <c r="D745"/>
      <c r="E745"/>
      <c r="F745"/>
      <c r="G745"/>
      <c r="H745"/>
      <c r="I745"/>
    </row>
    <row r="746" spans="1:9" ht="15.75" x14ac:dyDescent="0.3">
      <c r="A746"/>
      <c r="B746"/>
      <c r="C746"/>
      <c r="D746"/>
      <c r="E746"/>
      <c r="F746"/>
      <c r="G746"/>
      <c r="H746"/>
      <c r="I746"/>
    </row>
    <row r="747" spans="1:9" ht="15.75" x14ac:dyDescent="0.3">
      <c r="A747"/>
      <c r="B747"/>
      <c r="C747"/>
      <c r="D747"/>
      <c r="E747"/>
      <c r="F747"/>
      <c r="G747"/>
      <c r="H747"/>
      <c r="I747"/>
    </row>
    <row r="748" spans="1:9" ht="15.75" x14ac:dyDescent="0.3">
      <c r="A748"/>
      <c r="B748"/>
      <c r="C748"/>
      <c r="D748"/>
      <c r="E748"/>
      <c r="F748"/>
      <c r="G748"/>
      <c r="H748"/>
      <c r="I748"/>
    </row>
    <row r="749" spans="1:9" ht="15.75" x14ac:dyDescent="0.3">
      <c r="A749"/>
      <c r="B749"/>
      <c r="C749"/>
      <c r="D749"/>
      <c r="E749"/>
      <c r="F749"/>
      <c r="G749"/>
      <c r="H749"/>
      <c r="I749"/>
    </row>
    <row r="750" spans="1:9" ht="15.75" x14ac:dyDescent="0.3">
      <c r="A750"/>
      <c r="B750"/>
      <c r="C750"/>
      <c r="D750"/>
      <c r="E750"/>
      <c r="F750"/>
      <c r="G750"/>
      <c r="H750"/>
      <c r="I750"/>
    </row>
    <row r="751" spans="1:9" ht="15.75" x14ac:dyDescent="0.3">
      <c r="A751"/>
      <c r="B751"/>
      <c r="C751"/>
      <c r="D751"/>
      <c r="E751"/>
      <c r="F751"/>
      <c r="G751"/>
      <c r="H751"/>
      <c r="I751"/>
    </row>
    <row r="752" spans="1:9" ht="15.75" x14ac:dyDescent="0.3">
      <c r="A752"/>
      <c r="B752"/>
      <c r="C752"/>
      <c r="D752"/>
      <c r="E752"/>
      <c r="F752"/>
      <c r="G752"/>
      <c r="H752"/>
      <c r="I752"/>
    </row>
    <row r="753" spans="1:9" ht="15.75" x14ac:dyDescent="0.3">
      <c r="A753"/>
      <c r="B753"/>
      <c r="C753"/>
      <c r="D753"/>
      <c r="E753"/>
      <c r="F753"/>
      <c r="G753"/>
      <c r="H753"/>
      <c r="I753"/>
    </row>
    <row r="754" spans="1:9" ht="15.75" x14ac:dyDescent="0.3">
      <c r="A754"/>
      <c r="B754"/>
      <c r="C754"/>
      <c r="D754"/>
      <c r="E754"/>
      <c r="F754"/>
      <c r="G754"/>
      <c r="H754"/>
      <c r="I754"/>
    </row>
    <row r="755" spans="1:9" ht="15.75" x14ac:dyDescent="0.3">
      <c r="A755"/>
      <c r="B755"/>
      <c r="C755"/>
      <c r="D755"/>
      <c r="E755"/>
      <c r="F755"/>
      <c r="G755"/>
      <c r="H755"/>
      <c r="I755"/>
    </row>
    <row r="756" spans="1:9" ht="15.75" x14ac:dyDescent="0.3">
      <c r="A756"/>
      <c r="B756"/>
      <c r="C756"/>
      <c r="D756"/>
      <c r="E756"/>
      <c r="F756"/>
      <c r="G756"/>
      <c r="H756"/>
      <c r="I756"/>
    </row>
    <row r="757" spans="1:9" ht="15.75" x14ac:dyDescent="0.3">
      <c r="A757"/>
      <c r="B757"/>
      <c r="C757"/>
      <c r="D757"/>
      <c r="E757"/>
      <c r="F757"/>
      <c r="G757"/>
      <c r="H757"/>
      <c r="I757"/>
    </row>
    <row r="758" spans="1:9" ht="15.75" x14ac:dyDescent="0.3">
      <c r="A758"/>
      <c r="B758"/>
      <c r="C758"/>
      <c r="D758"/>
      <c r="E758"/>
      <c r="F758"/>
      <c r="G758"/>
      <c r="H758"/>
      <c r="I758"/>
    </row>
    <row r="759" spans="1:9" ht="15.75" x14ac:dyDescent="0.3">
      <c r="A759"/>
      <c r="B759"/>
      <c r="C759"/>
      <c r="D759"/>
      <c r="E759"/>
      <c r="F759"/>
      <c r="G759"/>
      <c r="H759"/>
      <c r="I759"/>
    </row>
    <row r="760" spans="1:9" ht="15.75" x14ac:dyDescent="0.3">
      <c r="A760"/>
      <c r="B760"/>
      <c r="C760"/>
      <c r="D760"/>
      <c r="E760"/>
      <c r="F760"/>
      <c r="G760"/>
      <c r="H760"/>
      <c r="I760"/>
    </row>
    <row r="761" spans="1:9" ht="15.75" x14ac:dyDescent="0.3">
      <c r="A761"/>
      <c r="B761"/>
      <c r="C761"/>
      <c r="D761"/>
      <c r="E761"/>
      <c r="F761"/>
      <c r="G761"/>
      <c r="H761"/>
      <c r="I761"/>
    </row>
    <row r="762" spans="1:9" ht="15.75" x14ac:dyDescent="0.3">
      <c r="A762"/>
      <c r="B762"/>
      <c r="C762"/>
      <c r="D762"/>
      <c r="E762"/>
      <c r="F762"/>
      <c r="G762"/>
      <c r="H762"/>
      <c r="I762"/>
    </row>
    <row r="763" spans="1:9" ht="15.75" x14ac:dyDescent="0.3">
      <c r="A763"/>
      <c r="B763"/>
      <c r="C763"/>
      <c r="D763"/>
      <c r="E763"/>
      <c r="F763"/>
      <c r="G763"/>
      <c r="H763"/>
      <c r="I763"/>
    </row>
    <row r="764" spans="1:9" ht="15.75" x14ac:dyDescent="0.3">
      <c r="A764"/>
      <c r="B764"/>
      <c r="C764"/>
      <c r="D764"/>
      <c r="E764"/>
      <c r="F764"/>
      <c r="G764"/>
      <c r="H764"/>
      <c r="I764"/>
    </row>
    <row r="765" spans="1:9" ht="15.75" x14ac:dyDescent="0.3">
      <c r="A765"/>
      <c r="B765"/>
      <c r="C765"/>
      <c r="D765"/>
      <c r="E765"/>
      <c r="F765"/>
      <c r="G765"/>
      <c r="H765"/>
      <c r="I765"/>
    </row>
    <row r="766" spans="1:9" ht="15.75" x14ac:dyDescent="0.3">
      <c r="A766"/>
      <c r="B766"/>
      <c r="C766"/>
      <c r="D766"/>
      <c r="E766"/>
      <c r="F766"/>
      <c r="G766"/>
      <c r="H766"/>
      <c r="I766"/>
    </row>
    <row r="767" spans="1:9" ht="15.75" x14ac:dyDescent="0.3">
      <c r="A767"/>
      <c r="B767"/>
      <c r="C767"/>
      <c r="D767"/>
      <c r="E767"/>
      <c r="F767"/>
      <c r="G767"/>
      <c r="H767"/>
      <c r="I767"/>
    </row>
    <row r="768" spans="1:9" ht="15.75" x14ac:dyDescent="0.3">
      <c r="A768"/>
      <c r="B768"/>
      <c r="C768"/>
      <c r="D768"/>
      <c r="E768"/>
      <c r="F768"/>
      <c r="G768"/>
      <c r="H768"/>
      <c r="I768"/>
    </row>
    <row r="769" spans="1:9" ht="15.75" x14ac:dyDescent="0.3">
      <c r="A769"/>
      <c r="B769"/>
      <c r="C769"/>
      <c r="D769"/>
      <c r="E769"/>
      <c r="F769"/>
      <c r="G769"/>
      <c r="H769"/>
      <c r="I769"/>
    </row>
    <row r="770" spans="1:9" ht="15.75" x14ac:dyDescent="0.3">
      <c r="A770"/>
      <c r="B770"/>
      <c r="C770"/>
      <c r="D770"/>
      <c r="E770"/>
      <c r="F770"/>
      <c r="G770"/>
      <c r="H770"/>
      <c r="I770"/>
    </row>
    <row r="771" spans="1:9" ht="15.75" x14ac:dyDescent="0.3">
      <c r="A771"/>
      <c r="B771"/>
      <c r="C771"/>
      <c r="D771"/>
      <c r="E771"/>
      <c r="F771"/>
      <c r="G771"/>
      <c r="H771"/>
      <c r="I771"/>
    </row>
    <row r="772" spans="1:9" ht="15.75" x14ac:dyDescent="0.3">
      <c r="A772"/>
      <c r="B772"/>
      <c r="C772"/>
      <c r="D772"/>
      <c r="E772"/>
      <c r="F772"/>
      <c r="G772"/>
      <c r="H772"/>
      <c r="I772"/>
    </row>
    <row r="773" spans="1:9" ht="15.75" x14ac:dyDescent="0.3">
      <c r="A773"/>
      <c r="B773"/>
      <c r="C773"/>
      <c r="D773"/>
      <c r="E773"/>
      <c r="F773"/>
      <c r="G773"/>
      <c r="H773"/>
      <c r="I773"/>
    </row>
    <row r="774" spans="1:9" ht="15.75" x14ac:dyDescent="0.3">
      <c r="A774"/>
      <c r="B774"/>
      <c r="C774"/>
      <c r="D774"/>
      <c r="E774"/>
      <c r="F774"/>
      <c r="G774"/>
      <c r="H774"/>
      <c r="I774"/>
    </row>
    <row r="775" spans="1:9" ht="15.75" x14ac:dyDescent="0.3">
      <c r="A775"/>
      <c r="B775"/>
      <c r="C775"/>
      <c r="D775"/>
      <c r="E775"/>
      <c r="F775"/>
      <c r="G775"/>
      <c r="H775"/>
      <c r="I775"/>
    </row>
    <row r="776" spans="1:9" ht="15.75" x14ac:dyDescent="0.3">
      <c r="A776"/>
      <c r="B776"/>
      <c r="C776"/>
      <c r="D776"/>
      <c r="E776"/>
      <c r="F776"/>
      <c r="G776"/>
      <c r="H776"/>
      <c r="I776"/>
    </row>
    <row r="777" spans="1:9" ht="15.75" x14ac:dyDescent="0.3">
      <c r="A777"/>
      <c r="B777"/>
      <c r="C777"/>
      <c r="D777"/>
      <c r="E777"/>
      <c r="F777"/>
      <c r="G777"/>
      <c r="H777"/>
      <c r="I777"/>
    </row>
    <row r="778" spans="1:9" ht="15.75" x14ac:dyDescent="0.3">
      <c r="A778"/>
      <c r="B778"/>
      <c r="C778"/>
      <c r="D778"/>
      <c r="E778"/>
      <c r="F778"/>
      <c r="G778"/>
      <c r="H778"/>
      <c r="I778"/>
    </row>
    <row r="779" spans="1:9" ht="15.75" x14ac:dyDescent="0.3">
      <c r="A779"/>
      <c r="B779"/>
      <c r="C779"/>
      <c r="D779"/>
      <c r="E779"/>
      <c r="F779"/>
      <c r="G779"/>
      <c r="H779"/>
      <c r="I779"/>
    </row>
    <row r="780" spans="1:9" ht="15.75" x14ac:dyDescent="0.3">
      <c r="A780"/>
      <c r="B780"/>
      <c r="C780"/>
      <c r="D780"/>
      <c r="E780"/>
      <c r="F780"/>
      <c r="G780"/>
      <c r="H780"/>
      <c r="I780"/>
    </row>
    <row r="781" spans="1:9" ht="15.75" x14ac:dyDescent="0.3">
      <c r="A781"/>
      <c r="B781"/>
      <c r="C781"/>
      <c r="D781"/>
      <c r="E781"/>
      <c r="F781"/>
      <c r="G781"/>
      <c r="H781"/>
      <c r="I781"/>
    </row>
    <row r="782" spans="1:9" ht="15.75" x14ac:dyDescent="0.3">
      <c r="A782"/>
      <c r="B782"/>
      <c r="C782"/>
      <c r="D782"/>
      <c r="E782"/>
      <c r="F782"/>
      <c r="G782"/>
      <c r="H782"/>
      <c r="I782"/>
    </row>
    <row r="783" spans="1:9" ht="15.75" x14ac:dyDescent="0.3">
      <c r="A783"/>
      <c r="B783"/>
      <c r="C783"/>
      <c r="D783"/>
      <c r="E783"/>
      <c r="F783"/>
      <c r="G783"/>
      <c r="H783"/>
      <c r="I783"/>
    </row>
    <row r="784" spans="1:9" ht="15.75" x14ac:dyDescent="0.3">
      <c r="A784"/>
      <c r="B784"/>
      <c r="C784"/>
      <c r="D784"/>
      <c r="E784"/>
      <c r="F784"/>
      <c r="G784"/>
      <c r="H784"/>
      <c r="I784"/>
    </row>
    <row r="785" spans="1:9" ht="15.75" x14ac:dyDescent="0.3">
      <c r="A785"/>
      <c r="B785"/>
      <c r="C785"/>
      <c r="D785"/>
      <c r="E785"/>
      <c r="F785"/>
      <c r="G785"/>
      <c r="H785"/>
      <c r="I785"/>
    </row>
    <row r="786" spans="1:9" ht="15.75" x14ac:dyDescent="0.3">
      <c r="A786"/>
      <c r="B786"/>
      <c r="C786"/>
      <c r="D786"/>
      <c r="E786"/>
      <c r="F786"/>
      <c r="G786"/>
      <c r="H786"/>
      <c r="I786"/>
    </row>
    <row r="787" spans="1:9" ht="15.75" x14ac:dyDescent="0.3">
      <c r="A787"/>
      <c r="B787"/>
      <c r="C787"/>
      <c r="D787"/>
      <c r="E787"/>
      <c r="F787"/>
      <c r="G787"/>
      <c r="H787"/>
      <c r="I787"/>
    </row>
    <row r="788" spans="1:9" ht="15.75" x14ac:dyDescent="0.3">
      <c r="A788"/>
      <c r="B788"/>
      <c r="C788"/>
      <c r="D788"/>
      <c r="E788"/>
      <c r="F788"/>
      <c r="G788"/>
      <c r="H788"/>
      <c r="I788"/>
    </row>
    <row r="789" spans="1:9" ht="15.75" x14ac:dyDescent="0.3">
      <c r="A789"/>
      <c r="B789"/>
      <c r="C789"/>
      <c r="D789"/>
      <c r="E789"/>
      <c r="F789"/>
      <c r="G789"/>
      <c r="H789"/>
      <c r="I789"/>
    </row>
    <row r="790" spans="1:9" ht="15.75" x14ac:dyDescent="0.3">
      <c r="A790"/>
      <c r="B790"/>
      <c r="C790"/>
      <c r="D790"/>
      <c r="E790"/>
      <c r="F790"/>
      <c r="G790"/>
      <c r="H790"/>
      <c r="I790"/>
    </row>
    <row r="791" spans="1:9" ht="15.75" x14ac:dyDescent="0.3">
      <c r="A791"/>
      <c r="B791"/>
      <c r="C791"/>
      <c r="D791"/>
      <c r="E791"/>
      <c r="F791"/>
      <c r="G791"/>
      <c r="H791"/>
      <c r="I791"/>
    </row>
    <row r="792" spans="1:9" ht="15.75" x14ac:dyDescent="0.3">
      <c r="A792"/>
      <c r="B792"/>
      <c r="C792"/>
      <c r="D792"/>
      <c r="E792"/>
      <c r="F792"/>
      <c r="G792"/>
      <c r="H792"/>
      <c r="I792"/>
    </row>
    <row r="793" spans="1:9" ht="15.75" x14ac:dyDescent="0.3">
      <c r="A793"/>
      <c r="B793"/>
      <c r="C793"/>
      <c r="D793"/>
      <c r="E793"/>
      <c r="F793"/>
      <c r="G793"/>
      <c r="H793"/>
      <c r="I793"/>
    </row>
    <row r="794" spans="1:9" ht="15.75" x14ac:dyDescent="0.3">
      <c r="A794"/>
      <c r="B794"/>
      <c r="C794"/>
      <c r="D794"/>
      <c r="E794"/>
      <c r="F794"/>
      <c r="G794"/>
      <c r="H794"/>
      <c r="I794"/>
    </row>
    <row r="795" spans="1:9" ht="15.75" x14ac:dyDescent="0.3">
      <c r="A795"/>
      <c r="B795"/>
      <c r="C795"/>
      <c r="D795"/>
      <c r="E795"/>
      <c r="F795"/>
      <c r="G795"/>
      <c r="H795"/>
      <c r="I795"/>
    </row>
    <row r="796" spans="1:9" ht="15.75" x14ac:dyDescent="0.3">
      <c r="A796"/>
      <c r="B796"/>
      <c r="C796"/>
      <c r="D796"/>
      <c r="E796"/>
      <c r="F796"/>
      <c r="G796"/>
      <c r="H796"/>
      <c r="I796"/>
    </row>
    <row r="797" spans="1:9" ht="15.75" x14ac:dyDescent="0.3">
      <c r="A797"/>
      <c r="B797"/>
      <c r="C797"/>
      <c r="D797"/>
      <c r="E797"/>
      <c r="F797"/>
      <c r="G797"/>
      <c r="H797"/>
      <c r="I797"/>
    </row>
    <row r="798" spans="1:9" ht="15.75" x14ac:dyDescent="0.3">
      <c r="A798"/>
      <c r="B798"/>
      <c r="C798"/>
      <c r="D798"/>
      <c r="E798"/>
      <c r="F798"/>
      <c r="G798"/>
      <c r="H798"/>
      <c r="I798"/>
    </row>
    <row r="799" spans="1:9" ht="15.75" x14ac:dyDescent="0.3">
      <c r="A799"/>
      <c r="B799"/>
      <c r="C799"/>
      <c r="D799"/>
      <c r="E799"/>
      <c r="F799"/>
      <c r="G799"/>
      <c r="H799"/>
      <c r="I799"/>
    </row>
    <row r="800" spans="1:9" ht="15.75" x14ac:dyDescent="0.3">
      <c r="A800"/>
      <c r="B800"/>
      <c r="C800"/>
      <c r="D800"/>
      <c r="E800"/>
      <c r="F800"/>
      <c r="G800"/>
      <c r="H800"/>
      <c r="I800"/>
    </row>
    <row r="801" spans="1:9" ht="15.75" x14ac:dyDescent="0.3">
      <c r="A801"/>
      <c r="B801"/>
      <c r="C801"/>
      <c r="D801"/>
      <c r="E801"/>
      <c r="F801"/>
      <c r="G801"/>
      <c r="H801"/>
      <c r="I801"/>
    </row>
    <row r="802" spans="1:9" ht="15.75" x14ac:dyDescent="0.3">
      <c r="A802"/>
      <c r="B802"/>
      <c r="C802"/>
      <c r="D802"/>
      <c r="E802"/>
      <c r="F802"/>
      <c r="G802"/>
      <c r="H802"/>
      <c r="I802"/>
    </row>
    <row r="803" spans="1:9" ht="15.75" x14ac:dyDescent="0.3">
      <c r="A803"/>
      <c r="B803"/>
      <c r="C803"/>
      <c r="D803"/>
      <c r="E803"/>
      <c r="F803"/>
      <c r="G803"/>
      <c r="H803"/>
      <c r="I803"/>
    </row>
    <row r="804" spans="1:9" ht="15.75" x14ac:dyDescent="0.3">
      <c r="A804"/>
      <c r="B804"/>
      <c r="C804"/>
      <c r="D804"/>
      <c r="E804"/>
      <c r="F804"/>
      <c r="G804"/>
      <c r="H804"/>
      <c r="I804"/>
    </row>
    <row r="805" spans="1:9" ht="15.75" x14ac:dyDescent="0.3">
      <c r="A805"/>
      <c r="B805"/>
      <c r="C805"/>
      <c r="D805"/>
      <c r="E805"/>
      <c r="F805"/>
      <c r="G805"/>
      <c r="H805"/>
      <c r="I805"/>
    </row>
    <row r="806" spans="1:9" ht="15.75" x14ac:dyDescent="0.3">
      <c r="A806"/>
      <c r="B806"/>
      <c r="C806"/>
      <c r="D806"/>
      <c r="E806"/>
      <c r="F806"/>
      <c r="G806"/>
      <c r="H806"/>
      <c r="I806"/>
    </row>
    <row r="807" spans="1:9" ht="15.75" x14ac:dyDescent="0.3">
      <c r="A807"/>
      <c r="B807"/>
      <c r="C807"/>
      <c r="D807"/>
      <c r="E807"/>
      <c r="F807"/>
      <c r="G807"/>
      <c r="H807"/>
      <c r="I807"/>
    </row>
    <row r="808" spans="1:9" ht="15.75" x14ac:dyDescent="0.3">
      <c r="A808"/>
      <c r="B808"/>
      <c r="C808"/>
      <c r="D808"/>
      <c r="E808"/>
      <c r="F808"/>
      <c r="G808"/>
      <c r="H808"/>
      <c r="I808"/>
    </row>
    <row r="809" spans="1:9" ht="15.75" x14ac:dyDescent="0.3">
      <c r="A809"/>
      <c r="B809"/>
      <c r="C809"/>
      <c r="D809"/>
      <c r="E809"/>
      <c r="F809"/>
      <c r="G809"/>
      <c r="H809"/>
      <c r="I809"/>
    </row>
    <row r="810" spans="1:9" ht="15.75" x14ac:dyDescent="0.3">
      <c r="A810"/>
      <c r="B810"/>
      <c r="C810"/>
      <c r="D810"/>
      <c r="E810"/>
      <c r="F810"/>
      <c r="G810"/>
      <c r="H810"/>
      <c r="I810"/>
    </row>
    <row r="811" spans="1:9" ht="15.75" x14ac:dyDescent="0.3">
      <c r="A811"/>
      <c r="B811"/>
      <c r="C811"/>
      <c r="D811"/>
      <c r="E811"/>
      <c r="F811"/>
      <c r="G811"/>
      <c r="H811"/>
      <c r="I811"/>
    </row>
    <row r="812" spans="1:9" ht="15.75" x14ac:dyDescent="0.3">
      <c r="A812"/>
      <c r="B812"/>
      <c r="C812"/>
      <c r="D812"/>
      <c r="E812"/>
      <c r="F812"/>
      <c r="G812"/>
      <c r="H812"/>
      <c r="I812"/>
    </row>
    <row r="813" spans="1:9" ht="15.75" x14ac:dyDescent="0.3">
      <c r="A813"/>
      <c r="B813"/>
      <c r="C813"/>
      <c r="D813"/>
      <c r="E813"/>
      <c r="F813"/>
      <c r="G813"/>
      <c r="H813"/>
      <c r="I813"/>
    </row>
    <row r="814" spans="1:9" ht="15.75" x14ac:dyDescent="0.3">
      <c r="A814"/>
      <c r="B814"/>
      <c r="C814"/>
      <c r="D814"/>
      <c r="E814"/>
      <c r="F814"/>
      <c r="G814"/>
      <c r="H814"/>
      <c r="I814"/>
    </row>
    <row r="815" spans="1:9" ht="15.75" x14ac:dyDescent="0.3">
      <c r="A815"/>
      <c r="B815"/>
      <c r="C815"/>
      <c r="D815"/>
      <c r="E815"/>
      <c r="F815"/>
      <c r="G815"/>
      <c r="H815"/>
      <c r="I815"/>
    </row>
    <row r="816" spans="1:9" ht="15.75" x14ac:dyDescent="0.3">
      <c r="A816"/>
      <c r="B816"/>
      <c r="C816"/>
      <c r="D816"/>
      <c r="E816"/>
      <c r="F816"/>
      <c r="G816"/>
      <c r="H816"/>
      <c r="I816"/>
    </row>
    <row r="817" spans="1:9" ht="15.75" x14ac:dyDescent="0.3">
      <c r="A817"/>
      <c r="B817"/>
      <c r="C817"/>
      <c r="D817"/>
      <c r="E817"/>
      <c r="F817"/>
      <c r="G817"/>
      <c r="H817"/>
      <c r="I817"/>
    </row>
    <row r="818" spans="1:9" ht="15.75" x14ac:dyDescent="0.3">
      <c r="A818"/>
      <c r="B818"/>
      <c r="C818"/>
      <c r="D818"/>
      <c r="E818"/>
      <c r="F818"/>
      <c r="G818"/>
      <c r="H818"/>
      <c r="I818"/>
    </row>
    <row r="819" spans="1:9" ht="15.75" x14ac:dyDescent="0.3">
      <c r="A819"/>
      <c r="B819"/>
      <c r="C819"/>
      <c r="D819"/>
      <c r="E819"/>
      <c r="F819"/>
      <c r="G819"/>
      <c r="H819"/>
      <c r="I819"/>
    </row>
    <row r="820" spans="1:9" ht="15.75" x14ac:dyDescent="0.3">
      <c r="A820"/>
      <c r="B820"/>
      <c r="C820"/>
      <c r="D820"/>
      <c r="E820"/>
      <c r="F820"/>
      <c r="G820"/>
      <c r="H820"/>
      <c r="I820"/>
    </row>
    <row r="821" spans="1:9" ht="15.75" x14ac:dyDescent="0.3">
      <c r="A821"/>
      <c r="B821"/>
      <c r="C821"/>
      <c r="D821"/>
      <c r="E821"/>
      <c r="F821"/>
      <c r="G821"/>
      <c r="H821"/>
      <c r="I821"/>
    </row>
    <row r="822" spans="1:9" ht="15.75" x14ac:dyDescent="0.3">
      <c r="A822"/>
      <c r="B822"/>
      <c r="C822"/>
      <c r="D822"/>
      <c r="E822"/>
      <c r="F822"/>
      <c r="G822"/>
      <c r="H822"/>
      <c r="I822"/>
    </row>
    <row r="823" spans="1:9" ht="15.75" x14ac:dyDescent="0.3">
      <c r="A823"/>
      <c r="B823"/>
      <c r="C823"/>
      <c r="D823"/>
      <c r="E823"/>
      <c r="F823"/>
      <c r="G823"/>
      <c r="H823"/>
      <c r="I823"/>
    </row>
    <row r="824" spans="1:9" ht="15.75" x14ac:dyDescent="0.3">
      <c r="A824"/>
      <c r="B824"/>
      <c r="C824"/>
      <c r="D824"/>
      <c r="E824"/>
      <c r="F824"/>
      <c r="G824"/>
      <c r="H824"/>
      <c r="I824"/>
    </row>
  </sheetData>
  <mergeCells count="1">
    <mergeCell ref="M3:N3"/>
  </mergeCells>
  <phoneticPr fontId="4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X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27" width="12.5" style="12" customWidth="1"/>
    <col min="128" max="128" width="10.75" style="12" customWidth="1"/>
    <col min="129" max="129" width="12.5" style="12" customWidth="1"/>
    <col min="130" max="130" width="13" style="12" customWidth="1"/>
    <col min="131" max="131" width="10.25" style="12" customWidth="1"/>
    <col min="132" max="132" width="10.625" style="12" customWidth="1"/>
    <col min="133" max="134" width="13.5" style="12" customWidth="1"/>
    <col min="135" max="260" width="8.5" style="12" customWidth="1"/>
    <col min="261" max="261" width="11.25" style="12" customWidth="1"/>
    <col min="262" max="262" width="10.75" style="12" customWidth="1"/>
    <col min="263" max="263" width="13.625" style="12" customWidth="1"/>
    <col min="264" max="264" width="10.75" style="12" customWidth="1"/>
    <col min="265" max="265" width="11.125" style="12" customWidth="1"/>
    <col min="266" max="267" width="14" style="12" customWidth="1"/>
    <col min="268" max="393" width="10.5" style="12" customWidth="1"/>
    <col min="394" max="395" width="11.5" style="12" customWidth="1"/>
    <col min="396" max="396" width="13.75" style="12" bestFit="1" customWidth="1"/>
    <col min="397" max="397" width="11" style="12" customWidth="1"/>
    <col min="398" max="398" width="11.25" style="12" customWidth="1"/>
    <col min="399" max="400" width="14.125" style="12" bestFit="1" customWidth="1"/>
    <col min="401" max="407" width="10.75" style="12" customWidth="1"/>
    <col min="408" max="408" width="14.25" style="12" bestFit="1" customWidth="1"/>
    <col min="409" max="409" width="13.75" style="12" bestFit="1" customWidth="1"/>
    <col min="410" max="410" width="16.5" style="12" bestFit="1" customWidth="1"/>
    <col min="411" max="411" width="13.75" style="12" bestFit="1" customWidth="1"/>
    <col min="412" max="412" width="14.125" style="12" bestFit="1" customWidth="1"/>
    <col min="413" max="414" width="16.75" style="12" bestFit="1" customWidth="1"/>
    <col min="415" max="16384" width="13.25" style="12"/>
  </cols>
  <sheetData>
    <row r="1" spans="1:414" ht="12" x14ac:dyDescent="0.2">
      <c r="B1" s="12" t="s">
        <v>107</v>
      </c>
      <c r="C1" s="12" t="s">
        <v>106</v>
      </c>
      <c r="D1" s="12" t="s">
        <v>108</v>
      </c>
      <c r="E1" s="12" t="s">
        <v>122</v>
      </c>
      <c r="F1" s="12" t="s">
        <v>123</v>
      </c>
      <c r="J1" s="13"/>
      <c r="K1" s="14"/>
      <c r="L1" s="14"/>
      <c r="M1" s="14"/>
      <c r="N1" s="14"/>
      <c r="O1" s="14"/>
      <c r="P1" s="14"/>
    </row>
    <row r="2" spans="1:414" x14ac:dyDescent="0.2">
      <c r="B2" s="12">
        <f ca="1">10 *WEEKNUM( TODAY())</f>
        <v>260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26</v>
      </c>
      <c r="I2" s="12" t="b">
        <f ca="1">G2=A36</f>
        <v>1</v>
      </c>
    </row>
    <row r="3" spans="1:414" x14ac:dyDescent="0.2">
      <c r="A3" s="12">
        <v>2012</v>
      </c>
      <c r="C3" s="15" t="e">
        <f ca="1">GETPIVOTDATA("Total",J11:J63,"Year",2006,"Week",G2)</f>
        <v>#REF!</v>
      </c>
    </row>
    <row r="4" spans="1:414" x14ac:dyDescent="0.2">
      <c r="I4" s="12" t="str">
        <f ca="1">ADDRESS(ThisWeek,9,1,1)</f>
        <v>$I$26</v>
      </c>
    </row>
    <row r="5" spans="1:414" x14ac:dyDescent="0.2">
      <c r="AB5" s="12">
        <v>120</v>
      </c>
      <c r="AC5" s="12">
        <f>SUM(AA11:AA22)</f>
        <v>131.6</v>
      </c>
      <c r="AD5" s="12">
        <f>AB5-AC5</f>
        <v>-11.599999999999994</v>
      </c>
    </row>
    <row r="7" spans="1:414" s="16" customFormat="1" x14ac:dyDescent="0.2">
      <c r="B7" s="16" t="s">
        <v>53</v>
      </c>
      <c r="C7" s="16" t="s">
        <v>62</v>
      </c>
      <c r="D7" s="16" t="s">
        <v>60</v>
      </c>
    </row>
    <row r="8" spans="1:414" s="17" customFormat="1" x14ac:dyDescent="0.2">
      <c r="A8" s="16"/>
      <c r="B8" s="257" t="s">
        <v>453</v>
      </c>
      <c r="C8" s="258"/>
      <c r="D8" s="258"/>
      <c r="E8" s="258"/>
      <c r="F8" s="258"/>
      <c r="G8" s="258"/>
      <c r="H8" s="258"/>
      <c r="I8" s="258"/>
      <c r="J8" s="258"/>
      <c r="K8" s="258"/>
      <c r="L8" s="258"/>
      <c r="M8" s="258"/>
      <c r="N8" s="258"/>
      <c r="O8" s="258"/>
      <c r="P8" s="258"/>
      <c r="Q8" s="258"/>
      <c r="R8" s="258"/>
      <c r="S8" s="258"/>
      <c r="T8" s="258"/>
      <c r="U8" s="258"/>
      <c r="V8" s="258"/>
      <c r="W8" s="258"/>
      <c r="X8" s="258"/>
      <c r="Y8" s="258"/>
      <c r="Z8" s="258"/>
      <c r="AA8" s="258"/>
      <c r="AB8" s="258"/>
      <c r="AC8" s="258"/>
      <c r="AD8" s="258"/>
      <c r="AE8" s="258"/>
      <c r="AF8" s="258"/>
      <c r="AG8" s="258"/>
      <c r="AH8" s="258"/>
      <c r="AI8" s="258"/>
      <c r="AJ8" s="258"/>
      <c r="AK8" s="258"/>
      <c r="AL8" s="258"/>
      <c r="AM8" s="258"/>
      <c r="AN8" s="258"/>
      <c r="AO8" s="258"/>
      <c r="AP8" s="258"/>
      <c r="AQ8" s="258"/>
      <c r="AR8" s="258"/>
      <c r="AS8" s="258"/>
      <c r="AT8" s="258"/>
      <c r="AU8" s="258"/>
      <c r="AV8" s="258"/>
      <c r="AW8" s="258"/>
      <c r="AX8" s="258"/>
      <c r="AY8" s="258"/>
      <c r="AZ8" s="258"/>
      <c r="BA8" s="258"/>
      <c r="BB8" s="258"/>
      <c r="BC8" s="258"/>
      <c r="BD8" s="258"/>
      <c r="BE8" s="258"/>
      <c r="BF8" s="258"/>
      <c r="BG8" s="258"/>
      <c r="BH8" s="258"/>
      <c r="BI8" s="258"/>
      <c r="BJ8" s="258"/>
      <c r="BK8" s="258"/>
      <c r="BL8" s="258"/>
      <c r="BM8" s="258"/>
      <c r="BN8" s="258"/>
      <c r="BO8" s="258"/>
      <c r="BP8" s="258"/>
      <c r="BQ8" s="258"/>
      <c r="BR8" s="258"/>
      <c r="BS8" s="258"/>
      <c r="BT8" s="258"/>
      <c r="BU8" s="258"/>
      <c r="BV8" s="258"/>
      <c r="BW8" s="258"/>
      <c r="BX8" s="258"/>
      <c r="BY8" s="258"/>
      <c r="BZ8" s="258"/>
      <c r="CA8" s="258"/>
      <c r="CB8" s="258"/>
      <c r="CC8" s="258"/>
      <c r="CD8" s="258"/>
      <c r="CE8" s="258"/>
      <c r="CF8" s="258"/>
      <c r="CG8" s="258"/>
      <c r="CH8" s="258"/>
      <c r="CI8" s="258"/>
      <c r="CJ8" s="258"/>
      <c r="CK8" s="258"/>
      <c r="CL8" s="258"/>
      <c r="CM8" s="258"/>
      <c r="CN8" s="258"/>
      <c r="CO8" s="258"/>
      <c r="CP8" s="258"/>
      <c r="CQ8" s="258"/>
      <c r="CR8" s="258"/>
      <c r="CS8" s="258"/>
      <c r="CT8" s="258"/>
      <c r="CU8" s="258"/>
      <c r="CV8" s="258"/>
      <c r="CW8" s="258"/>
      <c r="CX8" s="258"/>
      <c r="CY8" s="258"/>
      <c r="CZ8" s="258"/>
      <c r="DA8" s="258"/>
      <c r="DB8" s="258"/>
      <c r="DC8" s="258"/>
      <c r="DD8" s="258"/>
      <c r="DE8" s="258"/>
      <c r="DF8" s="258"/>
      <c r="DG8" s="258"/>
      <c r="DH8" s="258"/>
      <c r="DI8" s="258"/>
      <c r="DJ8" s="258"/>
      <c r="DK8" s="258"/>
      <c r="DL8" s="258"/>
      <c r="DM8" s="258"/>
      <c r="DN8" s="258"/>
      <c r="DO8" s="258"/>
      <c r="DP8" s="258"/>
      <c r="DQ8" s="258"/>
      <c r="DR8" s="258"/>
      <c r="DS8" s="258"/>
      <c r="DT8" s="258"/>
      <c r="DU8" s="258"/>
      <c r="DV8" s="258"/>
      <c r="DW8" s="258"/>
      <c r="DX8" s="259" t="s">
        <v>466</v>
      </c>
      <c r="DY8" s="259" t="s">
        <v>460</v>
      </c>
      <c r="DZ8" s="259" t="s">
        <v>467</v>
      </c>
      <c r="EA8" s="259" t="s">
        <v>468</v>
      </c>
      <c r="EB8" s="259" t="s">
        <v>469</v>
      </c>
      <c r="EC8" s="259" t="s">
        <v>470</v>
      </c>
      <c r="ED8" s="259" t="s">
        <v>471</v>
      </c>
      <c r="EE8" s="257" t="s">
        <v>454</v>
      </c>
      <c r="EF8" s="258"/>
      <c r="EG8" s="258"/>
      <c r="EH8" s="258"/>
      <c r="EI8" s="258"/>
      <c r="EJ8" s="258"/>
      <c r="EK8" s="258"/>
      <c r="EL8" s="258"/>
      <c r="EM8" s="258"/>
      <c r="EN8" s="258"/>
      <c r="EO8" s="258"/>
      <c r="EP8" s="258"/>
      <c r="EQ8" s="258"/>
      <c r="ER8" s="258"/>
      <c r="ES8" s="258"/>
      <c r="ET8" s="258"/>
      <c r="EU8" s="258"/>
      <c r="EV8" s="258"/>
      <c r="EW8" s="258"/>
      <c r="EX8" s="258"/>
      <c r="EY8" s="258"/>
      <c r="EZ8" s="258"/>
      <c r="FA8" s="258"/>
      <c r="FB8" s="258"/>
      <c r="FC8" s="258"/>
      <c r="FD8" s="258"/>
      <c r="FE8" s="258"/>
      <c r="FF8" s="258"/>
      <c r="FG8" s="258"/>
      <c r="FH8" s="258"/>
      <c r="FI8" s="258"/>
      <c r="FJ8" s="258"/>
      <c r="FK8" s="258"/>
      <c r="FL8" s="258"/>
      <c r="FM8" s="258"/>
      <c r="FN8" s="258"/>
      <c r="FO8" s="258"/>
      <c r="FP8" s="258"/>
      <c r="FQ8" s="258"/>
      <c r="FR8" s="258"/>
      <c r="FS8" s="258"/>
      <c r="FT8" s="258"/>
      <c r="FU8" s="258"/>
      <c r="FV8" s="258"/>
      <c r="FW8" s="258"/>
      <c r="FX8" s="258"/>
      <c r="FY8" s="258"/>
      <c r="FZ8" s="258"/>
      <c r="GA8" s="258"/>
      <c r="GB8" s="258"/>
      <c r="GC8" s="258"/>
      <c r="GD8" s="258"/>
      <c r="GE8" s="258"/>
      <c r="GF8" s="258"/>
      <c r="GG8" s="258"/>
      <c r="GH8" s="258"/>
      <c r="GI8" s="258"/>
      <c r="GJ8" s="258"/>
      <c r="GK8" s="258"/>
      <c r="GL8" s="258"/>
      <c r="GM8" s="258"/>
      <c r="GN8" s="258"/>
      <c r="GO8" s="258"/>
      <c r="GP8" s="258"/>
      <c r="GQ8" s="258"/>
      <c r="GR8" s="258"/>
      <c r="GS8" s="258"/>
      <c r="GT8" s="258"/>
      <c r="GU8" s="258"/>
      <c r="GV8" s="258"/>
      <c r="GW8" s="258"/>
      <c r="GX8" s="258"/>
      <c r="GY8" s="258"/>
      <c r="GZ8" s="258"/>
      <c r="HA8" s="258"/>
      <c r="HB8" s="258"/>
      <c r="HC8" s="258"/>
      <c r="HD8" s="258"/>
      <c r="HE8" s="258"/>
      <c r="HF8" s="258"/>
      <c r="HG8" s="258"/>
      <c r="HH8" s="258"/>
      <c r="HI8" s="258"/>
      <c r="HJ8" s="258"/>
      <c r="HK8" s="258"/>
      <c r="HL8" s="258"/>
      <c r="HM8" s="258"/>
      <c r="HN8" s="258"/>
      <c r="HO8" s="258"/>
      <c r="HP8" s="258"/>
      <c r="HQ8" s="258"/>
      <c r="HR8" s="258"/>
      <c r="HS8" s="258"/>
      <c r="HT8" s="258"/>
      <c r="HU8" s="258"/>
      <c r="HV8" s="258"/>
      <c r="HW8" s="258"/>
      <c r="HX8" s="258"/>
      <c r="HY8" s="258"/>
      <c r="HZ8" s="258"/>
      <c r="IA8" s="258"/>
      <c r="IB8" s="258"/>
      <c r="IC8" s="258"/>
      <c r="ID8" s="258"/>
      <c r="IE8" s="258"/>
      <c r="IF8" s="258"/>
      <c r="IG8" s="258"/>
      <c r="IH8" s="258"/>
      <c r="II8" s="258"/>
      <c r="IJ8" s="258"/>
      <c r="IK8" s="258"/>
      <c r="IL8" s="258"/>
      <c r="IM8" s="258"/>
      <c r="IN8" s="258"/>
      <c r="IO8" s="258"/>
      <c r="IP8" s="258"/>
      <c r="IQ8" s="258"/>
      <c r="IR8" s="258"/>
      <c r="IS8" s="258"/>
      <c r="IT8" s="258"/>
      <c r="IU8" s="258"/>
      <c r="IV8" s="258"/>
      <c r="IW8" s="258"/>
      <c r="IX8" s="258"/>
      <c r="IY8" s="258"/>
      <c r="IZ8" s="258"/>
      <c r="JA8" s="259" t="s">
        <v>472</v>
      </c>
      <c r="JB8" s="259" t="s">
        <v>461</v>
      </c>
      <c r="JC8" s="259" t="s">
        <v>473</v>
      </c>
      <c r="JD8" s="259" t="s">
        <v>474</v>
      </c>
      <c r="JE8" s="259" t="s">
        <v>475</v>
      </c>
      <c r="JF8" s="259" t="s">
        <v>476</v>
      </c>
      <c r="JG8" s="259" t="s">
        <v>477</v>
      </c>
      <c r="JH8" s="257" t="s">
        <v>455</v>
      </c>
      <c r="JI8" s="258"/>
      <c r="JJ8" s="258"/>
      <c r="JK8" s="258"/>
      <c r="JL8" s="258"/>
      <c r="JM8" s="258"/>
      <c r="JN8" s="258"/>
      <c r="JO8" s="258"/>
      <c r="JP8" s="258"/>
      <c r="JQ8" s="258"/>
      <c r="JR8" s="258"/>
      <c r="JS8" s="258"/>
      <c r="JT8" s="258"/>
      <c r="JU8" s="258"/>
      <c r="JV8" s="258"/>
      <c r="JW8" s="258"/>
      <c r="JX8" s="258"/>
      <c r="JY8" s="258"/>
      <c r="JZ8" s="258"/>
      <c r="KA8" s="258"/>
      <c r="KB8" s="258"/>
      <c r="KC8" s="258"/>
      <c r="KD8" s="258"/>
      <c r="KE8" s="258"/>
      <c r="KF8" s="258"/>
      <c r="KG8" s="258"/>
      <c r="KH8" s="258"/>
      <c r="KI8" s="258"/>
      <c r="KJ8" s="258"/>
      <c r="KK8" s="258"/>
      <c r="KL8" s="258"/>
      <c r="KM8" s="258"/>
      <c r="KN8" s="258"/>
      <c r="KO8" s="258"/>
      <c r="KP8" s="258"/>
      <c r="KQ8" s="258"/>
      <c r="KR8" s="258"/>
      <c r="KS8" s="258"/>
      <c r="KT8" s="258"/>
      <c r="KU8" s="258"/>
      <c r="KV8" s="258"/>
      <c r="KW8" s="258"/>
      <c r="KX8" s="258"/>
      <c r="KY8" s="258"/>
      <c r="KZ8" s="258"/>
      <c r="LA8" s="258"/>
      <c r="LB8" s="258"/>
      <c r="LC8" s="258"/>
      <c r="LD8" s="258"/>
      <c r="LE8" s="258"/>
      <c r="LF8" s="258"/>
      <c r="LG8" s="258"/>
      <c r="LH8" s="258"/>
      <c r="LI8" s="258"/>
      <c r="LJ8" s="258"/>
      <c r="LK8" s="258"/>
      <c r="LL8" s="258"/>
      <c r="LM8" s="258"/>
      <c r="LN8" s="258"/>
      <c r="LO8" s="258"/>
      <c r="LP8" s="258"/>
      <c r="LQ8" s="258"/>
      <c r="LR8" s="258"/>
      <c r="LS8" s="258"/>
      <c r="LT8" s="258"/>
      <c r="LU8" s="258"/>
      <c r="LV8" s="258"/>
      <c r="LW8" s="258"/>
      <c r="LX8" s="258"/>
      <c r="LY8" s="258"/>
      <c r="LZ8" s="258"/>
      <c r="MA8" s="258"/>
      <c r="MB8" s="258"/>
      <c r="MC8" s="258"/>
      <c r="MD8" s="258"/>
      <c r="ME8" s="258"/>
      <c r="MF8" s="258"/>
      <c r="MG8" s="258"/>
      <c r="MH8" s="258"/>
      <c r="MI8" s="258"/>
      <c r="MJ8" s="258"/>
      <c r="MK8" s="258"/>
      <c r="ML8" s="258"/>
      <c r="MM8" s="258"/>
      <c r="MN8" s="258"/>
      <c r="MO8" s="258"/>
      <c r="MP8" s="258"/>
      <c r="MQ8" s="258"/>
      <c r="MR8" s="258"/>
      <c r="MS8" s="258"/>
      <c r="MT8" s="258"/>
      <c r="MU8" s="258"/>
      <c r="MV8" s="258"/>
      <c r="MW8" s="258"/>
      <c r="MX8" s="258"/>
      <c r="MY8" s="258"/>
      <c r="MZ8" s="258"/>
      <c r="NA8" s="258"/>
      <c r="NB8" s="258"/>
      <c r="NC8" s="258"/>
      <c r="ND8" s="258"/>
      <c r="NE8" s="258"/>
      <c r="NF8" s="258"/>
      <c r="NG8" s="258"/>
      <c r="NH8" s="258"/>
      <c r="NI8" s="258"/>
      <c r="NJ8" s="258"/>
      <c r="NK8" s="258"/>
      <c r="NL8" s="258"/>
      <c r="NM8" s="258"/>
      <c r="NN8" s="258"/>
      <c r="NO8" s="258"/>
      <c r="NP8" s="258"/>
      <c r="NQ8" s="258"/>
      <c r="NR8" s="258"/>
      <c r="NS8" s="258"/>
      <c r="NT8" s="258"/>
      <c r="NU8" s="258"/>
      <c r="NV8" s="258"/>
      <c r="NW8" s="258"/>
      <c r="NX8" s="258"/>
      <c r="NY8" s="258"/>
      <c r="NZ8" s="258"/>
      <c r="OA8" s="258"/>
      <c r="OB8" s="258"/>
      <c r="OC8" s="258"/>
      <c r="OD8" s="259" t="s">
        <v>478</v>
      </c>
      <c r="OE8" s="259" t="s">
        <v>462</v>
      </c>
      <c r="OF8" s="259" t="s">
        <v>479</v>
      </c>
      <c r="OG8" s="259" t="s">
        <v>480</v>
      </c>
      <c r="OH8" s="259" t="s">
        <v>481</v>
      </c>
      <c r="OI8" s="259" t="s">
        <v>482</v>
      </c>
      <c r="OJ8" s="259" t="s">
        <v>483</v>
      </c>
      <c r="OK8" s="257" t="s">
        <v>501</v>
      </c>
      <c r="OL8" s="258"/>
      <c r="OM8" s="258"/>
      <c r="ON8" s="258"/>
      <c r="OO8" s="258"/>
      <c r="OP8" s="258"/>
      <c r="OQ8" s="258"/>
      <c r="OR8" s="259" t="s">
        <v>548</v>
      </c>
      <c r="OS8" s="259" t="s">
        <v>505</v>
      </c>
      <c r="OT8" s="259" t="s">
        <v>549</v>
      </c>
      <c r="OU8" s="259" t="s">
        <v>550</v>
      </c>
      <c r="OV8" s="259" t="s">
        <v>551</v>
      </c>
      <c r="OW8" s="259" t="s">
        <v>552</v>
      </c>
      <c r="OX8" s="260" t="s">
        <v>553</v>
      </c>
    </row>
    <row r="9" spans="1:414" x14ac:dyDescent="0.2">
      <c r="A9" s="16"/>
      <c r="B9" s="261">
        <v>2018</v>
      </c>
      <c r="C9" s="262"/>
      <c r="D9" s="262"/>
      <c r="E9" s="262"/>
      <c r="F9" s="262"/>
      <c r="G9" s="262"/>
      <c r="H9" s="262"/>
      <c r="I9" s="261">
        <v>2017</v>
      </c>
      <c r="J9" s="262"/>
      <c r="K9" s="262"/>
      <c r="L9" s="262"/>
      <c r="M9" s="262"/>
      <c r="N9" s="262"/>
      <c r="O9" s="262"/>
      <c r="P9" s="261">
        <v>2016</v>
      </c>
      <c r="Q9" s="262"/>
      <c r="R9" s="262"/>
      <c r="S9" s="262"/>
      <c r="T9" s="262"/>
      <c r="U9" s="262"/>
      <c r="V9" s="262"/>
      <c r="W9" s="261">
        <v>2015</v>
      </c>
      <c r="X9" s="262"/>
      <c r="Y9" s="262"/>
      <c r="Z9" s="262"/>
      <c r="AA9" s="262"/>
      <c r="AB9" s="262"/>
      <c r="AC9" s="262"/>
      <c r="AD9" s="261">
        <v>2014</v>
      </c>
      <c r="AE9" s="262"/>
      <c r="AF9" s="262"/>
      <c r="AG9" s="262"/>
      <c r="AH9" s="262"/>
      <c r="AI9" s="262"/>
      <c r="AJ9" s="262"/>
      <c r="AK9" s="261">
        <v>2013</v>
      </c>
      <c r="AL9" s="262"/>
      <c r="AM9" s="262"/>
      <c r="AN9" s="262"/>
      <c r="AO9" s="262"/>
      <c r="AP9" s="262"/>
      <c r="AQ9" s="262"/>
      <c r="AR9" s="261">
        <v>2012</v>
      </c>
      <c r="AS9" s="262"/>
      <c r="AT9" s="262"/>
      <c r="AU9" s="262"/>
      <c r="AV9" s="262"/>
      <c r="AW9" s="262"/>
      <c r="AX9" s="262"/>
      <c r="AY9" s="261">
        <v>2011</v>
      </c>
      <c r="AZ9" s="262"/>
      <c r="BA9" s="262"/>
      <c r="BB9" s="262"/>
      <c r="BC9" s="262"/>
      <c r="BD9" s="262"/>
      <c r="BE9" s="262"/>
      <c r="BF9" s="261">
        <v>2010</v>
      </c>
      <c r="BG9" s="262"/>
      <c r="BH9" s="262"/>
      <c r="BI9" s="262"/>
      <c r="BJ9" s="262"/>
      <c r="BK9" s="262"/>
      <c r="BL9" s="262"/>
      <c r="BM9" s="261">
        <v>2009</v>
      </c>
      <c r="BN9" s="262"/>
      <c r="BO9" s="262"/>
      <c r="BP9" s="262"/>
      <c r="BQ9" s="262"/>
      <c r="BR9" s="262"/>
      <c r="BS9" s="262"/>
      <c r="BT9" s="261">
        <v>2008</v>
      </c>
      <c r="BU9" s="262"/>
      <c r="BV9" s="262"/>
      <c r="BW9" s="262"/>
      <c r="BX9" s="262"/>
      <c r="BY9" s="262"/>
      <c r="BZ9" s="262"/>
      <c r="CA9" s="261">
        <v>2007</v>
      </c>
      <c r="CB9" s="262"/>
      <c r="CC9" s="262"/>
      <c r="CD9" s="262"/>
      <c r="CE9" s="262"/>
      <c r="CF9" s="262"/>
      <c r="CG9" s="262"/>
      <c r="CH9" s="261">
        <v>2006</v>
      </c>
      <c r="CI9" s="262"/>
      <c r="CJ9" s="262"/>
      <c r="CK9" s="262"/>
      <c r="CL9" s="262"/>
      <c r="CM9" s="262"/>
      <c r="CN9" s="262"/>
      <c r="CO9" s="261">
        <v>2005</v>
      </c>
      <c r="CP9" s="262"/>
      <c r="CQ9" s="262"/>
      <c r="CR9" s="262"/>
      <c r="CS9" s="262"/>
      <c r="CT9" s="262"/>
      <c r="CU9" s="262"/>
      <c r="CV9" s="261">
        <v>2004</v>
      </c>
      <c r="CW9" s="262"/>
      <c r="CX9" s="262"/>
      <c r="CY9" s="262"/>
      <c r="CZ9" s="262"/>
      <c r="DA9" s="262"/>
      <c r="DB9" s="262"/>
      <c r="DC9" s="261">
        <v>2003</v>
      </c>
      <c r="DD9" s="262"/>
      <c r="DE9" s="262"/>
      <c r="DF9" s="262"/>
      <c r="DG9" s="262"/>
      <c r="DH9" s="262"/>
      <c r="DI9" s="262"/>
      <c r="DJ9" s="261">
        <v>2002</v>
      </c>
      <c r="DK9" s="262"/>
      <c r="DL9" s="262"/>
      <c r="DM9" s="262"/>
      <c r="DN9" s="262"/>
      <c r="DO9" s="262"/>
      <c r="DP9" s="262"/>
      <c r="DQ9" s="261">
        <v>2001</v>
      </c>
      <c r="DR9" s="262"/>
      <c r="DS9" s="262"/>
      <c r="DT9" s="262"/>
      <c r="DU9" s="262"/>
      <c r="DV9" s="262"/>
      <c r="DW9" s="262"/>
      <c r="DX9" s="148"/>
      <c r="DY9" s="148"/>
      <c r="DZ9" s="148"/>
      <c r="EA9" s="148"/>
      <c r="EB9" s="148"/>
      <c r="EC9" s="148"/>
      <c r="ED9" s="148"/>
      <c r="EE9" s="261">
        <v>2018</v>
      </c>
      <c r="EF9" s="262"/>
      <c r="EG9" s="262"/>
      <c r="EH9" s="262"/>
      <c r="EI9" s="262"/>
      <c r="EJ9" s="262"/>
      <c r="EK9" s="262"/>
      <c r="EL9" s="261">
        <v>2017</v>
      </c>
      <c r="EM9" s="262"/>
      <c r="EN9" s="262"/>
      <c r="EO9" s="262"/>
      <c r="EP9" s="262"/>
      <c r="EQ9" s="262"/>
      <c r="ER9" s="262"/>
      <c r="ES9" s="261">
        <v>2016</v>
      </c>
      <c r="ET9" s="262"/>
      <c r="EU9" s="262"/>
      <c r="EV9" s="262"/>
      <c r="EW9" s="262"/>
      <c r="EX9" s="262"/>
      <c r="EY9" s="262"/>
      <c r="EZ9" s="261">
        <v>2015</v>
      </c>
      <c r="FA9" s="262"/>
      <c r="FB9" s="262"/>
      <c r="FC9" s="262"/>
      <c r="FD9" s="262"/>
      <c r="FE9" s="262"/>
      <c r="FF9" s="262"/>
      <c r="FG9" s="261">
        <v>2014</v>
      </c>
      <c r="FH9" s="262"/>
      <c r="FI9" s="262"/>
      <c r="FJ9" s="262"/>
      <c r="FK9" s="262"/>
      <c r="FL9" s="262"/>
      <c r="FM9" s="262"/>
      <c r="FN9" s="261">
        <v>2013</v>
      </c>
      <c r="FO9" s="262"/>
      <c r="FP9" s="262"/>
      <c r="FQ9" s="262"/>
      <c r="FR9" s="262"/>
      <c r="FS9" s="262"/>
      <c r="FT9" s="262"/>
      <c r="FU9" s="261">
        <v>2012</v>
      </c>
      <c r="FV9" s="262"/>
      <c r="FW9" s="262"/>
      <c r="FX9" s="262"/>
      <c r="FY9" s="262"/>
      <c r="FZ9" s="262"/>
      <c r="GA9" s="262"/>
      <c r="GB9" s="261">
        <v>2011</v>
      </c>
      <c r="GC9" s="262"/>
      <c r="GD9" s="262"/>
      <c r="GE9" s="262"/>
      <c r="GF9" s="262"/>
      <c r="GG9" s="262"/>
      <c r="GH9" s="262"/>
      <c r="GI9" s="261">
        <v>2010</v>
      </c>
      <c r="GJ9" s="262"/>
      <c r="GK9" s="262"/>
      <c r="GL9" s="262"/>
      <c r="GM9" s="262"/>
      <c r="GN9" s="262"/>
      <c r="GO9" s="262"/>
      <c r="GP9" s="261">
        <v>2009</v>
      </c>
      <c r="GQ9" s="262"/>
      <c r="GR9" s="262"/>
      <c r="GS9" s="262"/>
      <c r="GT9" s="262"/>
      <c r="GU9" s="262"/>
      <c r="GV9" s="262"/>
      <c r="GW9" s="261">
        <v>2008</v>
      </c>
      <c r="GX9" s="262"/>
      <c r="GY9" s="262"/>
      <c r="GZ9" s="262"/>
      <c r="HA9" s="262"/>
      <c r="HB9" s="262"/>
      <c r="HC9" s="262"/>
      <c r="HD9" s="261">
        <v>2007</v>
      </c>
      <c r="HE9" s="262"/>
      <c r="HF9" s="262"/>
      <c r="HG9" s="262"/>
      <c r="HH9" s="262"/>
      <c r="HI9" s="262"/>
      <c r="HJ9" s="262"/>
      <c r="HK9" s="261">
        <v>2006</v>
      </c>
      <c r="HL9" s="262"/>
      <c r="HM9" s="262"/>
      <c r="HN9" s="262"/>
      <c r="HO9" s="262"/>
      <c r="HP9" s="262"/>
      <c r="HQ9" s="262"/>
      <c r="HR9" s="261">
        <v>2005</v>
      </c>
      <c r="HS9" s="262"/>
      <c r="HT9" s="262"/>
      <c r="HU9" s="262"/>
      <c r="HV9" s="262"/>
      <c r="HW9" s="262"/>
      <c r="HX9" s="262"/>
      <c r="HY9" s="261">
        <v>2004</v>
      </c>
      <c r="HZ9" s="262"/>
      <c r="IA9" s="262"/>
      <c r="IB9" s="262"/>
      <c r="IC9" s="262"/>
      <c r="ID9" s="262"/>
      <c r="IE9" s="262"/>
      <c r="IF9" s="261">
        <v>2003</v>
      </c>
      <c r="IG9" s="262"/>
      <c r="IH9" s="262"/>
      <c r="II9" s="262"/>
      <c r="IJ9" s="262"/>
      <c r="IK9" s="262"/>
      <c r="IL9" s="262"/>
      <c r="IM9" s="261">
        <v>2002</v>
      </c>
      <c r="IN9" s="262"/>
      <c r="IO9" s="262"/>
      <c r="IP9" s="262"/>
      <c r="IQ9" s="262"/>
      <c r="IR9" s="262"/>
      <c r="IS9" s="262"/>
      <c r="IT9" s="261">
        <v>2001</v>
      </c>
      <c r="IU9" s="262"/>
      <c r="IV9" s="262"/>
      <c r="IW9" s="262"/>
      <c r="IX9" s="262"/>
      <c r="IY9" s="262"/>
      <c r="IZ9" s="262"/>
      <c r="JA9" s="148"/>
      <c r="JB9" s="148"/>
      <c r="JC9" s="148"/>
      <c r="JD9" s="148"/>
      <c r="JE9" s="148"/>
      <c r="JF9" s="148"/>
      <c r="JG9" s="148"/>
      <c r="JH9" s="261">
        <v>2018</v>
      </c>
      <c r="JI9" s="262"/>
      <c r="JJ9" s="262"/>
      <c r="JK9" s="262"/>
      <c r="JL9" s="262"/>
      <c r="JM9" s="262"/>
      <c r="JN9" s="262"/>
      <c r="JO9" s="261">
        <v>2017</v>
      </c>
      <c r="JP9" s="262"/>
      <c r="JQ9" s="262"/>
      <c r="JR9" s="262"/>
      <c r="JS9" s="262"/>
      <c r="JT9" s="262"/>
      <c r="JU9" s="262"/>
      <c r="JV9" s="261">
        <v>2016</v>
      </c>
      <c r="JW9" s="262"/>
      <c r="JX9" s="262"/>
      <c r="JY9" s="262"/>
      <c r="JZ9" s="262"/>
      <c r="KA9" s="262"/>
      <c r="KB9" s="262"/>
      <c r="KC9" s="261">
        <v>2015</v>
      </c>
      <c r="KD9" s="262"/>
      <c r="KE9" s="262"/>
      <c r="KF9" s="262"/>
      <c r="KG9" s="262"/>
      <c r="KH9" s="262"/>
      <c r="KI9" s="262"/>
      <c r="KJ9" s="261">
        <v>2014</v>
      </c>
      <c r="KK9" s="262"/>
      <c r="KL9" s="262"/>
      <c r="KM9" s="262"/>
      <c r="KN9" s="262"/>
      <c r="KO9" s="262"/>
      <c r="KP9" s="262"/>
      <c r="KQ9" s="261">
        <v>2013</v>
      </c>
      <c r="KR9" s="262"/>
      <c r="KS9" s="262"/>
      <c r="KT9" s="262"/>
      <c r="KU9" s="262"/>
      <c r="KV9" s="262"/>
      <c r="KW9" s="262"/>
      <c r="KX9" s="261">
        <v>2012</v>
      </c>
      <c r="KY9" s="262"/>
      <c r="KZ9" s="262"/>
      <c r="LA9" s="262"/>
      <c r="LB9" s="262"/>
      <c r="LC9" s="262"/>
      <c r="LD9" s="262"/>
      <c r="LE9" s="261">
        <v>2011</v>
      </c>
      <c r="LF9" s="262"/>
      <c r="LG9" s="262"/>
      <c r="LH9" s="262"/>
      <c r="LI9" s="262"/>
      <c r="LJ9" s="262"/>
      <c r="LK9" s="262"/>
      <c r="LL9" s="261">
        <v>2010</v>
      </c>
      <c r="LM9" s="262"/>
      <c r="LN9" s="262"/>
      <c r="LO9" s="262"/>
      <c r="LP9" s="262"/>
      <c r="LQ9" s="262"/>
      <c r="LR9" s="262"/>
      <c r="LS9" s="261">
        <v>2009</v>
      </c>
      <c r="LT9" s="262"/>
      <c r="LU9" s="262"/>
      <c r="LV9" s="262"/>
      <c r="LW9" s="262"/>
      <c r="LX9" s="262"/>
      <c r="LY9" s="262"/>
      <c r="LZ9" s="261">
        <v>2008</v>
      </c>
      <c r="MA9" s="262"/>
      <c r="MB9" s="262"/>
      <c r="MC9" s="262"/>
      <c r="MD9" s="262"/>
      <c r="ME9" s="262"/>
      <c r="MF9" s="262"/>
      <c r="MG9" s="261">
        <v>2007</v>
      </c>
      <c r="MH9" s="262"/>
      <c r="MI9" s="262"/>
      <c r="MJ9" s="262"/>
      <c r="MK9" s="262"/>
      <c r="ML9" s="262"/>
      <c r="MM9" s="262"/>
      <c r="MN9" s="261">
        <v>2006</v>
      </c>
      <c r="MO9" s="262"/>
      <c r="MP9" s="262"/>
      <c r="MQ9" s="262"/>
      <c r="MR9" s="262"/>
      <c r="MS9" s="262"/>
      <c r="MT9" s="262"/>
      <c r="MU9" s="261">
        <v>2005</v>
      </c>
      <c r="MV9" s="262"/>
      <c r="MW9" s="262"/>
      <c r="MX9" s="262"/>
      <c r="MY9" s="262"/>
      <c r="MZ9" s="262"/>
      <c r="NA9" s="262"/>
      <c r="NB9" s="261">
        <v>2004</v>
      </c>
      <c r="NC9" s="262"/>
      <c r="ND9" s="262"/>
      <c r="NE9" s="262"/>
      <c r="NF9" s="262"/>
      <c r="NG9" s="262"/>
      <c r="NH9" s="262"/>
      <c r="NI9" s="261">
        <v>2003</v>
      </c>
      <c r="NJ9" s="262"/>
      <c r="NK9" s="262"/>
      <c r="NL9" s="262"/>
      <c r="NM9" s="262"/>
      <c r="NN9" s="262"/>
      <c r="NO9" s="262"/>
      <c r="NP9" s="261">
        <v>2002</v>
      </c>
      <c r="NQ9" s="262"/>
      <c r="NR9" s="262"/>
      <c r="NS9" s="262"/>
      <c r="NT9" s="262"/>
      <c r="NU9" s="262"/>
      <c r="NV9" s="262"/>
      <c r="NW9" s="261">
        <v>2001</v>
      </c>
      <c r="NX9" s="262"/>
      <c r="NY9" s="262"/>
      <c r="NZ9" s="262"/>
      <c r="OA9" s="262"/>
      <c r="OB9" s="262"/>
      <c r="OC9" s="262"/>
      <c r="OD9" s="148"/>
      <c r="OE9" s="148"/>
      <c r="OF9" s="148"/>
      <c r="OG9" s="148"/>
      <c r="OH9" s="148"/>
      <c r="OI9" s="148"/>
      <c r="OJ9" s="148"/>
      <c r="OK9" s="261">
        <v>2013</v>
      </c>
      <c r="OL9" s="262"/>
      <c r="OM9" s="262"/>
      <c r="ON9" s="262"/>
      <c r="OO9" s="262"/>
      <c r="OP9" s="262"/>
      <c r="OQ9" s="262"/>
      <c r="OR9" s="148"/>
      <c r="OS9" s="148"/>
      <c r="OT9" s="148"/>
      <c r="OU9" s="148"/>
      <c r="OV9" s="148"/>
      <c r="OW9" s="148"/>
      <c r="OX9" s="263"/>
    </row>
    <row r="10" spans="1:414" x14ac:dyDescent="0.2">
      <c r="A10" s="264" t="s">
        <v>79</v>
      </c>
      <c r="B10" s="265" t="s">
        <v>124</v>
      </c>
      <c r="C10" s="266" t="s">
        <v>81</v>
      </c>
      <c r="D10" s="266" t="s">
        <v>127</v>
      </c>
      <c r="E10" s="266" t="s">
        <v>125</v>
      </c>
      <c r="F10" s="266" t="s">
        <v>128</v>
      </c>
      <c r="G10" s="266" t="s">
        <v>110</v>
      </c>
      <c r="H10" s="266" t="s">
        <v>126</v>
      </c>
      <c r="I10" s="265" t="s">
        <v>124</v>
      </c>
      <c r="J10" s="266" t="s">
        <v>81</v>
      </c>
      <c r="K10" s="266" t="s">
        <v>127</v>
      </c>
      <c r="L10" s="266" t="s">
        <v>125</v>
      </c>
      <c r="M10" s="266" t="s">
        <v>128</v>
      </c>
      <c r="N10" s="266" t="s">
        <v>110</v>
      </c>
      <c r="O10" s="266" t="s">
        <v>126</v>
      </c>
      <c r="P10" s="265" t="s">
        <v>124</v>
      </c>
      <c r="Q10" s="266" t="s">
        <v>81</v>
      </c>
      <c r="R10" s="266" t="s">
        <v>127</v>
      </c>
      <c r="S10" s="266" t="s">
        <v>125</v>
      </c>
      <c r="T10" s="266" t="s">
        <v>128</v>
      </c>
      <c r="U10" s="266" t="s">
        <v>110</v>
      </c>
      <c r="V10" s="266" t="s">
        <v>126</v>
      </c>
      <c r="W10" s="265" t="s">
        <v>124</v>
      </c>
      <c r="X10" s="266" t="s">
        <v>81</v>
      </c>
      <c r="Y10" s="266" t="s">
        <v>127</v>
      </c>
      <c r="Z10" s="266" t="s">
        <v>125</v>
      </c>
      <c r="AA10" s="266" t="s">
        <v>128</v>
      </c>
      <c r="AB10" s="266" t="s">
        <v>110</v>
      </c>
      <c r="AC10" s="266" t="s">
        <v>126</v>
      </c>
      <c r="AD10" s="265" t="s">
        <v>124</v>
      </c>
      <c r="AE10" s="266" t="s">
        <v>81</v>
      </c>
      <c r="AF10" s="266" t="s">
        <v>127</v>
      </c>
      <c r="AG10" s="266" t="s">
        <v>125</v>
      </c>
      <c r="AH10" s="266" t="s">
        <v>128</v>
      </c>
      <c r="AI10" s="266" t="s">
        <v>110</v>
      </c>
      <c r="AJ10" s="266" t="s">
        <v>126</v>
      </c>
      <c r="AK10" s="265" t="s">
        <v>124</v>
      </c>
      <c r="AL10" s="266" t="s">
        <v>81</v>
      </c>
      <c r="AM10" s="266" t="s">
        <v>127</v>
      </c>
      <c r="AN10" s="266" t="s">
        <v>125</v>
      </c>
      <c r="AO10" s="266" t="s">
        <v>128</v>
      </c>
      <c r="AP10" s="266" t="s">
        <v>110</v>
      </c>
      <c r="AQ10" s="266" t="s">
        <v>126</v>
      </c>
      <c r="AR10" s="265" t="s">
        <v>124</v>
      </c>
      <c r="AS10" s="266" t="s">
        <v>81</v>
      </c>
      <c r="AT10" s="266" t="s">
        <v>127</v>
      </c>
      <c r="AU10" s="266" t="s">
        <v>125</v>
      </c>
      <c r="AV10" s="266" t="s">
        <v>128</v>
      </c>
      <c r="AW10" s="266" t="s">
        <v>110</v>
      </c>
      <c r="AX10" s="266" t="s">
        <v>126</v>
      </c>
      <c r="AY10" s="265" t="s">
        <v>124</v>
      </c>
      <c r="AZ10" s="266" t="s">
        <v>81</v>
      </c>
      <c r="BA10" s="266" t="s">
        <v>127</v>
      </c>
      <c r="BB10" s="266" t="s">
        <v>125</v>
      </c>
      <c r="BC10" s="266" t="s">
        <v>128</v>
      </c>
      <c r="BD10" s="266" t="s">
        <v>110</v>
      </c>
      <c r="BE10" s="266" t="s">
        <v>126</v>
      </c>
      <c r="BF10" s="265" t="s">
        <v>124</v>
      </c>
      <c r="BG10" s="266" t="s">
        <v>81</v>
      </c>
      <c r="BH10" s="266" t="s">
        <v>127</v>
      </c>
      <c r="BI10" s="266" t="s">
        <v>125</v>
      </c>
      <c r="BJ10" s="266" t="s">
        <v>128</v>
      </c>
      <c r="BK10" s="266" t="s">
        <v>110</v>
      </c>
      <c r="BL10" s="266" t="s">
        <v>126</v>
      </c>
      <c r="BM10" s="265" t="s">
        <v>124</v>
      </c>
      <c r="BN10" s="266" t="s">
        <v>81</v>
      </c>
      <c r="BO10" s="266" t="s">
        <v>127</v>
      </c>
      <c r="BP10" s="266" t="s">
        <v>125</v>
      </c>
      <c r="BQ10" s="266" t="s">
        <v>128</v>
      </c>
      <c r="BR10" s="266" t="s">
        <v>110</v>
      </c>
      <c r="BS10" s="266" t="s">
        <v>126</v>
      </c>
      <c r="BT10" s="265" t="s">
        <v>124</v>
      </c>
      <c r="BU10" s="266" t="s">
        <v>81</v>
      </c>
      <c r="BV10" s="266" t="s">
        <v>127</v>
      </c>
      <c r="BW10" s="266" t="s">
        <v>125</v>
      </c>
      <c r="BX10" s="266" t="s">
        <v>128</v>
      </c>
      <c r="BY10" s="266" t="s">
        <v>110</v>
      </c>
      <c r="BZ10" s="266" t="s">
        <v>126</v>
      </c>
      <c r="CA10" s="265" t="s">
        <v>124</v>
      </c>
      <c r="CB10" s="266" t="s">
        <v>81</v>
      </c>
      <c r="CC10" s="266" t="s">
        <v>127</v>
      </c>
      <c r="CD10" s="266" t="s">
        <v>125</v>
      </c>
      <c r="CE10" s="266" t="s">
        <v>128</v>
      </c>
      <c r="CF10" s="266" t="s">
        <v>110</v>
      </c>
      <c r="CG10" s="266" t="s">
        <v>126</v>
      </c>
      <c r="CH10" s="265" t="s">
        <v>124</v>
      </c>
      <c r="CI10" s="266" t="s">
        <v>81</v>
      </c>
      <c r="CJ10" s="266" t="s">
        <v>127</v>
      </c>
      <c r="CK10" s="266" t="s">
        <v>125</v>
      </c>
      <c r="CL10" s="266" t="s">
        <v>128</v>
      </c>
      <c r="CM10" s="266" t="s">
        <v>110</v>
      </c>
      <c r="CN10" s="266" t="s">
        <v>126</v>
      </c>
      <c r="CO10" s="265" t="s">
        <v>124</v>
      </c>
      <c r="CP10" s="266" t="s">
        <v>81</v>
      </c>
      <c r="CQ10" s="266" t="s">
        <v>127</v>
      </c>
      <c r="CR10" s="266" t="s">
        <v>125</v>
      </c>
      <c r="CS10" s="266" t="s">
        <v>128</v>
      </c>
      <c r="CT10" s="266" t="s">
        <v>110</v>
      </c>
      <c r="CU10" s="266" t="s">
        <v>126</v>
      </c>
      <c r="CV10" s="265" t="s">
        <v>124</v>
      </c>
      <c r="CW10" s="266" t="s">
        <v>81</v>
      </c>
      <c r="CX10" s="266" t="s">
        <v>127</v>
      </c>
      <c r="CY10" s="266" t="s">
        <v>125</v>
      </c>
      <c r="CZ10" s="266" t="s">
        <v>128</v>
      </c>
      <c r="DA10" s="266" t="s">
        <v>110</v>
      </c>
      <c r="DB10" s="266" t="s">
        <v>126</v>
      </c>
      <c r="DC10" s="265" t="s">
        <v>124</v>
      </c>
      <c r="DD10" s="266" t="s">
        <v>81</v>
      </c>
      <c r="DE10" s="266" t="s">
        <v>127</v>
      </c>
      <c r="DF10" s="266" t="s">
        <v>125</v>
      </c>
      <c r="DG10" s="266" t="s">
        <v>128</v>
      </c>
      <c r="DH10" s="266" t="s">
        <v>110</v>
      </c>
      <c r="DI10" s="266" t="s">
        <v>126</v>
      </c>
      <c r="DJ10" s="265" t="s">
        <v>124</v>
      </c>
      <c r="DK10" s="266" t="s">
        <v>81</v>
      </c>
      <c r="DL10" s="266" t="s">
        <v>127</v>
      </c>
      <c r="DM10" s="266" t="s">
        <v>125</v>
      </c>
      <c r="DN10" s="266" t="s">
        <v>128</v>
      </c>
      <c r="DO10" s="266" t="s">
        <v>110</v>
      </c>
      <c r="DP10" s="266" t="s">
        <v>126</v>
      </c>
      <c r="DQ10" s="265" t="s">
        <v>124</v>
      </c>
      <c r="DR10" s="266" t="s">
        <v>81</v>
      </c>
      <c r="DS10" s="266" t="s">
        <v>127</v>
      </c>
      <c r="DT10" s="266" t="s">
        <v>125</v>
      </c>
      <c r="DU10" s="266" t="s">
        <v>128</v>
      </c>
      <c r="DV10" s="266" t="s">
        <v>110</v>
      </c>
      <c r="DW10" s="266" t="s">
        <v>126</v>
      </c>
      <c r="DX10" s="148"/>
      <c r="DY10" s="148"/>
      <c r="DZ10" s="148"/>
      <c r="EA10" s="148"/>
      <c r="EB10" s="148"/>
      <c r="EC10" s="148"/>
      <c r="ED10" s="148"/>
      <c r="EE10" s="265" t="s">
        <v>124</v>
      </c>
      <c r="EF10" s="266" t="s">
        <v>81</v>
      </c>
      <c r="EG10" s="266" t="s">
        <v>127</v>
      </c>
      <c r="EH10" s="266" t="s">
        <v>125</v>
      </c>
      <c r="EI10" s="266" t="s">
        <v>128</v>
      </c>
      <c r="EJ10" s="266" t="s">
        <v>110</v>
      </c>
      <c r="EK10" s="266" t="s">
        <v>126</v>
      </c>
      <c r="EL10" s="265" t="s">
        <v>124</v>
      </c>
      <c r="EM10" s="266" t="s">
        <v>81</v>
      </c>
      <c r="EN10" s="266" t="s">
        <v>127</v>
      </c>
      <c r="EO10" s="266" t="s">
        <v>125</v>
      </c>
      <c r="EP10" s="266" t="s">
        <v>128</v>
      </c>
      <c r="EQ10" s="266" t="s">
        <v>110</v>
      </c>
      <c r="ER10" s="266" t="s">
        <v>126</v>
      </c>
      <c r="ES10" s="265" t="s">
        <v>124</v>
      </c>
      <c r="ET10" s="266" t="s">
        <v>81</v>
      </c>
      <c r="EU10" s="266" t="s">
        <v>127</v>
      </c>
      <c r="EV10" s="266" t="s">
        <v>125</v>
      </c>
      <c r="EW10" s="266" t="s">
        <v>128</v>
      </c>
      <c r="EX10" s="266" t="s">
        <v>110</v>
      </c>
      <c r="EY10" s="266" t="s">
        <v>126</v>
      </c>
      <c r="EZ10" s="265" t="s">
        <v>124</v>
      </c>
      <c r="FA10" s="266" t="s">
        <v>81</v>
      </c>
      <c r="FB10" s="266" t="s">
        <v>127</v>
      </c>
      <c r="FC10" s="266" t="s">
        <v>125</v>
      </c>
      <c r="FD10" s="266" t="s">
        <v>128</v>
      </c>
      <c r="FE10" s="266" t="s">
        <v>110</v>
      </c>
      <c r="FF10" s="266" t="s">
        <v>126</v>
      </c>
      <c r="FG10" s="265" t="s">
        <v>124</v>
      </c>
      <c r="FH10" s="266" t="s">
        <v>81</v>
      </c>
      <c r="FI10" s="266" t="s">
        <v>127</v>
      </c>
      <c r="FJ10" s="266" t="s">
        <v>125</v>
      </c>
      <c r="FK10" s="266" t="s">
        <v>128</v>
      </c>
      <c r="FL10" s="266" t="s">
        <v>110</v>
      </c>
      <c r="FM10" s="266" t="s">
        <v>126</v>
      </c>
      <c r="FN10" s="265" t="s">
        <v>124</v>
      </c>
      <c r="FO10" s="266" t="s">
        <v>81</v>
      </c>
      <c r="FP10" s="266" t="s">
        <v>127</v>
      </c>
      <c r="FQ10" s="266" t="s">
        <v>125</v>
      </c>
      <c r="FR10" s="266" t="s">
        <v>128</v>
      </c>
      <c r="FS10" s="266" t="s">
        <v>110</v>
      </c>
      <c r="FT10" s="266" t="s">
        <v>126</v>
      </c>
      <c r="FU10" s="265" t="s">
        <v>124</v>
      </c>
      <c r="FV10" s="266" t="s">
        <v>81</v>
      </c>
      <c r="FW10" s="266" t="s">
        <v>127</v>
      </c>
      <c r="FX10" s="266" t="s">
        <v>125</v>
      </c>
      <c r="FY10" s="266" t="s">
        <v>128</v>
      </c>
      <c r="FZ10" s="266" t="s">
        <v>110</v>
      </c>
      <c r="GA10" s="266" t="s">
        <v>126</v>
      </c>
      <c r="GB10" s="265" t="s">
        <v>124</v>
      </c>
      <c r="GC10" s="266" t="s">
        <v>81</v>
      </c>
      <c r="GD10" s="266" t="s">
        <v>127</v>
      </c>
      <c r="GE10" s="266" t="s">
        <v>125</v>
      </c>
      <c r="GF10" s="266" t="s">
        <v>128</v>
      </c>
      <c r="GG10" s="266" t="s">
        <v>110</v>
      </c>
      <c r="GH10" s="266" t="s">
        <v>126</v>
      </c>
      <c r="GI10" s="265" t="s">
        <v>124</v>
      </c>
      <c r="GJ10" s="266" t="s">
        <v>81</v>
      </c>
      <c r="GK10" s="266" t="s">
        <v>127</v>
      </c>
      <c r="GL10" s="266" t="s">
        <v>125</v>
      </c>
      <c r="GM10" s="266" t="s">
        <v>128</v>
      </c>
      <c r="GN10" s="266" t="s">
        <v>110</v>
      </c>
      <c r="GO10" s="266" t="s">
        <v>126</v>
      </c>
      <c r="GP10" s="265" t="s">
        <v>124</v>
      </c>
      <c r="GQ10" s="266" t="s">
        <v>81</v>
      </c>
      <c r="GR10" s="266" t="s">
        <v>127</v>
      </c>
      <c r="GS10" s="266" t="s">
        <v>125</v>
      </c>
      <c r="GT10" s="266" t="s">
        <v>128</v>
      </c>
      <c r="GU10" s="266" t="s">
        <v>110</v>
      </c>
      <c r="GV10" s="266" t="s">
        <v>126</v>
      </c>
      <c r="GW10" s="265" t="s">
        <v>124</v>
      </c>
      <c r="GX10" s="266" t="s">
        <v>81</v>
      </c>
      <c r="GY10" s="266" t="s">
        <v>127</v>
      </c>
      <c r="GZ10" s="266" t="s">
        <v>125</v>
      </c>
      <c r="HA10" s="266" t="s">
        <v>128</v>
      </c>
      <c r="HB10" s="266" t="s">
        <v>110</v>
      </c>
      <c r="HC10" s="266" t="s">
        <v>126</v>
      </c>
      <c r="HD10" s="265" t="s">
        <v>124</v>
      </c>
      <c r="HE10" s="266" t="s">
        <v>81</v>
      </c>
      <c r="HF10" s="266" t="s">
        <v>127</v>
      </c>
      <c r="HG10" s="266" t="s">
        <v>125</v>
      </c>
      <c r="HH10" s="266" t="s">
        <v>128</v>
      </c>
      <c r="HI10" s="266" t="s">
        <v>110</v>
      </c>
      <c r="HJ10" s="266" t="s">
        <v>126</v>
      </c>
      <c r="HK10" s="265" t="s">
        <v>124</v>
      </c>
      <c r="HL10" s="266" t="s">
        <v>81</v>
      </c>
      <c r="HM10" s="266" t="s">
        <v>127</v>
      </c>
      <c r="HN10" s="266" t="s">
        <v>125</v>
      </c>
      <c r="HO10" s="266" t="s">
        <v>128</v>
      </c>
      <c r="HP10" s="266" t="s">
        <v>110</v>
      </c>
      <c r="HQ10" s="266" t="s">
        <v>126</v>
      </c>
      <c r="HR10" s="265" t="s">
        <v>124</v>
      </c>
      <c r="HS10" s="266" t="s">
        <v>81</v>
      </c>
      <c r="HT10" s="266" t="s">
        <v>127</v>
      </c>
      <c r="HU10" s="266" t="s">
        <v>125</v>
      </c>
      <c r="HV10" s="266" t="s">
        <v>128</v>
      </c>
      <c r="HW10" s="266" t="s">
        <v>110</v>
      </c>
      <c r="HX10" s="266" t="s">
        <v>126</v>
      </c>
      <c r="HY10" s="265" t="s">
        <v>124</v>
      </c>
      <c r="HZ10" s="266" t="s">
        <v>81</v>
      </c>
      <c r="IA10" s="266" t="s">
        <v>127</v>
      </c>
      <c r="IB10" s="266" t="s">
        <v>125</v>
      </c>
      <c r="IC10" s="266" t="s">
        <v>128</v>
      </c>
      <c r="ID10" s="266" t="s">
        <v>110</v>
      </c>
      <c r="IE10" s="266" t="s">
        <v>126</v>
      </c>
      <c r="IF10" s="265" t="s">
        <v>124</v>
      </c>
      <c r="IG10" s="266" t="s">
        <v>81</v>
      </c>
      <c r="IH10" s="266" t="s">
        <v>127</v>
      </c>
      <c r="II10" s="266" t="s">
        <v>125</v>
      </c>
      <c r="IJ10" s="266" t="s">
        <v>128</v>
      </c>
      <c r="IK10" s="266" t="s">
        <v>110</v>
      </c>
      <c r="IL10" s="266" t="s">
        <v>126</v>
      </c>
      <c r="IM10" s="265" t="s">
        <v>124</v>
      </c>
      <c r="IN10" s="266" t="s">
        <v>81</v>
      </c>
      <c r="IO10" s="266" t="s">
        <v>127</v>
      </c>
      <c r="IP10" s="266" t="s">
        <v>125</v>
      </c>
      <c r="IQ10" s="266" t="s">
        <v>128</v>
      </c>
      <c r="IR10" s="266" t="s">
        <v>110</v>
      </c>
      <c r="IS10" s="266" t="s">
        <v>126</v>
      </c>
      <c r="IT10" s="265" t="s">
        <v>124</v>
      </c>
      <c r="IU10" s="266" t="s">
        <v>81</v>
      </c>
      <c r="IV10" s="266" t="s">
        <v>127</v>
      </c>
      <c r="IW10" s="266" t="s">
        <v>125</v>
      </c>
      <c r="IX10" s="266" t="s">
        <v>128</v>
      </c>
      <c r="IY10" s="266" t="s">
        <v>110</v>
      </c>
      <c r="IZ10" s="266" t="s">
        <v>126</v>
      </c>
      <c r="JA10" s="148"/>
      <c r="JB10" s="148"/>
      <c r="JC10" s="148"/>
      <c r="JD10" s="148"/>
      <c r="JE10" s="148"/>
      <c r="JF10" s="148"/>
      <c r="JG10" s="148"/>
      <c r="JH10" s="265" t="s">
        <v>124</v>
      </c>
      <c r="JI10" s="266" t="s">
        <v>81</v>
      </c>
      <c r="JJ10" s="266" t="s">
        <v>127</v>
      </c>
      <c r="JK10" s="266" t="s">
        <v>125</v>
      </c>
      <c r="JL10" s="266" t="s">
        <v>128</v>
      </c>
      <c r="JM10" s="266" t="s">
        <v>110</v>
      </c>
      <c r="JN10" s="266" t="s">
        <v>126</v>
      </c>
      <c r="JO10" s="265" t="s">
        <v>124</v>
      </c>
      <c r="JP10" s="266" t="s">
        <v>81</v>
      </c>
      <c r="JQ10" s="266" t="s">
        <v>127</v>
      </c>
      <c r="JR10" s="266" t="s">
        <v>125</v>
      </c>
      <c r="JS10" s="266" t="s">
        <v>128</v>
      </c>
      <c r="JT10" s="266" t="s">
        <v>110</v>
      </c>
      <c r="JU10" s="266" t="s">
        <v>126</v>
      </c>
      <c r="JV10" s="265" t="s">
        <v>124</v>
      </c>
      <c r="JW10" s="266" t="s">
        <v>81</v>
      </c>
      <c r="JX10" s="266" t="s">
        <v>127</v>
      </c>
      <c r="JY10" s="266" t="s">
        <v>125</v>
      </c>
      <c r="JZ10" s="266" t="s">
        <v>128</v>
      </c>
      <c r="KA10" s="266" t="s">
        <v>110</v>
      </c>
      <c r="KB10" s="266" t="s">
        <v>126</v>
      </c>
      <c r="KC10" s="265" t="s">
        <v>124</v>
      </c>
      <c r="KD10" s="266" t="s">
        <v>81</v>
      </c>
      <c r="KE10" s="266" t="s">
        <v>127</v>
      </c>
      <c r="KF10" s="266" t="s">
        <v>125</v>
      </c>
      <c r="KG10" s="266" t="s">
        <v>128</v>
      </c>
      <c r="KH10" s="266" t="s">
        <v>110</v>
      </c>
      <c r="KI10" s="266" t="s">
        <v>126</v>
      </c>
      <c r="KJ10" s="265" t="s">
        <v>124</v>
      </c>
      <c r="KK10" s="266" t="s">
        <v>81</v>
      </c>
      <c r="KL10" s="266" t="s">
        <v>127</v>
      </c>
      <c r="KM10" s="266" t="s">
        <v>125</v>
      </c>
      <c r="KN10" s="266" t="s">
        <v>128</v>
      </c>
      <c r="KO10" s="266" t="s">
        <v>110</v>
      </c>
      <c r="KP10" s="266" t="s">
        <v>126</v>
      </c>
      <c r="KQ10" s="265" t="s">
        <v>124</v>
      </c>
      <c r="KR10" s="266" t="s">
        <v>81</v>
      </c>
      <c r="KS10" s="266" t="s">
        <v>127</v>
      </c>
      <c r="KT10" s="266" t="s">
        <v>125</v>
      </c>
      <c r="KU10" s="266" t="s">
        <v>128</v>
      </c>
      <c r="KV10" s="266" t="s">
        <v>110</v>
      </c>
      <c r="KW10" s="266" t="s">
        <v>126</v>
      </c>
      <c r="KX10" s="265" t="s">
        <v>124</v>
      </c>
      <c r="KY10" s="266" t="s">
        <v>81</v>
      </c>
      <c r="KZ10" s="266" t="s">
        <v>127</v>
      </c>
      <c r="LA10" s="266" t="s">
        <v>125</v>
      </c>
      <c r="LB10" s="266" t="s">
        <v>128</v>
      </c>
      <c r="LC10" s="266" t="s">
        <v>110</v>
      </c>
      <c r="LD10" s="266" t="s">
        <v>126</v>
      </c>
      <c r="LE10" s="265" t="s">
        <v>124</v>
      </c>
      <c r="LF10" s="266" t="s">
        <v>81</v>
      </c>
      <c r="LG10" s="266" t="s">
        <v>127</v>
      </c>
      <c r="LH10" s="266" t="s">
        <v>125</v>
      </c>
      <c r="LI10" s="266" t="s">
        <v>128</v>
      </c>
      <c r="LJ10" s="266" t="s">
        <v>110</v>
      </c>
      <c r="LK10" s="266" t="s">
        <v>126</v>
      </c>
      <c r="LL10" s="265" t="s">
        <v>124</v>
      </c>
      <c r="LM10" s="266" t="s">
        <v>81</v>
      </c>
      <c r="LN10" s="266" t="s">
        <v>127</v>
      </c>
      <c r="LO10" s="266" t="s">
        <v>125</v>
      </c>
      <c r="LP10" s="266" t="s">
        <v>128</v>
      </c>
      <c r="LQ10" s="266" t="s">
        <v>110</v>
      </c>
      <c r="LR10" s="266" t="s">
        <v>126</v>
      </c>
      <c r="LS10" s="265" t="s">
        <v>124</v>
      </c>
      <c r="LT10" s="266" t="s">
        <v>81</v>
      </c>
      <c r="LU10" s="266" t="s">
        <v>127</v>
      </c>
      <c r="LV10" s="266" t="s">
        <v>125</v>
      </c>
      <c r="LW10" s="266" t="s">
        <v>128</v>
      </c>
      <c r="LX10" s="266" t="s">
        <v>110</v>
      </c>
      <c r="LY10" s="266" t="s">
        <v>126</v>
      </c>
      <c r="LZ10" s="265" t="s">
        <v>124</v>
      </c>
      <c r="MA10" s="266" t="s">
        <v>81</v>
      </c>
      <c r="MB10" s="266" t="s">
        <v>127</v>
      </c>
      <c r="MC10" s="266" t="s">
        <v>125</v>
      </c>
      <c r="MD10" s="266" t="s">
        <v>128</v>
      </c>
      <c r="ME10" s="266" t="s">
        <v>110</v>
      </c>
      <c r="MF10" s="266" t="s">
        <v>126</v>
      </c>
      <c r="MG10" s="265" t="s">
        <v>124</v>
      </c>
      <c r="MH10" s="266" t="s">
        <v>81</v>
      </c>
      <c r="MI10" s="266" t="s">
        <v>127</v>
      </c>
      <c r="MJ10" s="266" t="s">
        <v>125</v>
      </c>
      <c r="MK10" s="266" t="s">
        <v>128</v>
      </c>
      <c r="ML10" s="266" t="s">
        <v>110</v>
      </c>
      <c r="MM10" s="266" t="s">
        <v>126</v>
      </c>
      <c r="MN10" s="265" t="s">
        <v>124</v>
      </c>
      <c r="MO10" s="266" t="s">
        <v>81</v>
      </c>
      <c r="MP10" s="266" t="s">
        <v>127</v>
      </c>
      <c r="MQ10" s="266" t="s">
        <v>125</v>
      </c>
      <c r="MR10" s="266" t="s">
        <v>128</v>
      </c>
      <c r="MS10" s="266" t="s">
        <v>110</v>
      </c>
      <c r="MT10" s="266" t="s">
        <v>126</v>
      </c>
      <c r="MU10" s="265" t="s">
        <v>124</v>
      </c>
      <c r="MV10" s="266" t="s">
        <v>81</v>
      </c>
      <c r="MW10" s="266" t="s">
        <v>127</v>
      </c>
      <c r="MX10" s="266" t="s">
        <v>125</v>
      </c>
      <c r="MY10" s="266" t="s">
        <v>128</v>
      </c>
      <c r="MZ10" s="266" t="s">
        <v>110</v>
      </c>
      <c r="NA10" s="266" t="s">
        <v>126</v>
      </c>
      <c r="NB10" s="265" t="s">
        <v>124</v>
      </c>
      <c r="NC10" s="266" t="s">
        <v>81</v>
      </c>
      <c r="ND10" s="266" t="s">
        <v>127</v>
      </c>
      <c r="NE10" s="266" t="s">
        <v>125</v>
      </c>
      <c r="NF10" s="266" t="s">
        <v>128</v>
      </c>
      <c r="NG10" s="266" t="s">
        <v>110</v>
      </c>
      <c r="NH10" s="266" t="s">
        <v>126</v>
      </c>
      <c r="NI10" s="265" t="s">
        <v>124</v>
      </c>
      <c r="NJ10" s="266" t="s">
        <v>81</v>
      </c>
      <c r="NK10" s="266" t="s">
        <v>127</v>
      </c>
      <c r="NL10" s="266" t="s">
        <v>125</v>
      </c>
      <c r="NM10" s="266" t="s">
        <v>128</v>
      </c>
      <c r="NN10" s="266" t="s">
        <v>110</v>
      </c>
      <c r="NO10" s="266" t="s">
        <v>126</v>
      </c>
      <c r="NP10" s="265" t="s">
        <v>124</v>
      </c>
      <c r="NQ10" s="266" t="s">
        <v>81</v>
      </c>
      <c r="NR10" s="266" t="s">
        <v>127</v>
      </c>
      <c r="NS10" s="266" t="s">
        <v>125</v>
      </c>
      <c r="NT10" s="266" t="s">
        <v>128</v>
      </c>
      <c r="NU10" s="266" t="s">
        <v>110</v>
      </c>
      <c r="NV10" s="266" t="s">
        <v>126</v>
      </c>
      <c r="NW10" s="265" t="s">
        <v>124</v>
      </c>
      <c r="NX10" s="266" t="s">
        <v>81</v>
      </c>
      <c r="NY10" s="266" t="s">
        <v>127</v>
      </c>
      <c r="NZ10" s="266" t="s">
        <v>125</v>
      </c>
      <c r="OA10" s="266" t="s">
        <v>128</v>
      </c>
      <c r="OB10" s="266" t="s">
        <v>110</v>
      </c>
      <c r="OC10" s="266" t="s">
        <v>126</v>
      </c>
      <c r="OD10" s="148"/>
      <c r="OE10" s="148"/>
      <c r="OF10" s="148"/>
      <c r="OG10" s="148"/>
      <c r="OH10" s="148"/>
      <c r="OI10" s="148"/>
      <c r="OJ10" s="148"/>
      <c r="OK10" s="265" t="s">
        <v>124</v>
      </c>
      <c r="OL10" s="266" t="s">
        <v>81</v>
      </c>
      <c r="OM10" s="266" t="s">
        <v>127</v>
      </c>
      <c r="ON10" s="266" t="s">
        <v>125</v>
      </c>
      <c r="OO10" s="266" t="s">
        <v>128</v>
      </c>
      <c r="OP10" s="266" t="s">
        <v>110</v>
      </c>
      <c r="OQ10" s="266" t="s">
        <v>126</v>
      </c>
      <c r="OR10" s="148"/>
      <c r="OS10" s="148"/>
      <c r="OT10" s="148"/>
      <c r="OU10" s="148"/>
      <c r="OV10" s="148"/>
      <c r="OW10" s="148"/>
      <c r="OX10" s="263"/>
    </row>
    <row r="11" spans="1:414" s="22" customFormat="1" x14ac:dyDescent="0.2">
      <c r="A11" s="267">
        <v>1</v>
      </c>
      <c r="B11" s="268">
        <v>4</v>
      </c>
      <c r="C11" s="269">
        <v>10.4</v>
      </c>
      <c r="D11" s="270">
        <v>2.6</v>
      </c>
      <c r="E11" s="269">
        <v>1.3</v>
      </c>
      <c r="F11" s="269">
        <v>3.1</v>
      </c>
      <c r="G11" s="271">
        <v>7.2251157407407403E-3</v>
      </c>
      <c r="H11" s="272">
        <v>0</v>
      </c>
      <c r="I11" s="273">
        <v>4</v>
      </c>
      <c r="J11" s="269">
        <v>12.5</v>
      </c>
      <c r="K11" s="270">
        <v>3.125</v>
      </c>
      <c r="L11" s="269">
        <v>2.5</v>
      </c>
      <c r="M11" s="269">
        <v>4</v>
      </c>
      <c r="N11" s="271">
        <v>7.0109953703703706E-3</v>
      </c>
      <c r="O11" s="272">
        <v>0.75</v>
      </c>
      <c r="P11" s="273">
        <v>1</v>
      </c>
      <c r="Q11" s="269">
        <v>4</v>
      </c>
      <c r="R11" s="270">
        <v>4</v>
      </c>
      <c r="S11" s="269">
        <v>4</v>
      </c>
      <c r="T11" s="269">
        <v>4</v>
      </c>
      <c r="U11" s="271">
        <v>7.8356481481481489E-3</v>
      </c>
      <c r="V11" s="272">
        <v>2</v>
      </c>
      <c r="W11" s="273">
        <v>2</v>
      </c>
      <c r="X11" s="269">
        <v>14.5</v>
      </c>
      <c r="Y11" s="270">
        <v>7.25</v>
      </c>
      <c r="Z11" s="269">
        <v>4.0999999999999996</v>
      </c>
      <c r="AA11" s="269">
        <v>10.4</v>
      </c>
      <c r="AB11" s="271">
        <v>7.3263888888888892E-3</v>
      </c>
      <c r="AC11" s="272">
        <v>1</v>
      </c>
      <c r="AD11" s="273"/>
      <c r="AE11" s="269"/>
      <c r="AF11" s="270"/>
      <c r="AG11" s="269"/>
      <c r="AH11" s="269"/>
      <c r="AI11" s="271"/>
      <c r="AJ11" s="272"/>
      <c r="AK11" s="273">
        <v>2</v>
      </c>
      <c r="AL11" s="269">
        <v>9.9700000000000006</v>
      </c>
      <c r="AM11" s="270">
        <v>4.9850000000000003</v>
      </c>
      <c r="AN11" s="269">
        <v>3.1</v>
      </c>
      <c r="AO11" s="269">
        <v>6.87</v>
      </c>
      <c r="AP11" s="271">
        <v>7.0833333333333338E-3</v>
      </c>
      <c r="AQ11" s="272">
        <v>1.5</v>
      </c>
      <c r="AR11" s="273">
        <v>7</v>
      </c>
      <c r="AS11" s="269">
        <v>13.85</v>
      </c>
      <c r="AT11" s="270">
        <v>1.9785714285714284</v>
      </c>
      <c r="AU11" s="269">
        <v>1</v>
      </c>
      <c r="AV11" s="269">
        <v>5</v>
      </c>
      <c r="AW11" s="271">
        <v>6.6567460317460327E-3</v>
      </c>
      <c r="AX11" s="272">
        <v>0.5714285714285714</v>
      </c>
      <c r="AY11" s="273"/>
      <c r="AZ11" s="269"/>
      <c r="BA11" s="270"/>
      <c r="BB11" s="269"/>
      <c r="BC11" s="269"/>
      <c r="BD11" s="271"/>
      <c r="BE11" s="272"/>
      <c r="BF11" s="273"/>
      <c r="BG11" s="269"/>
      <c r="BH11" s="270"/>
      <c r="BI11" s="269"/>
      <c r="BJ11" s="269"/>
      <c r="BK11" s="271"/>
      <c r="BL11" s="272"/>
      <c r="BM11" s="273"/>
      <c r="BN11" s="269"/>
      <c r="BO11" s="270"/>
      <c r="BP11" s="269"/>
      <c r="BQ11" s="269"/>
      <c r="BR11" s="271"/>
      <c r="BS11" s="272"/>
      <c r="BT11" s="273">
        <v>3</v>
      </c>
      <c r="BU11" s="269">
        <v>11.04</v>
      </c>
      <c r="BV11" s="270">
        <v>3.6799999999999997</v>
      </c>
      <c r="BW11" s="269">
        <v>3</v>
      </c>
      <c r="BX11" s="269">
        <v>5</v>
      </c>
      <c r="BY11" s="271">
        <v>7.1450617283950616E-3</v>
      </c>
      <c r="BZ11" s="272">
        <v>0.33333333333333331</v>
      </c>
      <c r="CA11" s="274">
        <v>3</v>
      </c>
      <c r="CB11" s="275">
        <v>9.5</v>
      </c>
      <c r="CC11" s="276">
        <v>3.1666666666666665</v>
      </c>
      <c r="CD11" s="275">
        <v>3</v>
      </c>
      <c r="CE11" s="275">
        <v>3.5</v>
      </c>
      <c r="CF11" s="277">
        <v>7.4305555555555548E-3</v>
      </c>
      <c r="CG11" s="278">
        <v>1.3333333333333333</v>
      </c>
      <c r="CH11" s="273">
        <v>3</v>
      </c>
      <c r="CI11" s="269">
        <v>9.1</v>
      </c>
      <c r="CJ11" s="270">
        <v>3.0333333333333332</v>
      </c>
      <c r="CK11" s="269">
        <v>2</v>
      </c>
      <c r="CL11" s="269">
        <v>5</v>
      </c>
      <c r="CM11" s="271">
        <v>8.2831790123456799E-3</v>
      </c>
      <c r="CN11" s="272">
        <v>2</v>
      </c>
      <c r="CO11" s="273"/>
      <c r="CP11" s="269"/>
      <c r="CQ11" s="270"/>
      <c r="CR11" s="269"/>
      <c r="CS11" s="269"/>
      <c r="CT11" s="271"/>
      <c r="CU11" s="272"/>
      <c r="CV11" s="273">
        <v>2</v>
      </c>
      <c r="CW11" s="269">
        <v>8</v>
      </c>
      <c r="CX11" s="270">
        <v>4</v>
      </c>
      <c r="CY11" s="269">
        <v>3</v>
      </c>
      <c r="CZ11" s="269">
        <v>5</v>
      </c>
      <c r="DA11" s="271">
        <v>7.2106481481481483E-3</v>
      </c>
      <c r="DB11" s="272">
        <v>19.5</v>
      </c>
      <c r="DC11" s="273"/>
      <c r="DD11" s="269"/>
      <c r="DE11" s="270"/>
      <c r="DF11" s="269"/>
      <c r="DG11" s="269"/>
      <c r="DH11" s="271"/>
      <c r="DI11" s="272"/>
      <c r="DJ11" s="273"/>
      <c r="DK11" s="269"/>
      <c r="DL11" s="270"/>
      <c r="DM11" s="269"/>
      <c r="DN11" s="269"/>
      <c r="DO11" s="271"/>
      <c r="DP11" s="272"/>
      <c r="DQ11" s="273"/>
      <c r="DR11" s="269"/>
      <c r="DS11" s="270"/>
      <c r="DT11" s="269"/>
      <c r="DU11" s="269"/>
      <c r="DV11" s="271"/>
      <c r="DW11" s="272"/>
      <c r="DX11" s="279">
        <v>31</v>
      </c>
      <c r="DY11" s="279">
        <v>102.86</v>
      </c>
      <c r="DZ11" s="280">
        <v>3.3180645161290321</v>
      </c>
      <c r="EA11" s="279">
        <v>1</v>
      </c>
      <c r="EB11" s="279">
        <v>10.4</v>
      </c>
      <c r="EC11" s="281">
        <v>7.1998207885304649E-3</v>
      </c>
      <c r="ED11" s="282">
        <v>2.064516129032258</v>
      </c>
      <c r="EE11" s="268">
        <v>1</v>
      </c>
      <c r="EF11" s="269">
        <v>5</v>
      </c>
      <c r="EG11" s="270">
        <v>5</v>
      </c>
      <c r="EH11" s="269">
        <v>5</v>
      </c>
      <c r="EI11" s="269">
        <v>5</v>
      </c>
      <c r="EJ11" s="271">
        <v>2.0833333333333333E-3</v>
      </c>
      <c r="EK11" s="272">
        <v>0</v>
      </c>
      <c r="EL11" s="273"/>
      <c r="EM11" s="269"/>
      <c r="EN11" s="270"/>
      <c r="EO11" s="269"/>
      <c r="EP11" s="269"/>
      <c r="EQ11" s="271"/>
      <c r="ER11" s="272"/>
      <c r="ES11" s="273"/>
      <c r="ET11" s="269"/>
      <c r="EU11" s="270"/>
      <c r="EV11" s="269"/>
      <c r="EW11" s="269"/>
      <c r="EX11" s="271"/>
      <c r="EY11" s="272"/>
      <c r="EZ11" s="273"/>
      <c r="FA11" s="269"/>
      <c r="FB11" s="270"/>
      <c r="FC11" s="269"/>
      <c r="FD11" s="269"/>
      <c r="FE11" s="271"/>
      <c r="FF11" s="272"/>
      <c r="FG11" s="273"/>
      <c r="FH11" s="269"/>
      <c r="FI11" s="270"/>
      <c r="FJ11" s="269"/>
      <c r="FK11" s="269"/>
      <c r="FL11" s="271"/>
      <c r="FM11" s="272"/>
      <c r="FN11" s="273">
        <v>2</v>
      </c>
      <c r="FO11" s="269">
        <v>47.3</v>
      </c>
      <c r="FP11" s="270">
        <v>23.65</v>
      </c>
      <c r="FQ11" s="269">
        <v>17.3</v>
      </c>
      <c r="FR11" s="269">
        <v>30</v>
      </c>
      <c r="FS11" s="271">
        <v>2.193287037037037E-3</v>
      </c>
      <c r="FT11" s="272">
        <v>0.5</v>
      </c>
      <c r="FU11" s="273"/>
      <c r="FV11" s="269"/>
      <c r="FW11" s="270"/>
      <c r="FX11" s="269"/>
      <c r="FY11" s="269"/>
      <c r="FZ11" s="271"/>
      <c r="GA11" s="272"/>
      <c r="GB11" s="273"/>
      <c r="GC11" s="269"/>
      <c r="GD11" s="270"/>
      <c r="GE11" s="269"/>
      <c r="GF11" s="269"/>
      <c r="GG11" s="271"/>
      <c r="GH11" s="272"/>
      <c r="GI11" s="273"/>
      <c r="GJ11" s="269"/>
      <c r="GK11" s="270"/>
      <c r="GL11" s="269"/>
      <c r="GM11" s="269"/>
      <c r="GN11" s="271"/>
      <c r="GO11" s="272"/>
      <c r="GP11" s="273"/>
      <c r="GQ11" s="269"/>
      <c r="GR11" s="270"/>
      <c r="GS11" s="269"/>
      <c r="GT11" s="269"/>
      <c r="GU11" s="271"/>
      <c r="GV11" s="272"/>
      <c r="GW11" s="273"/>
      <c r="GX11" s="269"/>
      <c r="GY11" s="270"/>
      <c r="GZ11" s="269"/>
      <c r="HA11" s="269"/>
      <c r="HB11" s="271"/>
      <c r="HC11" s="272"/>
      <c r="HD11" s="274"/>
      <c r="HE11" s="275"/>
      <c r="HF11" s="276"/>
      <c r="HG11" s="275"/>
      <c r="HH11" s="275"/>
      <c r="HI11" s="277"/>
      <c r="HJ11" s="278"/>
      <c r="HK11" s="273"/>
      <c r="HL11" s="269"/>
      <c r="HM11" s="270"/>
      <c r="HN11" s="269"/>
      <c r="HO11" s="269"/>
      <c r="HP11" s="271"/>
      <c r="HQ11" s="272"/>
      <c r="HR11" s="273"/>
      <c r="HS11" s="269"/>
      <c r="HT11" s="270"/>
      <c r="HU11" s="269"/>
      <c r="HV11" s="269"/>
      <c r="HW11" s="271"/>
      <c r="HX11" s="272"/>
      <c r="HY11" s="273"/>
      <c r="HZ11" s="269"/>
      <c r="IA11" s="270"/>
      <c r="IB11" s="269"/>
      <c r="IC11" s="269"/>
      <c r="ID11" s="271"/>
      <c r="IE11" s="272"/>
      <c r="IF11" s="273"/>
      <c r="IG11" s="269"/>
      <c r="IH11" s="270"/>
      <c r="II11" s="269"/>
      <c r="IJ11" s="269"/>
      <c r="IK11" s="271"/>
      <c r="IL11" s="272"/>
      <c r="IM11" s="273"/>
      <c r="IN11" s="269"/>
      <c r="IO11" s="270"/>
      <c r="IP11" s="269"/>
      <c r="IQ11" s="269"/>
      <c r="IR11" s="271"/>
      <c r="IS11" s="272"/>
      <c r="IT11" s="273"/>
      <c r="IU11" s="269"/>
      <c r="IV11" s="270"/>
      <c r="IW11" s="269"/>
      <c r="IX11" s="269"/>
      <c r="IY11" s="271"/>
      <c r="IZ11" s="272"/>
      <c r="JA11" s="279">
        <v>3</v>
      </c>
      <c r="JB11" s="279">
        <v>52.3</v>
      </c>
      <c r="JC11" s="280">
        <v>17.433333333333334</v>
      </c>
      <c r="JD11" s="279">
        <v>5</v>
      </c>
      <c r="JE11" s="279">
        <v>30</v>
      </c>
      <c r="JF11" s="281">
        <v>2.1566358024691355E-3</v>
      </c>
      <c r="JG11" s="282">
        <v>0.33333333333333331</v>
      </c>
      <c r="JH11" s="268"/>
      <c r="JI11" s="269"/>
      <c r="JJ11" s="270"/>
      <c r="JK11" s="269"/>
      <c r="JL11" s="269"/>
      <c r="JM11" s="271"/>
      <c r="JN11" s="272"/>
      <c r="JO11" s="273">
        <v>1</v>
      </c>
      <c r="JP11" s="269">
        <v>1</v>
      </c>
      <c r="JQ11" s="270">
        <v>1</v>
      </c>
      <c r="JR11" s="269">
        <v>1</v>
      </c>
      <c r="JS11" s="269">
        <v>1</v>
      </c>
      <c r="JT11" s="271">
        <v>2.6736111111111113E-2</v>
      </c>
      <c r="JU11" s="272">
        <v>0</v>
      </c>
      <c r="JV11" s="273"/>
      <c r="JW11" s="269"/>
      <c r="JX11" s="270"/>
      <c r="JY11" s="269"/>
      <c r="JZ11" s="269"/>
      <c r="KA11" s="271"/>
      <c r="KB11" s="272"/>
      <c r="KC11" s="273"/>
      <c r="KD11" s="269"/>
      <c r="KE11" s="270"/>
      <c r="KF11" s="269"/>
      <c r="KG11" s="269"/>
      <c r="KH11" s="271"/>
      <c r="KI11" s="272"/>
      <c r="KJ11" s="273"/>
      <c r="KK11" s="269"/>
      <c r="KL11" s="270"/>
      <c r="KM11" s="269"/>
      <c r="KN11" s="269"/>
      <c r="KO11" s="271"/>
      <c r="KP11" s="272"/>
      <c r="KQ11" s="273"/>
      <c r="KR11" s="269"/>
      <c r="KS11" s="270"/>
      <c r="KT11" s="269"/>
      <c r="KU11" s="269"/>
      <c r="KV11" s="271"/>
      <c r="KW11" s="272"/>
      <c r="KX11" s="273"/>
      <c r="KY11" s="269"/>
      <c r="KZ11" s="270"/>
      <c r="LA11" s="269"/>
      <c r="LB11" s="269"/>
      <c r="LC11" s="271"/>
      <c r="LD11" s="272"/>
      <c r="LE11" s="273"/>
      <c r="LF11" s="269"/>
      <c r="LG11" s="270"/>
      <c r="LH11" s="269"/>
      <c r="LI11" s="269"/>
      <c r="LJ11" s="271"/>
      <c r="LK11" s="272"/>
      <c r="LL11" s="273"/>
      <c r="LM11" s="269"/>
      <c r="LN11" s="270"/>
      <c r="LO11" s="269"/>
      <c r="LP11" s="269"/>
      <c r="LQ11" s="271"/>
      <c r="LR11" s="272"/>
      <c r="LS11" s="273"/>
      <c r="LT11" s="269"/>
      <c r="LU11" s="270"/>
      <c r="LV11" s="269"/>
      <c r="LW11" s="269"/>
      <c r="LX11" s="271"/>
      <c r="LY11" s="272"/>
      <c r="LZ11" s="273"/>
      <c r="MA11" s="269"/>
      <c r="MB11" s="270"/>
      <c r="MC11" s="269"/>
      <c r="MD11" s="269"/>
      <c r="ME11" s="271"/>
      <c r="MF11" s="272"/>
      <c r="MG11" s="274"/>
      <c r="MH11" s="275"/>
      <c r="MI11" s="276"/>
      <c r="MJ11" s="275"/>
      <c r="MK11" s="275"/>
      <c r="ML11" s="277"/>
      <c r="MM11" s="278"/>
      <c r="MN11" s="273"/>
      <c r="MO11" s="269"/>
      <c r="MP11" s="270"/>
      <c r="MQ11" s="269"/>
      <c r="MR11" s="269"/>
      <c r="MS11" s="271"/>
      <c r="MT11" s="272"/>
      <c r="MU11" s="273">
        <v>1</v>
      </c>
      <c r="MV11" s="269">
        <v>0.25</v>
      </c>
      <c r="MW11" s="270">
        <v>0.25</v>
      </c>
      <c r="MX11" s="269">
        <v>0.25</v>
      </c>
      <c r="MY11" s="269">
        <v>0.25</v>
      </c>
      <c r="MZ11" s="271">
        <v>2.9351851851851851E-2</v>
      </c>
      <c r="NA11" s="272">
        <v>2</v>
      </c>
      <c r="NB11" s="273"/>
      <c r="NC11" s="269"/>
      <c r="ND11" s="270"/>
      <c r="NE11" s="269"/>
      <c r="NF11" s="269"/>
      <c r="NG11" s="271"/>
      <c r="NH11" s="272"/>
      <c r="NI11" s="273"/>
      <c r="NJ11" s="269"/>
      <c r="NK11" s="270"/>
      <c r="NL11" s="269"/>
      <c r="NM11" s="269"/>
      <c r="NN11" s="271"/>
      <c r="NO11" s="272"/>
      <c r="NP11" s="273"/>
      <c r="NQ11" s="269"/>
      <c r="NR11" s="270"/>
      <c r="NS11" s="269"/>
      <c r="NT11" s="269"/>
      <c r="NU11" s="271"/>
      <c r="NV11" s="272"/>
      <c r="NW11" s="273"/>
      <c r="NX11" s="269"/>
      <c r="NY11" s="270"/>
      <c r="NZ11" s="269"/>
      <c r="OA11" s="269"/>
      <c r="OB11" s="271"/>
      <c r="OC11" s="272"/>
      <c r="OD11" s="279">
        <v>2</v>
      </c>
      <c r="OE11" s="279">
        <v>1.25</v>
      </c>
      <c r="OF11" s="280">
        <v>0.625</v>
      </c>
      <c r="OG11" s="279">
        <v>0.25</v>
      </c>
      <c r="OH11" s="279">
        <v>1</v>
      </c>
      <c r="OI11" s="281">
        <v>2.8043981481481482E-2</v>
      </c>
      <c r="OJ11" s="282">
        <v>1</v>
      </c>
      <c r="OK11" s="268"/>
      <c r="OL11" s="269"/>
      <c r="OM11" s="270"/>
      <c r="ON11" s="269"/>
      <c r="OO11" s="269"/>
      <c r="OP11" s="271"/>
      <c r="OQ11" s="272"/>
      <c r="OR11" s="279"/>
      <c r="OS11" s="279"/>
      <c r="OT11" s="280"/>
      <c r="OU11" s="279"/>
      <c r="OV11" s="279"/>
      <c r="OW11" s="281"/>
      <c r="OX11" s="283"/>
    </row>
    <row r="12" spans="1:414" s="22" customFormat="1" x14ac:dyDescent="0.2">
      <c r="A12" s="133">
        <v>2</v>
      </c>
      <c r="B12" s="40">
        <v>5</v>
      </c>
      <c r="C12" s="18">
        <v>11.5</v>
      </c>
      <c r="D12" s="19">
        <v>2.2999999999999998</v>
      </c>
      <c r="E12" s="18">
        <v>1</v>
      </c>
      <c r="F12" s="18">
        <v>3.4</v>
      </c>
      <c r="G12" s="20">
        <v>7.1342592592592595E-3</v>
      </c>
      <c r="H12" s="21">
        <v>0.6</v>
      </c>
      <c r="I12" s="284">
        <v>4</v>
      </c>
      <c r="J12" s="18">
        <v>14.7</v>
      </c>
      <c r="K12" s="19">
        <v>3.6749999999999998</v>
      </c>
      <c r="L12" s="18">
        <v>1</v>
      </c>
      <c r="M12" s="18">
        <v>7.4</v>
      </c>
      <c r="N12" s="20">
        <v>7.3958333333333341E-3</v>
      </c>
      <c r="O12" s="21">
        <v>0.25</v>
      </c>
      <c r="P12" s="284">
        <v>2</v>
      </c>
      <c r="Q12" s="18">
        <v>5.5</v>
      </c>
      <c r="R12" s="19">
        <v>2.75</v>
      </c>
      <c r="S12" s="18">
        <v>2.5</v>
      </c>
      <c r="T12" s="18">
        <v>3</v>
      </c>
      <c r="U12" s="20">
        <v>9.2766203703703691E-3</v>
      </c>
      <c r="V12" s="21">
        <v>0.5</v>
      </c>
      <c r="W12" s="284">
        <v>2</v>
      </c>
      <c r="X12" s="18">
        <v>9</v>
      </c>
      <c r="Y12" s="19">
        <v>4.5</v>
      </c>
      <c r="Z12" s="18">
        <v>4</v>
      </c>
      <c r="AA12" s="18">
        <v>5</v>
      </c>
      <c r="AB12" s="20">
        <v>6.6203703703703702E-3</v>
      </c>
      <c r="AC12" s="21">
        <v>0.5</v>
      </c>
      <c r="AD12" s="284">
        <v>3</v>
      </c>
      <c r="AE12" s="18">
        <v>10.7</v>
      </c>
      <c r="AF12" s="19">
        <v>3.5666666666666664</v>
      </c>
      <c r="AG12" s="18">
        <v>3</v>
      </c>
      <c r="AH12" s="18">
        <v>4.0999999999999996</v>
      </c>
      <c r="AI12" s="20">
        <v>6.7708333333333336E-3</v>
      </c>
      <c r="AJ12" s="21">
        <v>0.33333333333333331</v>
      </c>
      <c r="AK12" s="284">
        <v>4</v>
      </c>
      <c r="AL12" s="18">
        <v>11.9</v>
      </c>
      <c r="AM12" s="19">
        <v>2.9750000000000001</v>
      </c>
      <c r="AN12" s="18">
        <v>1.05</v>
      </c>
      <c r="AO12" s="18">
        <v>5.25</v>
      </c>
      <c r="AP12" s="20">
        <v>6.8113425925925928E-3</v>
      </c>
      <c r="AQ12" s="21">
        <v>0</v>
      </c>
      <c r="AR12" s="284">
        <v>7</v>
      </c>
      <c r="AS12" s="18">
        <v>9.75</v>
      </c>
      <c r="AT12" s="19">
        <v>1.3928571428571428</v>
      </c>
      <c r="AU12" s="18">
        <v>1</v>
      </c>
      <c r="AV12" s="18">
        <v>2.2599999999999998</v>
      </c>
      <c r="AW12" s="20">
        <v>6.7625661375661375E-3</v>
      </c>
      <c r="AX12" s="21">
        <v>0</v>
      </c>
      <c r="AY12" s="284"/>
      <c r="AZ12" s="18"/>
      <c r="BA12" s="19"/>
      <c r="BB12" s="18"/>
      <c r="BC12" s="18"/>
      <c r="BD12" s="20"/>
      <c r="BE12" s="21"/>
      <c r="BF12" s="284">
        <v>1</v>
      </c>
      <c r="BG12" s="18">
        <v>1</v>
      </c>
      <c r="BH12" s="19">
        <v>1</v>
      </c>
      <c r="BI12" s="18">
        <v>1</v>
      </c>
      <c r="BJ12" s="18">
        <v>1</v>
      </c>
      <c r="BK12" s="20">
        <v>6.4120370370370364E-3</v>
      </c>
      <c r="BL12" s="21">
        <v>32.476388888891961</v>
      </c>
      <c r="BM12" s="284">
        <v>2</v>
      </c>
      <c r="BN12" s="18">
        <v>5.9452985399999996</v>
      </c>
      <c r="BO12" s="19">
        <v>2.9726492699999998</v>
      </c>
      <c r="BP12" s="18">
        <v>2.94529854</v>
      </c>
      <c r="BQ12" s="18">
        <v>3</v>
      </c>
      <c r="BR12" s="20">
        <v>8.9293981481481481E-3</v>
      </c>
      <c r="BS12" s="21">
        <v>14.639583333333576</v>
      </c>
      <c r="BT12" s="284">
        <v>4</v>
      </c>
      <c r="BU12" s="18">
        <v>13.09</v>
      </c>
      <c r="BV12" s="19">
        <v>3.2725</v>
      </c>
      <c r="BW12" s="18">
        <v>2.25</v>
      </c>
      <c r="BX12" s="18">
        <v>4.8</v>
      </c>
      <c r="BY12" s="20">
        <v>6.6869212962962958E-3</v>
      </c>
      <c r="BZ12" s="21">
        <v>0.75</v>
      </c>
      <c r="CA12" s="134">
        <v>4</v>
      </c>
      <c r="CB12" s="27">
        <v>11.5</v>
      </c>
      <c r="CC12" s="28">
        <v>2.875</v>
      </c>
      <c r="CD12" s="27">
        <v>2</v>
      </c>
      <c r="CE12" s="27">
        <v>3.5</v>
      </c>
      <c r="CF12" s="29">
        <v>7.0949074074074074E-3</v>
      </c>
      <c r="CG12" s="135">
        <v>0.75</v>
      </c>
      <c r="CH12" s="284">
        <v>3</v>
      </c>
      <c r="CI12" s="18">
        <v>8.8000000000000007</v>
      </c>
      <c r="CJ12" s="19">
        <v>2.9333333333333336</v>
      </c>
      <c r="CK12" s="18">
        <v>2.9</v>
      </c>
      <c r="CL12" s="18">
        <v>3</v>
      </c>
      <c r="CM12" s="20">
        <v>6.9058641975308643E-3</v>
      </c>
      <c r="CN12" s="21">
        <v>1.3333333333333333</v>
      </c>
      <c r="CO12" s="284"/>
      <c r="CP12" s="18"/>
      <c r="CQ12" s="19"/>
      <c r="CR12" s="18"/>
      <c r="CS12" s="18"/>
      <c r="CT12" s="20"/>
      <c r="CU12" s="21"/>
      <c r="CV12" s="284"/>
      <c r="CW12" s="18"/>
      <c r="CX12" s="19"/>
      <c r="CY12" s="18"/>
      <c r="CZ12" s="18"/>
      <c r="DA12" s="20"/>
      <c r="DB12" s="21"/>
      <c r="DC12" s="284"/>
      <c r="DD12" s="18"/>
      <c r="DE12" s="19"/>
      <c r="DF12" s="18"/>
      <c r="DG12" s="18"/>
      <c r="DH12" s="20"/>
      <c r="DI12" s="21"/>
      <c r="DJ12" s="284"/>
      <c r="DK12" s="18"/>
      <c r="DL12" s="19"/>
      <c r="DM12" s="18"/>
      <c r="DN12" s="18"/>
      <c r="DO12" s="20"/>
      <c r="DP12" s="21"/>
      <c r="DQ12" s="284"/>
      <c r="DR12" s="18"/>
      <c r="DS12" s="19"/>
      <c r="DT12" s="18"/>
      <c r="DU12" s="18"/>
      <c r="DV12" s="20"/>
      <c r="DW12" s="21"/>
      <c r="DX12" s="136">
        <v>41</v>
      </c>
      <c r="DY12" s="136">
        <v>113.38529854000002</v>
      </c>
      <c r="DZ12" s="137">
        <v>2.7654950863414638</v>
      </c>
      <c r="EA12" s="136">
        <v>1</v>
      </c>
      <c r="EB12" s="136">
        <v>7.4</v>
      </c>
      <c r="EC12" s="138">
        <v>7.1234191508581764E-3</v>
      </c>
      <c r="ED12" s="139">
        <v>1.9208672086721734</v>
      </c>
      <c r="EE12" s="40">
        <v>2</v>
      </c>
      <c r="EF12" s="18">
        <v>13.25</v>
      </c>
      <c r="EG12" s="19">
        <v>6.625</v>
      </c>
      <c r="EH12" s="18">
        <v>5.5</v>
      </c>
      <c r="EI12" s="18">
        <v>7.75</v>
      </c>
      <c r="EJ12" s="20">
        <v>1.8460648148148147E-3</v>
      </c>
      <c r="EK12" s="21">
        <v>0</v>
      </c>
      <c r="EL12" s="284">
        <v>1</v>
      </c>
      <c r="EM12" s="18">
        <v>10</v>
      </c>
      <c r="EN12" s="19">
        <v>10</v>
      </c>
      <c r="EO12" s="18">
        <v>10</v>
      </c>
      <c r="EP12" s="18">
        <v>10</v>
      </c>
      <c r="EQ12" s="20">
        <v>3.1249999999999997E-3</v>
      </c>
      <c r="ER12" s="21">
        <v>0</v>
      </c>
      <c r="ES12" s="284">
        <v>3</v>
      </c>
      <c r="ET12" s="18">
        <v>48.5</v>
      </c>
      <c r="EU12" s="19">
        <v>16.166666666666668</v>
      </c>
      <c r="EV12" s="18">
        <v>15</v>
      </c>
      <c r="EW12" s="18">
        <v>17</v>
      </c>
      <c r="EX12" s="20">
        <v>2.0833333333333333E-3</v>
      </c>
      <c r="EY12" s="21">
        <v>0.33333333333333331</v>
      </c>
      <c r="EZ12" s="284">
        <v>1</v>
      </c>
      <c r="FA12" s="18">
        <v>12</v>
      </c>
      <c r="FB12" s="19">
        <v>12</v>
      </c>
      <c r="FC12" s="18">
        <v>12</v>
      </c>
      <c r="FD12" s="18">
        <v>12</v>
      </c>
      <c r="FE12" s="20">
        <v>2.6041666666666665E-3</v>
      </c>
      <c r="FF12" s="21">
        <v>0</v>
      </c>
      <c r="FG12" s="284">
        <v>1</v>
      </c>
      <c r="FH12" s="18">
        <v>10</v>
      </c>
      <c r="FI12" s="19">
        <v>10</v>
      </c>
      <c r="FJ12" s="18">
        <v>10</v>
      </c>
      <c r="FK12" s="18">
        <v>10</v>
      </c>
      <c r="FL12" s="20">
        <v>1.8634259259259261E-3</v>
      </c>
      <c r="FM12" s="21">
        <v>7</v>
      </c>
      <c r="FN12" s="284">
        <v>3</v>
      </c>
      <c r="FO12" s="18">
        <v>41.2</v>
      </c>
      <c r="FP12" s="19">
        <v>13.733333333333334</v>
      </c>
      <c r="FQ12" s="18">
        <v>8.5</v>
      </c>
      <c r="FR12" s="18">
        <v>20</v>
      </c>
      <c r="FS12" s="20">
        <v>2.2415123456790121E-3</v>
      </c>
      <c r="FT12" s="21">
        <v>0</v>
      </c>
      <c r="FU12" s="284"/>
      <c r="FV12" s="18"/>
      <c r="FW12" s="19"/>
      <c r="FX12" s="18"/>
      <c r="FY12" s="18"/>
      <c r="FZ12" s="20"/>
      <c r="GA12" s="21"/>
      <c r="GB12" s="284"/>
      <c r="GC12" s="18"/>
      <c r="GD12" s="19"/>
      <c r="GE12" s="18"/>
      <c r="GF12" s="18"/>
      <c r="GG12" s="20"/>
      <c r="GH12" s="21"/>
      <c r="GI12" s="284"/>
      <c r="GJ12" s="18"/>
      <c r="GK12" s="19"/>
      <c r="GL12" s="18"/>
      <c r="GM12" s="18"/>
      <c r="GN12" s="20"/>
      <c r="GO12" s="21"/>
      <c r="GP12" s="284"/>
      <c r="GQ12" s="18"/>
      <c r="GR12" s="19"/>
      <c r="GS12" s="18"/>
      <c r="GT12" s="18"/>
      <c r="GU12" s="20"/>
      <c r="GV12" s="21"/>
      <c r="GW12" s="284"/>
      <c r="GX12" s="18"/>
      <c r="GY12" s="19"/>
      <c r="GZ12" s="18"/>
      <c r="HA12" s="18"/>
      <c r="HB12" s="20"/>
      <c r="HC12" s="21"/>
      <c r="HD12" s="134"/>
      <c r="HE12" s="27"/>
      <c r="HF12" s="28"/>
      <c r="HG12" s="27"/>
      <c r="HH12" s="27"/>
      <c r="HI12" s="29"/>
      <c r="HJ12" s="135"/>
      <c r="HK12" s="284"/>
      <c r="HL12" s="18"/>
      <c r="HM12" s="19"/>
      <c r="HN12" s="18"/>
      <c r="HO12" s="18"/>
      <c r="HP12" s="20"/>
      <c r="HQ12" s="21"/>
      <c r="HR12" s="284"/>
      <c r="HS12" s="18"/>
      <c r="HT12" s="19"/>
      <c r="HU12" s="18"/>
      <c r="HV12" s="18"/>
      <c r="HW12" s="20"/>
      <c r="HX12" s="21"/>
      <c r="HY12" s="284"/>
      <c r="HZ12" s="18"/>
      <c r="IA12" s="19"/>
      <c r="IB12" s="18"/>
      <c r="IC12" s="18"/>
      <c r="ID12" s="20"/>
      <c r="IE12" s="21"/>
      <c r="IF12" s="284"/>
      <c r="IG12" s="18"/>
      <c r="IH12" s="19"/>
      <c r="II12" s="18"/>
      <c r="IJ12" s="18"/>
      <c r="IK12" s="20"/>
      <c r="IL12" s="21"/>
      <c r="IM12" s="284"/>
      <c r="IN12" s="18"/>
      <c r="IO12" s="19"/>
      <c r="IP12" s="18"/>
      <c r="IQ12" s="18"/>
      <c r="IR12" s="20"/>
      <c r="IS12" s="21"/>
      <c r="IT12" s="284"/>
      <c r="IU12" s="18"/>
      <c r="IV12" s="19"/>
      <c r="IW12" s="18"/>
      <c r="IX12" s="18"/>
      <c r="IY12" s="20"/>
      <c r="IZ12" s="21"/>
      <c r="JA12" s="136">
        <v>11</v>
      </c>
      <c r="JB12" s="136">
        <v>134.94999999999999</v>
      </c>
      <c r="JC12" s="137">
        <v>12.268181818181818</v>
      </c>
      <c r="JD12" s="136">
        <v>5.5</v>
      </c>
      <c r="JE12" s="136">
        <v>20</v>
      </c>
      <c r="JF12" s="138">
        <v>2.2053872053872051E-3</v>
      </c>
      <c r="JG12" s="139">
        <v>0.72727272727272729</v>
      </c>
      <c r="JH12" s="40"/>
      <c r="JI12" s="18"/>
      <c r="JJ12" s="19"/>
      <c r="JK12" s="18"/>
      <c r="JL12" s="18"/>
      <c r="JM12" s="20"/>
      <c r="JN12" s="21"/>
      <c r="JO12" s="284"/>
      <c r="JP12" s="18"/>
      <c r="JQ12" s="19"/>
      <c r="JR12" s="18"/>
      <c r="JS12" s="18"/>
      <c r="JT12" s="20"/>
      <c r="JU12" s="21"/>
      <c r="JV12" s="284">
        <v>1</v>
      </c>
      <c r="JW12" s="18">
        <v>0.75</v>
      </c>
      <c r="JX12" s="19">
        <v>0.75</v>
      </c>
      <c r="JY12" s="18">
        <v>0.75</v>
      </c>
      <c r="JZ12" s="18">
        <v>0.75</v>
      </c>
      <c r="KA12" s="20">
        <v>2.7777777777777776E-2</v>
      </c>
      <c r="KB12" s="21">
        <v>0</v>
      </c>
      <c r="KC12" s="284">
        <v>1</v>
      </c>
      <c r="KD12" s="18">
        <v>0.75</v>
      </c>
      <c r="KE12" s="19">
        <v>0.75</v>
      </c>
      <c r="KF12" s="18">
        <v>0.75</v>
      </c>
      <c r="KG12" s="18">
        <v>0.75</v>
      </c>
      <c r="KH12" s="20">
        <v>3.5185185185185187E-2</v>
      </c>
      <c r="KI12" s="21">
        <v>0</v>
      </c>
      <c r="KJ12" s="284">
        <v>2</v>
      </c>
      <c r="KK12" s="18">
        <v>1.335</v>
      </c>
      <c r="KL12" s="19">
        <v>0.66749999999999998</v>
      </c>
      <c r="KM12" s="18">
        <v>0.625</v>
      </c>
      <c r="KN12" s="18">
        <v>0.71</v>
      </c>
      <c r="KO12" s="20">
        <v>3.4050925925925929E-2</v>
      </c>
      <c r="KP12" s="21">
        <v>0</v>
      </c>
      <c r="KQ12" s="284"/>
      <c r="KR12" s="18"/>
      <c r="KS12" s="19"/>
      <c r="KT12" s="18"/>
      <c r="KU12" s="18"/>
      <c r="KV12" s="20"/>
      <c r="KW12" s="21"/>
      <c r="KX12" s="284"/>
      <c r="KY12" s="18"/>
      <c r="KZ12" s="19"/>
      <c r="LA12" s="18"/>
      <c r="LB12" s="18"/>
      <c r="LC12" s="20"/>
      <c r="LD12" s="21"/>
      <c r="LE12" s="284"/>
      <c r="LF12" s="18"/>
      <c r="LG12" s="19"/>
      <c r="LH12" s="18"/>
      <c r="LI12" s="18"/>
      <c r="LJ12" s="20"/>
      <c r="LK12" s="21"/>
      <c r="LL12" s="284"/>
      <c r="LM12" s="18"/>
      <c r="LN12" s="19"/>
      <c r="LO12" s="18"/>
      <c r="LP12" s="18"/>
      <c r="LQ12" s="20"/>
      <c r="LR12" s="21"/>
      <c r="LS12" s="284"/>
      <c r="LT12" s="18"/>
      <c r="LU12" s="19"/>
      <c r="LV12" s="18"/>
      <c r="LW12" s="18"/>
      <c r="LX12" s="20"/>
      <c r="LY12" s="21"/>
      <c r="LZ12" s="284"/>
      <c r="MA12" s="18"/>
      <c r="MB12" s="19"/>
      <c r="MC12" s="18"/>
      <c r="MD12" s="18"/>
      <c r="ME12" s="20"/>
      <c r="MF12" s="21"/>
      <c r="MG12" s="134"/>
      <c r="MH12" s="27"/>
      <c r="MI12" s="28"/>
      <c r="MJ12" s="27"/>
      <c r="MK12" s="27"/>
      <c r="ML12" s="29"/>
      <c r="MM12" s="135"/>
      <c r="MN12" s="284"/>
      <c r="MO12" s="18"/>
      <c r="MP12" s="19"/>
      <c r="MQ12" s="18"/>
      <c r="MR12" s="18"/>
      <c r="MS12" s="20"/>
      <c r="MT12" s="21"/>
      <c r="MU12" s="284"/>
      <c r="MV12" s="18"/>
      <c r="MW12" s="19"/>
      <c r="MX12" s="18"/>
      <c r="MY12" s="18"/>
      <c r="MZ12" s="20"/>
      <c r="NA12" s="21"/>
      <c r="NB12" s="284"/>
      <c r="NC12" s="18"/>
      <c r="ND12" s="19"/>
      <c r="NE12" s="18"/>
      <c r="NF12" s="18"/>
      <c r="NG12" s="20"/>
      <c r="NH12" s="21"/>
      <c r="NI12" s="284"/>
      <c r="NJ12" s="18"/>
      <c r="NK12" s="19"/>
      <c r="NL12" s="18"/>
      <c r="NM12" s="18"/>
      <c r="NN12" s="20"/>
      <c r="NO12" s="21"/>
      <c r="NP12" s="284"/>
      <c r="NQ12" s="18"/>
      <c r="NR12" s="19"/>
      <c r="NS12" s="18"/>
      <c r="NT12" s="18"/>
      <c r="NU12" s="20"/>
      <c r="NV12" s="21"/>
      <c r="NW12" s="284"/>
      <c r="NX12" s="18"/>
      <c r="NY12" s="19"/>
      <c r="NZ12" s="18"/>
      <c r="OA12" s="18"/>
      <c r="OB12" s="20"/>
      <c r="OC12" s="21"/>
      <c r="OD12" s="136">
        <v>4</v>
      </c>
      <c r="OE12" s="136">
        <v>2.835</v>
      </c>
      <c r="OF12" s="137">
        <v>0.70874999999999999</v>
      </c>
      <c r="OG12" s="136">
        <v>0.625</v>
      </c>
      <c r="OH12" s="136">
        <v>0.75</v>
      </c>
      <c r="OI12" s="138">
        <v>3.2766203703703707E-2</v>
      </c>
      <c r="OJ12" s="139">
        <v>0</v>
      </c>
      <c r="OK12" s="40"/>
      <c r="OL12" s="18"/>
      <c r="OM12" s="19"/>
      <c r="ON12" s="18"/>
      <c r="OO12" s="18"/>
      <c r="OP12" s="20"/>
      <c r="OQ12" s="21"/>
      <c r="OR12" s="136"/>
      <c r="OS12" s="136"/>
      <c r="OT12" s="137"/>
      <c r="OU12" s="136"/>
      <c r="OV12" s="136"/>
      <c r="OW12" s="138"/>
      <c r="OX12" s="285"/>
    </row>
    <row r="13" spans="1:414" s="22" customFormat="1" x14ac:dyDescent="0.2">
      <c r="A13" s="133">
        <v>3</v>
      </c>
      <c r="B13" s="40">
        <v>3</v>
      </c>
      <c r="C13" s="18">
        <v>9.5500000000000007</v>
      </c>
      <c r="D13" s="19">
        <v>3.1833333333333336</v>
      </c>
      <c r="E13" s="18">
        <v>1</v>
      </c>
      <c r="F13" s="18">
        <v>5.05</v>
      </c>
      <c r="G13" s="20">
        <v>7.8472222222222224E-3</v>
      </c>
      <c r="H13" s="21">
        <v>0.33333333333333331</v>
      </c>
      <c r="I13" s="284">
        <v>2</v>
      </c>
      <c r="J13" s="18">
        <v>11.45</v>
      </c>
      <c r="K13" s="19">
        <v>5.7249999999999996</v>
      </c>
      <c r="L13" s="18">
        <v>5.25</v>
      </c>
      <c r="M13" s="18">
        <v>6.2</v>
      </c>
      <c r="N13" s="20">
        <v>7.8240740740740736E-3</v>
      </c>
      <c r="O13" s="21">
        <v>1.5</v>
      </c>
      <c r="P13" s="284">
        <v>2</v>
      </c>
      <c r="Q13" s="18">
        <v>8.1999999999999993</v>
      </c>
      <c r="R13" s="19">
        <v>4.0999999999999996</v>
      </c>
      <c r="S13" s="18">
        <v>2</v>
      </c>
      <c r="T13" s="18">
        <v>6.2</v>
      </c>
      <c r="U13" s="20">
        <v>7.8182870370370368E-3</v>
      </c>
      <c r="V13" s="21">
        <v>0.5</v>
      </c>
      <c r="W13" s="284">
        <v>4</v>
      </c>
      <c r="X13" s="18">
        <v>17.599999999999998</v>
      </c>
      <c r="Y13" s="19">
        <v>4.3999999999999995</v>
      </c>
      <c r="Z13" s="18">
        <v>2.7</v>
      </c>
      <c r="AA13" s="18">
        <v>5.5</v>
      </c>
      <c r="AB13" s="20">
        <v>7.9311342592592593E-3</v>
      </c>
      <c r="AC13" s="21">
        <v>1.25</v>
      </c>
      <c r="AD13" s="284">
        <v>4</v>
      </c>
      <c r="AE13" s="18">
        <v>13.26</v>
      </c>
      <c r="AF13" s="19">
        <v>3.3149999999999999</v>
      </c>
      <c r="AG13" s="18">
        <v>1.05</v>
      </c>
      <c r="AH13" s="18">
        <v>6.2</v>
      </c>
      <c r="AI13" s="20">
        <v>6.7534722222222223E-3</v>
      </c>
      <c r="AJ13" s="21">
        <v>0</v>
      </c>
      <c r="AK13" s="284">
        <v>3</v>
      </c>
      <c r="AL13" s="18">
        <v>12.05</v>
      </c>
      <c r="AM13" s="19">
        <v>4.0166666666666666</v>
      </c>
      <c r="AN13" s="18">
        <v>2.1800000000000002</v>
      </c>
      <c r="AO13" s="18">
        <v>6.87</v>
      </c>
      <c r="AP13" s="20">
        <v>6.7168209876543213E-3</v>
      </c>
      <c r="AQ13" s="21">
        <v>1</v>
      </c>
      <c r="AR13" s="284">
        <v>4</v>
      </c>
      <c r="AS13" s="18">
        <v>5.6</v>
      </c>
      <c r="AT13" s="19">
        <v>1.4</v>
      </c>
      <c r="AU13" s="18">
        <v>1</v>
      </c>
      <c r="AV13" s="18">
        <v>2</v>
      </c>
      <c r="AW13" s="20">
        <v>6.7910879629629632E-3</v>
      </c>
      <c r="AX13" s="21">
        <v>0.5</v>
      </c>
      <c r="AY13" s="284"/>
      <c r="AZ13" s="18"/>
      <c r="BA13" s="19"/>
      <c r="BB13" s="18"/>
      <c r="BC13" s="18"/>
      <c r="BD13" s="20"/>
      <c r="BE13" s="21"/>
      <c r="BF13" s="284">
        <v>1</v>
      </c>
      <c r="BG13" s="18">
        <v>2</v>
      </c>
      <c r="BH13" s="19">
        <v>2</v>
      </c>
      <c r="BI13" s="18">
        <v>2</v>
      </c>
      <c r="BJ13" s="18">
        <v>2</v>
      </c>
      <c r="BK13" s="20">
        <v>6.2731481481481484E-3</v>
      </c>
      <c r="BL13" s="21">
        <v>5</v>
      </c>
      <c r="BM13" s="284">
        <v>4</v>
      </c>
      <c r="BN13" s="18">
        <v>9.3281375799999999</v>
      </c>
      <c r="BO13" s="19">
        <v>2.332034395</v>
      </c>
      <c r="BP13" s="18">
        <v>0.02</v>
      </c>
      <c r="BQ13" s="18">
        <v>3.2373429100000002</v>
      </c>
      <c r="BR13" s="20">
        <v>5.905671296296296E-3</v>
      </c>
      <c r="BS13" s="21">
        <v>1.0578124999992724</v>
      </c>
      <c r="BT13" s="284">
        <v>5</v>
      </c>
      <c r="BU13" s="18">
        <v>10.55</v>
      </c>
      <c r="BV13" s="19">
        <v>2.1100000000000003</v>
      </c>
      <c r="BW13" s="18">
        <v>1</v>
      </c>
      <c r="BX13" s="18">
        <v>4</v>
      </c>
      <c r="BY13" s="20">
        <v>7.2129629629629627E-3</v>
      </c>
      <c r="BZ13" s="21">
        <v>0.6</v>
      </c>
      <c r="CA13" s="134">
        <v>2</v>
      </c>
      <c r="CB13" s="27">
        <v>4</v>
      </c>
      <c r="CC13" s="28">
        <v>2</v>
      </c>
      <c r="CD13" s="27">
        <v>1</v>
      </c>
      <c r="CE13" s="27">
        <v>3</v>
      </c>
      <c r="CF13" s="29">
        <v>6.9907407407407401E-3</v>
      </c>
      <c r="CG13" s="135">
        <v>2</v>
      </c>
      <c r="CH13" s="284">
        <v>2</v>
      </c>
      <c r="CI13" s="18">
        <v>6</v>
      </c>
      <c r="CJ13" s="19">
        <v>3</v>
      </c>
      <c r="CK13" s="18">
        <v>2.9</v>
      </c>
      <c r="CL13" s="18">
        <v>3.1</v>
      </c>
      <c r="CM13" s="20">
        <v>6.9733796296296297E-3</v>
      </c>
      <c r="CN13" s="21">
        <v>1.5</v>
      </c>
      <c r="CO13" s="284"/>
      <c r="CP13" s="18"/>
      <c r="CQ13" s="19"/>
      <c r="CR13" s="18"/>
      <c r="CS13" s="18"/>
      <c r="CT13" s="20"/>
      <c r="CU13" s="21"/>
      <c r="CV13" s="284">
        <v>2</v>
      </c>
      <c r="CW13" s="18">
        <v>5.5</v>
      </c>
      <c r="CX13" s="19">
        <v>2.75</v>
      </c>
      <c r="CY13" s="18">
        <v>2.4</v>
      </c>
      <c r="CZ13" s="18">
        <v>3.1</v>
      </c>
      <c r="DA13" s="20">
        <v>7.0891203703703706E-3</v>
      </c>
      <c r="DB13" s="21">
        <v>3.5</v>
      </c>
      <c r="DC13" s="284"/>
      <c r="DD13" s="18"/>
      <c r="DE13" s="19"/>
      <c r="DF13" s="18"/>
      <c r="DG13" s="18"/>
      <c r="DH13" s="20"/>
      <c r="DI13" s="21"/>
      <c r="DJ13" s="284"/>
      <c r="DK13" s="18"/>
      <c r="DL13" s="19"/>
      <c r="DM13" s="18"/>
      <c r="DN13" s="18"/>
      <c r="DO13" s="20"/>
      <c r="DP13" s="21"/>
      <c r="DQ13" s="284"/>
      <c r="DR13" s="18"/>
      <c r="DS13" s="19"/>
      <c r="DT13" s="18"/>
      <c r="DU13" s="18"/>
      <c r="DV13" s="20"/>
      <c r="DW13" s="21"/>
      <c r="DX13" s="136">
        <v>38</v>
      </c>
      <c r="DY13" s="136">
        <v>115.08813757999999</v>
      </c>
      <c r="DZ13" s="137">
        <v>3.0286351994736842</v>
      </c>
      <c r="EA13" s="136">
        <v>0.02</v>
      </c>
      <c r="EB13" s="136">
        <v>6.87</v>
      </c>
      <c r="EC13" s="138">
        <v>7.0775462962962936E-3</v>
      </c>
      <c r="ED13" s="139">
        <v>1.0850328947367656</v>
      </c>
      <c r="EE13" s="40">
        <v>2</v>
      </c>
      <c r="EF13" s="18">
        <v>28.4</v>
      </c>
      <c r="EG13" s="19">
        <v>14.2</v>
      </c>
      <c r="EH13" s="18">
        <v>13.4</v>
      </c>
      <c r="EI13" s="18">
        <v>15</v>
      </c>
      <c r="EJ13" s="20">
        <v>2.9224537037037036E-3</v>
      </c>
      <c r="EK13" s="21">
        <v>1</v>
      </c>
      <c r="EL13" s="284">
        <v>1</v>
      </c>
      <c r="EM13" s="18">
        <v>10</v>
      </c>
      <c r="EN13" s="19">
        <v>10</v>
      </c>
      <c r="EO13" s="18">
        <v>10</v>
      </c>
      <c r="EP13" s="18">
        <v>10</v>
      </c>
      <c r="EQ13" s="20">
        <v>1.8171296296296297E-3</v>
      </c>
      <c r="ER13" s="21">
        <v>2</v>
      </c>
      <c r="ES13" s="284">
        <v>2</v>
      </c>
      <c r="ET13" s="18">
        <v>27.2</v>
      </c>
      <c r="EU13" s="19">
        <v>13.6</v>
      </c>
      <c r="EV13" s="18">
        <v>12.2</v>
      </c>
      <c r="EW13" s="18">
        <v>15</v>
      </c>
      <c r="EX13" s="20">
        <v>2.204861111111111E-3</v>
      </c>
      <c r="EY13" s="21">
        <v>1</v>
      </c>
      <c r="EZ13" s="284">
        <v>1</v>
      </c>
      <c r="FA13" s="18">
        <v>10</v>
      </c>
      <c r="FB13" s="19">
        <v>10</v>
      </c>
      <c r="FC13" s="18">
        <v>10</v>
      </c>
      <c r="FD13" s="18">
        <v>10</v>
      </c>
      <c r="FE13" s="20">
        <v>2.0833333333333333E-3</v>
      </c>
      <c r="FF13" s="21" t="e">
        <v>#REF!</v>
      </c>
      <c r="FG13" s="284">
        <v>1</v>
      </c>
      <c r="FH13" s="18">
        <v>13</v>
      </c>
      <c r="FI13" s="19">
        <v>13</v>
      </c>
      <c r="FJ13" s="18">
        <v>13</v>
      </c>
      <c r="FK13" s="18">
        <v>13</v>
      </c>
      <c r="FL13" s="20">
        <v>1.6203703703703703E-3</v>
      </c>
      <c r="FM13" s="21">
        <v>0</v>
      </c>
      <c r="FN13" s="284">
        <v>1</v>
      </c>
      <c r="FO13" s="18">
        <v>30</v>
      </c>
      <c r="FP13" s="19">
        <v>30</v>
      </c>
      <c r="FQ13" s="18">
        <v>30</v>
      </c>
      <c r="FR13" s="18">
        <v>30</v>
      </c>
      <c r="FS13" s="20">
        <v>2.4305555555555556E-3</v>
      </c>
      <c r="FT13" s="21">
        <v>0</v>
      </c>
      <c r="FU13" s="284"/>
      <c r="FV13" s="18"/>
      <c r="FW13" s="19"/>
      <c r="FX13" s="18"/>
      <c r="FY13" s="18"/>
      <c r="FZ13" s="20"/>
      <c r="GA13" s="21"/>
      <c r="GB13" s="284"/>
      <c r="GC13" s="18"/>
      <c r="GD13" s="19"/>
      <c r="GE13" s="18"/>
      <c r="GF13" s="18"/>
      <c r="GG13" s="20"/>
      <c r="GH13" s="21"/>
      <c r="GI13" s="284"/>
      <c r="GJ13" s="18"/>
      <c r="GK13" s="19"/>
      <c r="GL13" s="18"/>
      <c r="GM13" s="18"/>
      <c r="GN13" s="20"/>
      <c r="GO13" s="21"/>
      <c r="GP13" s="284"/>
      <c r="GQ13" s="18"/>
      <c r="GR13" s="19"/>
      <c r="GS13" s="18"/>
      <c r="GT13" s="18"/>
      <c r="GU13" s="20"/>
      <c r="GV13" s="21"/>
      <c r="GW13" s="284">
        <v>1</v>
      </c>
      <c r="GX13" s="18">
        <v>1</v>
      </c>
      <c r="GY13" s="19">
        <v>1</v>
      </c>
      <c r="GZ13" s="18">
        <v>1</v>
      </c>
      <c r="HA13" s="18">
        <v>1</v>
      </c>
      <c r="HB13" s="20">
        <v>3.9930555555555561E-3</v>
      </c>
      <c r="HC13" s="21">
        <v>0</v>
      </c>
      <c r="HD13" s="134"/>
      <c r="HE13" s="27"/>
      <c r="HF13" s="28"/>
      <c r="HG13" s="27"/>
      <c r="HH13" s="27"/>
      <c r="HI13" s="29"/>
      <c r="HJ13" s="135"/>
      <c r="HK13" s="284">
        <v>1</v>
      </c>
      <c r="HL13" s="18">
        <v>10</v>
      </c>
      <c r="HM13" s="19">
        <v>10</v>
      </c>
      <c r="HN13" s="18">
        <v>10</v>
      </c>
      <c r="HO13" s="18">
        <v>10</v>
      </c>
      <c r="HP13" s="20">
        <v>2.8819444444444444E-3</v>
      </c>
      <c r="HQ13" s="21">
        <v>2</v>
      </c>
      <c r="HR13" s="284">
        <v>1</v>
      </c>
      <c r="HS13" s="18">
        <v>6</v>
      </c>
      <c r="HT13" s="19">
        <v>6</v>
      </c>
      <c r="HU13" s="18">
        <v>6</v>
      </c>
      <c r="HV13" s="18">
        <v>6</v>
      </c>
      <c r="HW13" s="20">
        <v>2.8935185185185188E-3</v>
      </c>
      <c r="HX13" s="21">
        <v>7</v>
      </c>
      <c r="HY13" s="284">
        <v>1</v>
      </c>
      <c r="HZ13" s="18">
        <v>7.3</v>
      </c>
      <c r="IA13" s="19">
        <v>7.3</v>
      </c>
      <c r="IB13" s="18">
        <v>7.3</v>
      </c>
      <c r="IC13" s="18">
        <v>7.3</v>
      </c>
      <c r="ID13" s="20">
        <v>2.8587962962962963E-3</v>
      </c>
      <c r="IE13" s="21">
        <v>0</v>
      </c>
      <c r="IF13" s="284"/>
      <c r="IG13" s="18"/>
      <c r="IH13" s="19"/>
      <c r="II13" s="18"/>
      <c r="IJ13" s="18"/>
      <c r="IK13" s="20"/>
      <c r="IL13" s="21"/>
      <c r="IM13" s="284"/>
      <c r="IN13" s="18"/>
      <c r="IO13" s="19"/>
      <c r="IP13" s="18"/>
      <c r="IQ13" s="18"/>
      <c r="IR13" s="20"/>
      <c r="IS13" s="21"/>
      <c r="IT13" s="284"/>
      <c r="IU13" s="18"/>
      <c r="IV13" s="19"/>
      <c r="IW13" s="18"/>
      <c r="IX13" s="18"/>
      <c r="IY13" s="20"/>
      <c r="IZ13" s="21"/>
      <c r="JA13" s="136">
        <v>12</v>
      </c>
      <c r="JB13" s="136">
        <v>142.9</v>
      </c>
      <c r="JC13" s="137">
        <v>11.908333333333333</v>
      </c>
      <c r="JD13" s="136">
        <v>1</v>
      </c>
      <c r="JE13" s="136">
        <v>30</v>
      </c>
      <c r="JF13" s="138">
        <v>2.5694444444444441E-3</v>
      </c>
      <c r="JG13" s="139" t="e">
        <v>#REF!</v>
      </c>
      <c r="JH13" s="40">
        <v>1</v>
      </c>
      <c r="JI13" s="18">
        <v>0.75</v>
      </c>
      <c r="JJ13" s="19">
        <v>0.75</v>
      </c>
      <c r="JK13" s="18">
        <v>0.75</v>
      </c>
      <c r="JL13" s="18">
        <v>0.75</v>
      </c>
      <c r="JM13" s="20">
        <v>2.0960648148148148E-2</v>
      </c>
      <c r="JN13" s="21">
        <v>0</v>
      </c>
      <c r="JO13" s="284"/>
      <c r="JP13" s="18"/>
      <c r="JQ13" s="19"/>
      <c r="JR13" s="18"/>
      <c r="JS13" s="18"/>
      <c r="JT13" s="20"/>
      <c r="JU13" s="21"/>
      <c r="JV13" s="284">
        <v>1</v>
      </c>
      <c r="JW13" s="18">
        <v>0.6</v>
      </c>
      <c r="JX13" s="19">
        <v>0.6</v>
      </c>
      <c r="JY13" s="18">
        <v>0.6</v>
      </c>
      <c r="JZ13" s="18">
        <v>0.6</v>
      </c>
      <c r="KA13" s="20">
        <v>2.4074074074074071E-2</v>
      </c>
      <c r="KB13" s="21">
        <v>0</v>
      </c>
      <c r="KC13" s="284">
        <v>1</v>
      </c>
      <c r="KD13" s="18">
        <v>1.2</v>
      </c>
      <c r="KE13" s="19">
        <v>1.2</v>
      </c>
      <c r="KF13" s="18">
        <v>1.2</v>
      </c>
      <c r="KG13" s="18">
        <v>1.2</v>
      </c>
      <c r="KH13" s="20">
        <v>2.8935185185185185E-2</v>
      </c>
      <c r="KI13" s="21">
        <v>0</v>
      </c>
      <c r="KJ13" s="284">
        <v>3</v>
      </c>
      <c r="KK13" s="18">
        <v>3</v>
      </c>
      <c r="KL13" s="19">
        <v>1</v>
      </c>
      <c r="KM13" s="18">
        <v>1</v>
      </c>
      <c r="KN13" s="18">
        <v>1</v>
      </c>
      <c r="KO13" s="20">
        <v>2.4872685185185189E-2</v>
      </c>
      <c r="KP13" s="21">
        <v>0</v>
      </c>
      <c r="KQ13" s="284"/>
      <c r="KR13" s="18"/>
      <c r="KS13" s="19"/>
      <c r="KT13" s="18"/>
      <c r="KU13" s="18"/>
      <c r="KV13" s="20"/>
      <c r="KW13" s="21"/>
      <c r="KX13" s="284"/>
      <c r="KY13" s="18"/>
      <c r="KZ13" s="19"/>
      <c r="LA13" s="18"/>
      <c r="LB13" s="18"/>
      <c r="LC13" s="20"/>
      <c r="LD13" s="21"/>
      <c r="LE13" s="284"/>
      <c r="LF13" s="18"/>
      <c r="LG13" s="19"/>
      <c r="LH13" s="18"/>
      <c r="LI13" s="18"/>
      <c r="LJ13" s="20"/>
      <c r="LK13" s="21"/>
      <c r="LL13" s="284"/>
      <c r="LM13" s="18"/>
      <c r="LN13" s="19"/>
      <c r="LO13" s="18"/>
      <c r="LP13" s="18"/>
      <c r="LQ13" s="20"/>
      <c r="LR13" s="21"/>
      <c r="LS13" s="284"/>
      <c r="LT13" s="18"/>
      <c r="LU13" s="19"/>
      <c r="LV13" s="18"/>
      <c r="LW13" s="18"/>
      <c r="LX13" s="20"/>
      <c r="LY13" s="21"/>
      <c r="LZ13" s="284"/>
      <c r="MA13" s="18"/>
      <c r="MB13" s="19"/>
      <c r="MC13" s="18"/>
      <c r="MD13" s="18"/>
      <c r="ME13" s="20"/>
      <c r="MF13" s="21"/>
      <c r="MG13" s="134"/>
      <c r="MH13" s="27"/>
      <c r="MI13" s="28"/>
      <c r="MJ13" s="27"/>
      <c r="MK13" s="27"/>
      <c r="ML13" s="29"/>
      <c r="MM13" s="135"/>
      <c r="MN13" s="284"/>
      <c r="MO13" s="18"/>
      <c r="MP13" s="19"/>
      <c r="MQ13" s="18"/>
      <c r="MR13" s="18"/>
      <c r="MS13" s="20"/>
      <c r="MT13" s="21"/>
      <c r="MU13" s="284"/>
      <c r="MV13" s="18"/>
      <c r="MW13" s="19"/>
      <c r="MX13" s="18"/>
      <c r="MY13" s="18"/>
      <c r="MZ13" s="20"/>
      <c r="NA13" s="21"/>
      <c r="NB13" s="284">
        <v>1</v>
      </c>
      <c r="NC13" s="18">
        <v>0.5</v>
      </c>
      <c r="ND13" s="19">
        <v>0.5</v>
      </c>
      <c r="NE13" s="18">
        <v>0.5</v>
      </c>
      <c r="NF13" s="18">
        <v>0.5</v>
      </c>
      <c r="NG13" s="20">
        <v>3.3657407407407407E-2</v>
      </c>
      <c r="NH13" s="21">
        <v>0</v>
      </c>
      <c r="NI13" s="284"/>
      <c r="NJ13" s="18"/>
      <c r="NK13" s="19"/>
      <c r="NL13" s="18"/>
      <c r="NM13" s="18"/>
      <c r="NN13" s="20"/>
      <c r="NO13" s="21"/>
      <c r="NP13" s="284"/>
      <c r="NQ13" s="18"/>
      <c r="NR13" s="19"/>
      <c r="NS13" s="18"/>
      <c r="NT13" s="18"/>
      <c r="NU13" s="20"/>
      <c r="NV13" s="21"/>
      <c r="NW13" s="284"/>
      <c r="NX13" s="18"/>
      <c r="NY13" s="19"/>
      <c r="NZ13" s="18"/>
      <c r="OA13" s="18"/>
      <c r="OB13" s="20"/>
      <c r="OC13" s="21"/>
      <c r="OD13" s="136">
        <v>7</v>
      </c>
      <c r="OE13" s="136">
        <v>6.05</v>
      </c>
      <c r="OF13" s="137">
        <v>0.86428571428571421</v>
      </c>
      <c r="OG13" s="136">
        <v>0.5</v>
      </c>
      <c r="OH13" s="136">
        <v>1.2</v>
      </c>
      <c r="OI13" s="138">
        <v>2.6035052910052908E-2</v>
      </c>
      <c r="OJ13" s="139">
        <v>0</v>
      </c>
      <c r="OK13" s="40"/>
      <c r="OL13" s="18"/>
      <c r="OM13" s="19"/>
      <c r="ON13" s="18"/>
      <c r="OO13" s="18"/>
      <c r="OP13" s="20"/>
      <c r="OQ13" s="21"/>
      <c r="OR13" s="136"/>
      <c r="OS13" s="136"/>
      <c r="OT13" s="137"/>
      <c r="OU13" s="136"/>
      <c r="OV13" s="136"/>
      <c r="OW13" s="138"/>
      <c r="OX13" s="285"/>
    </row>
    <row r="14" spans="1:414" s="22" customFormat="1" x14ac:dyDescent="0.2">
      <c r="A14" s="133">
        <v>4</v>
      </c>
      <c r="B14" s="40">
        <v>2</v>
      </c>
      <c r="C14" s="18">
        <v>6.48</v>
      </c>
      <c r="D14" s="19">
        <v>3.24</v>
      </c>
      <c r="E14" s="18">
        <v>3.23</v>
      </c>
      <c r="F14" s="18">
        <v>3.25</v>
      </c>
      <c r="G14" s="20">
        <v>7.3668981481481476E-3</v>
      </c>
      <c r="H14" s="21">
        <v>0.5</v>
      </c>
      <c r="I14" s="284">
        <v>3</v>
      </c>
      <c r="J14" s="18">
        <v>10.6</v>
      </c>
      <c r="K14" s="19">
        <v>3.5333333333333332</v>
      </c>
      <c r="L14" s="18">
        <v>3</v>
      </c>
      <c r="M14" s="18">
        <v>4.0999999999999996</v>
      </c>
      <c r="N14" s="20">
        <v>7.6350308641975305E-3</v>
      </c>
      <c r="O14" s="21">
        <v>0.66666666666666663</v>
      </c>
      <c r="P14" s="284">
        <v>5</v>
      </c>
      <c r="Q14" s="18">
        <v>18.200000000000003</v>
      </c>
      <c r="R14" s="19">
        <v>3.6400000000000006</v>
      </c>
      <c r="S14" s="18">
        <v>1.6</v>
      </c>
      <c r="T14" s="18">
        <v>7.6</v>
      </c>
      <c r="U14" s="20">
        <v>7.6365740740740734E-3</v>
      </c>
      <c r="V14" s="21">
        <v>0</v>
      </c>
      <c r="W14" s="284">
        <v>4</v>
      </c>
      <c r="X14" s="18">
        <v>20.65</v>
      </c>
      <c r="Y14" s="19">
        <v>5.1624999999999996</v>
      </c>
      <c r="Z14" s="18">
        <v>3.1</v>
      </c>
      <c r="AA14" s="18">
        <v>9</v>
      </c>
      <c r="AB14" s="20">
        <v>8.0266203703703697E-3</v>
      </c>
      <c r="AC14" s="21">
        <v>0.25</v>
      </c>
      <c r="AD14" s="284">
        <v>4</v>
      </c>
      <c r="AE14" s="18">
        <v>20.32</v>
      </c>
      <c r="AF14" s="19">
        <v>5.08</v>
      </c>
      <c r="AG14" s="18">
        <v>3.12</v>
      </c>
      <c r="AH14" s="18">
        <v>7.9</v>
      </c>
      <c r="AI14" s="20">
        <v>6.9473379629629633E-3</v>
      </c>
      <c r="AJ14" s="21">
        <v>0.75</v>
      </c>
      <c r="AK14" s="284">
        <v>4</v>
      </c>
      <c r="AL14" s="18">
        <v>12.59</v>
      </c>
      <c r="AM14" s="19">
        <v>3.1475</v>
      </c>
      <c r="AN14" s="18">
        <v>1.59</v>
      </c>
      <c r="AO14" s="18">
        <v>6</v>
      </c>
      <c r="AP14" s="20">
        <v>6.7910879629629632E-3</v>
      </c>
      <c r="AQ14" s="21">
        <v>0</v>
      </c>
      <c r="AR14" s="284">
        <v>5</v>
      </c>
      <c r="AS14" s="18">
        <v>9.61</v>
      </c>
      <c r="AT14" s="19">
        <v>1.9219999999999999</v>
      </c>
      <c r="AU14" s="18">
        <v>1</v>
      </c>
      <c r="AV14" s="18">
        <v>3.11</v>
      </c>
      <c r="AW14" s="20">
        <v>7.0115740740740746E-3</v>
      </c>
      <c r="AX14" s="21">
        <v>0.2</v>
      </c>
      <c r="AY14" s="284">
        <v>2</v>
      </c>
      <c r="AZ14" s="18">
        <v>4</v>
      </c>
      <c r="BA14" s="19">
        <v>2</v>
      </c>
      <c r="BB14" s="18">
        <v>2</v>
      </c>
      <c r="BC14" s="18">
        <v>2</v>
      </c>
      <c r="BD14" s="20">
        <v>7.4189814814814821E-3</v>
      </c>
      <c r="BE14" s="21">
        <v>21</v>
      </c>
      <c r="BF14" s="284"/>
      <c r="BG14" s="18"/>
      <c r="BH14" s="19"/>
      <c r="BI14" s="18"/>
      <c r="BJ14" s="18"/>
      <c r="BK14" s="20"/>
      <c r="BL14" s="21"/>
      <c r="BM14" s="284">
        <v>3</v>
      </c>
      <c r="BN14" s="18">
        <v>11.122480249999999</v>
      </c>
      <c r="BO14" s="19">
        <v>3.7074934166666664</v>
      </c>
      <c r="BP14" s="18">
        <v>2.9142299899999999</v>
      </c>
      <c r="BQ14" s="18">
        <v>5.0082502599999996</v>
      </c>
      <c r="BR14" s="20">
        <v>7.4999999999999997E-3</v>
      </c>
      <c r="BS14" s="21">
        <v>0.46273148148126592</v>
      </c>
      <c r="BT14" s="284">
        <v>4</v>
      </c>
      <c r="BU14" s="18">
        <v>9.5</v>
      </c>
      <c r="BV14" s="19">
        <v>2.375</v>
      </c>
      <c r="BW14" s="18">
        <v>1</v>
      </c>
      <c r="BX14" s="18">
        <v>3.5</v>
      </c>
      <c r="BY14" s="20">
        <v>6.7968750000000008E-3</v>
      </c>
      <c r="BZ14" s="21">
        <v>0.25</v>
      </c>
      <c r="CA14" s="134">
        <v>1</v>
      </c>
      <c r="CB14" s="27">
        <v>2.65</v>
      </c>
      <c r="CC14" s="28">
        <v>2.65</v>
      </c>
      <c r="CD14" s="27">
        <v>2.65</v>
      </c>
      <c r="CE14" s="27">
        <v>2.65</v>
      </c>
      <c r="CF14" s="29">
        <v>7.858796296296296E-3</v>
      </c>
      <c r="CG14" s="135">
        <v>7</v>
      </c>
      <c r="CH14" s="284">
        <v>3</v>
      </c>
      <c r="CI14" s="18">
        <v>6.4</v>
      </c>
      <c r="CJ14" s="19">
        <v>2.1333333333333333</v>
      </c>
      <c r="CK14" s="18">
        <v>0.5</v>
      </c>
      <c r="CL14" s="18">
        <v>3</v>
      </c>
      <c r="CM14" s="20">
        <v>6.7438271604938274E-3</v>
      </c>
      <c r="CN14" s="21">
        <v>0.66666666666666663</v>
      </c>
      <c r="CO14" s="284">
        <v>2</v>
      </c>
      <c r="CP14" s="18">
        <v>5.1099999999999994</v>
      </c>
      <c r="CQ14" s="19">
        <v>2.5549999999999997</v>
      </c>
      <c r="CR14" s="18">
        <v>2.36</v>
      </c>
      <c r="CS14" s="18">
        <v>2.75</v>
      </c>
      <c r="CT14" s="20">
        <v>7.4710648148148141E-3</v>
      </c>
      <c r="CU14" s="21">
        <v>3.5</v>
      </c>
      <c r="CV14" s="284"/>
      <c r="CW14" s="18"/>
      <c r="CX14" s="19"/>
      <c r="CY14" s="18"/>
      <c r="CZ14" s="18"/>
      <c r="DA14" s="20"/>
      <c r="DB14" s="21"/>
      <c r="DC14" s="284"/>
      <c r="DD14" s="18"/>
      <c r="DE14" s="19"/>
      <c r="DF14" s="18"/>
      <c r="DG14" s="18"/>
      <c r="DH14" s="20"/>
      <c r="DI14" s="21"/>
      <c r="DJ14" s="284"/>
      <c r="DK14" s="18"/>
      <c r="DL14" s="19"/>
      <c r="DM14" s="18"/>
      <c r="DN14" s="18"/>
      <c r="DO14" s="20"/>
      <c r="DP14" s="21"/>
      <c r="DQ14" s="284"/>
      <c r="DR14" s="18"/>
      <c r="DS14" s="19"/>
      <c r="DT14" s="18"/>
      <c r="DU14" s="18"/>
      <c r="DV14" s="20"/>
      <c r="DW14" s="21"/>
      <c r="DX14" s="136">
        <v>42</v>
      </c>
      <c r="DY14" s="136">
        <v>137.23248025000001</v>
      </c>
      <c r="DZ14" s="137">
        <v>3.2674400059523814</v>
      </c>
      <c r="EA14" s="136">
        <v>0.5</v>
      </c>
      <c r="EB14" s="136">
        <v>9</v>
      </c>
      <c r="EC14" s="138">
        <v>7.273754409171075E-3</v>
      </c>
      <c r="ED14" s="139">
        <v>1.6282903439153285</v>
      </c>
      <c r="EE14" s="40">
        <v>2</v>
      </c>
      <c r="EF14" s="18">
        <v>20</v>
      </c>
      <c r="EG14" s="19">
        <v>10</v>
      </c>
      <c r="EH14" s="18">
        <v>10</v>
      </c>
      <c r="EI14" s="18">
        <v>10</v>
      </c>
      <c r="EJ14" s="20">
        <v>2.0833333333333333E-3</v>
      </c>
      <c r="EK14" s="21">
        <v>0</v>
      </c>
      <c r="EL14" s="284">
        <v>1</v>
      </c>
      <c r="EM14" s="18">
        <v>10</v>
      </c>
      <c r="EN14" s="19">
        <v>10</v>
      </c>
      <c r="EO14" s="18">
        <v>10</v>
      </c>
      <c r="EP14" s="18">
        <v>10</v>
      </c>
      <c r="EQ14" s="20">
        <v>1.8750000000000001E-3</v>
      </c>
      <c r="ER14" s="21">
        <v>2</v>
      </c>
      <c r="ES14" s="284">
        <v>2</v>
      </c>
      <c r="ET14" s="18">
        <v>27</v>
      </c>
      <c r="EU14" s="19">
        <v>13.5</v>
      </c>
      <c r="EV14" s="18">
        <v>11</v>
      </c>
      <c r="EW14" s="18">
        <v>16</v>
      </c>
      <c r="EX14" s="20">
        <v>2.7372685185185187E-3</v>
      </c>
      <c r="EY14" s="21">
        <v>0.5</v>
      </c>
      <c r="EZ14" s="284">
        <v>2</v>
      </c>
      <c r="FA14" s="18">
        <v>31.15</v>
      </c>
      <c r="FB14" s="19">
        <v>15.574999999999999</v>
      </c>
      <c r="FC14" s="18">
        <v>14.9</v>
      </c>
      <c r="FD14" s="18">
        <v>16.25</v>
      </c>
      <c r="FE14" s="20">
        <v>2.3611111111111111E-3</v>
      </c>
      <c r="FF14" s="21">
        <v>0</v>
      </c>
      <c r="FG14" s="284">
        <v>1</v>
      </c>
      <c r="FH14" s="18">
        <v>10.7</v>
      </c>
      <c r="FI14" s="19">
        <v>10.7</v>
      </c>
      <c r="FJ14" s="18">
        <v>10.7</v>
      </c>
      <c r="FK14" s="18">
        <v>10.7</v>
      </c>
      <c r="FL14" s="20">
        <v>1.9444444444444442E-3</v>
      </c>
      <c r="FM14" s="21">
        <v>0</v>
      </c>
      <c r="FN14" s="284">
        <v>3</v>
      </c>
      <c r="FO14" s="18">
        <v>26.799999999999997</v>
      </c>
      <c r="FP14" s="19">
        <v>8.9333333333333318</v>
      </c>
      <c r="FQ14" s="18">
        <v>5</v>
      </c>
      <c r="FR14" s="18">
        <v>11.7</v>
      </c>
      <c r="FS14" s="20">
        <v>1.6936728395061729E-3</v>
      </c>
      <c r="FT14" s="21">
        <v>0.33333333333333331</v>
      </c>
      <c r="FU14" s="284"/>
      <c r="FV14" s="18"/>
      <c r="FW14" s="19"/>
      <c r="FX14" s="18"/>
      <c r="FY14" s="18"/>
      <c r="FZ14" s="20"/>
      <c r="GA14" s="21"/>
      <c r="GB14" s="284"/>
      <c r="GC14" s="18"/>
      <c r="GD14" s="19"/>
      <c r="GE14" s="18"/>
      <c r="GF14" s="18"/>
      <c r="GG14" s="20"/>
      <c r="GH14" s="21"/>
      <c r="GI14" s="284"/>
      <c r="GJ14" s="18"/>
      <c r="GK14" s="19"/>
      <c r="GL14" s="18"/>
      <c r="GM14" s="18"/>
      <c r="GN14" s="20"/>
      <c r="GO14" s="21"/>
      <c r="GP14" s="284"/>
      <c r="GQ14" s="18"/>
      <c r="GR14" s="19"/>
      <c r="GS14" s="18"/>
      <c r="GT14" s="18"/>
      <c r="GU14" s="20"/>
      <c r="GV14" s="21"/>
      <c r="GW14" s="284">
        <v>1</v>
      </c>
      <c r="GX14" s="18">
        <v>1</v>
      </c>
      <c r="GY14" s="19">
        <v>1</v>
      </c>
      <c r="GZ14" s="18">
        <v>1</v>
      </c>
      <c r="HA14" s="18">
        <v>1</v>
      </c>
      <c r="HB14" s="20">
        <v>3.472222222222222E-3</v>
      </c>
      <c r="HC14" s="21">
        <v>0</v>
      </c>
      <c r="HD14" s="134"/>
      <c r="HE14" s="27"/>
      <c r="HF14" s="28"/>
      <c r="HG14" s="27"/>
      <c r="HH14" s="27"/>
      <c r="HI14" s="29"/>
      <c r="HJ14" s="135"/>
      <c r="HK14" s="284"/>
      <c r="HL14" s="18"/>
      <c r="HM14" s="19"/>
      <c r="HN14" s="18"/>
      <c r="HO14" s="18"/>
      <c r="HP14" s="20"/>
      <c r="HQ14" s="21"/>
      <c r="HR14" s="284"/>
      <c r="HS14" s="18"/>
      <c r="HT14" s="19"/>
      <c r="HU14" s="18"/>
      <c r="HV14" s="18"/>
      <c r="HW14" s="20"/>
      <c r="HX14" s="21"/>
      <c r="HY14" s="284"/>
      <c r="HZ14" s="18"/>
      <c r="IA14" s="19"/>
      <c r="IB14" s="18"/>
      <c r="IC14" s="18"/>
      <c r="ID14" s="20"/>
      <c r="IE14" s="21"/>
      <c r="IF14" s="284"/>
      <c r="IG14" s="18"/>
      <c r="IH14" s="19"/>
      <c r="II14" s="18"/>
      <c r="IJ14" s="18"/>
      <c r="IK14" s="20"/>
      <c r="IL14" s="21"/>
      <c r="IM14" s="284"/>
      <c r="IN14" s="18"/>
      <c r="IO14" s="19"/>
      <c r="IP14" s="18"/>
      <c r="IQ14" s="18"/>
      <c r="IR14" s="20"/>
      <c r="IS14" s="21"/>
      <c r="IT14" s="284"/>
      <c r="IU14" s="18"/>
      <c r="IV14" s="19"/>
      <c r="IW14" s="18"/>
      <c r="IX14" s="18"/>
      <c r="IY14" s="20"/>
      <c r="IZ14" s="21"/>
      <c r="JA14" s="136">
        <v>12</v>
      </c>
      <c r="JB14" s="136">
        <v>126.65</v>
      </c>
      <c r="JC14" s="137">
        <v>10.554166666666667</v>
      </c>
      <c r="JD14" s="136">
        <v>1</v>
      </c>
      <c r="JE14" s="136">
        <v>16.25</v>
      </c>
      <c r="JF14" s="138">
        <v>2.2280092592592594E-3</v>
      </c>
      <c r="JG14" s="139">
        <v>0.33333333333333331</v>
      </c>
      <c r="JH14" s="40"/>
      <c r="JI14" s="18"/>
      <c r="JJ14" s="19"/>
      <c r="JK14" s="18"/>
      <c r="JL14" s="18"/>
      <c r="JM14" s="20"/>
      <c r="JN14" s="21"/>
      <c r="JO14" s="284"/>
      <c r="JP14" s="18"/>
      <c r="JQ14" s="19"/>
      <c r="JR14" s="18"/>
      <c r="JS14" s="18"/>
      <c r="JT14" s="20"/>
      <c r="JU14" s="21"/>
      <c r="JV14" s="284">
        <v>1</v>
      </c>
      <c r="JW14" s="18">
        <v>0.6</v>
      </c>
      <c r="JX14" s="19">
        <v>0.6</v>
      </c>
      <c r="JY14" s="18">
        <v>0.6</v>
      </c>
      <c r="JZ14" s="18">
        <v>0.6</v>
      </c>
      <c r="KA14" s="20">
        <v>2.4074074074074071E-2</v>
      </c>
      <c r="KB14" s="21">
        <v>0</v>
      </c>
      <c r="KC14" s="284">
        <v>1</v>
      </c>
      <c r="KD14" s="18">
        <v>1.1000000000000001</v>
      </c>
      <c r="KE14" s="19">
        <v>1.1000000000000001</v>
      </c>
      <c r="KF14" s="18">
        <v>1.1000000000000001</v>
      </c>
      <c r="KG14" s="18">
        <v>1.1000000000000001</v>
      </c>
      <c r="KH14" s="20">
        <v>2.2337962962962962E-2</v>
      </c>
      <c r="KI14" s="21">
        <v>0</v>
      </c>
      <c r="KJ14" s="284"/>
      <c r="KK14" s="18"/>
      <c r="KL14" s="19"/>
      <c r="KM14" s="18"/>
      <c r="KN14" s="18"/>
      <c r="KO14" s="20"/>
      <c r="KP14" s="21"/>
      <c r="KQ14" s="284">
        <v>1</v>
      </c>
      <c r="KR14" s="18">
        <v>1.08</v>
      </c>
      <c r="KS14" s="19">
        <v>1.08</v>
      </c>
      <c r="KT14" s="18">
        <v>1.08</v>
      </c>
      <c r="KU14" s="18">
        <v>1.08</v>
      </c>
      <c r="KV14" s="20">
        <v>2.2499999999999996E-2</v>
      </c>
      <c r="KW14" s="21">
        <v>0</v>
      </c>
      <c r="KX14" s="284">
        <v>1</v>
      </c>
      <c r="KY14" s="18">
        <v>0.5</v>
      </c>
      <c r="KZ14" s="19">
        <v>0.5</v>
      </c>
      <c r="LA14" s="18">
        <v>0.5</v>
      </c>
      <c r="LB14" s="18">
        <v>0.5</v>
      </c>
      <c r="LC14" s="20">
        <v>4.4444444444444446E-2</v>
      </c>
      <c r="LD14" s="21">
        <v>0</v>
      </c>
      <c r="LE14" s="284"/>
      <c r="LF14" s="18"/>
      <c r="LG14" s="19"/>
      <c r="LH14" s="18"/>
      <c r="LI14" s="18"/>
      <c r="LJ14" s="20"/>
      <c r="LK14" s="21"/>
      <c r="LL14" s="284"/>
      <c r="LM14" s="18"/>
      <c r="LN14" s="19"/>
      <c r="LO14" s="18"/>
      <c r="LP14" s="18"/>
      <c r="LQ14" s="20"/>
      <c r="LR14" s="21"/>
      <c r="LS14" s="284">
        <v>1</v>
      </c>
      <c r="LT14" s="18">
        <v>0.6</v>
      </c>
      <c r="LU14" s="19">
        <v>0.6</v>
      </c>
      <c r="LV14" s="18">
        <v>0.6</v>
      </c>
      <c r="LW14" s="18">
        <v>0.6</v>
      </c>
      <c r="LX14" s="20">
        <v>2.5520833333333336E-2</v>
      </c>
      <c r="LY14" s="21">
        <v>1.5722222222248092</v>
      </c>
      <c r="LZ14" s="284"/>
      <c r="MA14" s="18"/>
      <c r="MB14" s="19"/>
      <c r="MC14" s="18"/>
      <c r="MD14" s="18"/>
      <c r="ME14" s="20"/>
      <c r="MF14" s="21"/>
      <c r="MG14" s="134"/>
      <c r="MH14" s="27"/>
      <c r="MI14" s="28"/>
      <c r="MJ14" s="27"/>
      <c r="MK14" s="27"/>
      <c r="ML14" s="29"/>
      <c r="MM14" s="135"/>
      <c r="MN14" s="284"/>
      <c r="MO14" s="18"/>
      <c r="MP14" s="19"/>
      <c r="MQ14" s="18"/>
      <c r="MR14" s="18"/>
      <c r="MS14" s="20"/>
      <c r="MT14" s="21"/>
      <c r="MU14" s="284"/>
      <c r="MV14" s="18"/>
      <c r="MW14" s="19"/>
      <c r="MX14" s="18"/>
      <c r="MY14" s="18"/>
      <c r="MZ14" s="20"/>
      <c r="NA14" s="21"/>
      <c r="NB14" s="284"/>
      <c r="NC14" s="18"/>
      <c r="ND14" s="19"/>
      <c r="NE14" s="18"/>
      <c r="NF14" s="18"/>
      <c r="NG14" s="20"/>
      <c r="NH14" s="21"/>
      <c r="NI14" s="284"/>
      <c r="NJ14" s="18"/>
      <c r="NK14" s="19"/>
      <c r="NL14" s="18"/>
      <c r="NM14" s="18"/>
      <c r="NN14" s="20"/>
      <c r="NO14" s="21"/>
      <c r="NP14" s="284"/>
      <c r="NQ14" s="18"/>
      <c r="NR14" s="19"/>
      <c r="NS14" s="18"/>
      <c r="NT14" s="18"/>
      <c r="NU14" s="20"/>
      <c r="NV14" s="21"/>
      <c r="NW14" s="284"/>
      <c r="NX14" s="18"/>
      <c r="NY14" s="19"/>
      <c r="NZ14" s="18"/>
      <c r="OA14" s="18"/>
      <c r="OB14" s="20"/>
      <c r="OC14" s="21"/>
      <c r="OD14" s="136">
        <v>5</v>
      </c>
      <c r="OE14" s="136">
        <v>3.8800000000000003</v>
      </c>
      <c r="OF14" s="137">
        <v>0.77600000000000002</v>
      </c>
      <c r="OG14" s="136">
        <v>0.5</v>
      </c>
      <c r="OH14" s="136">
        <v>1.1000000000000001</v>
      </c>
      <c r="OI14" s="138">
        <v>2.777546296296296E-2</v>
      </c>
      <c r="OJ14" s="139">
        <v>0.31444444444496183</v>
      </c>
      <c r="OK14" s="40"/>
      <c r="OL14" s="18"/>
      <c r="OM14" s="19"/>
      <c r="ON14" s="18"/>
      <c r="OO14" s="18"/>
      <c r="OP14" s="20"/>
      <c r="OQ14" s="21"/>
      <c r="OR14" s="136"/>
      <c r="OS14" s="136"/>
      <c r="OT14" s="137"/>
      <c r="OU14" s="136"/>
      <c r="OV14" s="136"/>
      <c r="OW14" s="138"/>
      <c r="OX14" s="285"/>
    </row>
    <row r="15" spans="1:414" s="22" customFormat="1" x14ac:dyDescent="0.2">
      <c r="A15" s="133">
        <v>5</v>
      </c>
      <c r="B15" s="40">
        <v>4</v>
      </c>
      <c r="C15" s="18">
        <v>11.8</v>
      </c>
      <c r="D15" s="19">
        <v>2.95</v>
      </c>
      <c r="E15" s="18">
        <v>1</v>
      </c>
      <c r="F15" s="18">
        <v>4.8</v>
      </c>
      <c r="G15" s="20">
        <v>7.6793981481481487E-3</v>
      </c>
      <c r="H15" s="21">
        <v>0.75</v>
      </c>
      <c r="I15" s="284">
        <v>2</v>
      </c>
      <c r="J15" s="18">
        <v>8.0500000000000007</v>
      </c>
      <c r="K15" s="19">
        <v>4.0250000000000004</v>
      </c>
      <c r="L15" s="18">
        <v>3</v>
      </c>
      <c r="M15" s="18">
        <v>5.05</v>
      </c>
      <c r="N15" s="20">
        <v>7.5578703703703702E-3</v>
      </c>
      <c r="O15" s="21">
        <v>0.5</v>
      </c>
      <c r="P15" s="284">
        <v>3</v>
      </c>
      <c r="Q15" s="18">
        <v>5.51</v>
      </c>
      <c r="R15" s="19">
        <v>1.8366666666666667</v>
      </c>
      <c r="S15" s="18">
        <v>1</v>
      </c>
      <c r="T15" s="18">
        <v>3.01</v>
      </c>
      <c r="U15" s="20">
        <v>8.2638888888888883E-3</v>
      </c>
      <c r="V15" s="21">
        <v>0</v>
      </c>
      <c r="W15" s="284">
        <v>3</v>
      </c>
      <c r="X15" s="18">
        <v>15</v>
      </c>
      <c r="Y15" s="19">
        <v>5</v>
      </c>
      <c r="Z15" s="18">
        <v>2.75</v>
      </c>
      <c r="AA15" s="18">
        <v>8.5500000000000007</v>
      </c>
      <c r="AB15" s="20">
        <v>7.8973765432098775E-3</v>
      </c>
      <c r="AC15" s="21">
        <v>0.66666666666666663</v>
      </c>
      <c r="AD15" s="284">
        <v>3</v>
      </c>
      <c r="AE15" s="18">
        <v>9.4499999999999993</v>
      </c>
      <c r="AF15" s="19">
        <v>3.15</v>
      </c>
      <c r="AG15" s="18">
        <v>3.05</v>
      </c>
      <c r="AH15" s="18">
        <v>3.3</v>
      </c>
      <c r="AI15" s="20">
        <v>6.6242283950617284E-3</v>
      </c>
      <c r="AJ15" s="21">
        <v>0.33333333333333331</v>
      </c>
      <c r="AK15" s="284">
        <v>2</v>
      </c>
      <c r="AL15" s="18">
        <v>5.51</v>
      </c>
      <c r="AM15" s="19">
        <v>2.7549999999999999</v>
      </c>
      <c r="AN15" s="18">
        <v>2</v>
      </c>
      <c r="AO15" s="18">
        <v>3.51</v>
      </c>
      <c r="AP15" s="20">
        <v>6.2210648148148147E-3</v>
      </c>
      <c r="AQ15" s="21">
        <v>0</v>
      </c>
      <c r="AR15" s="284">
        <v>5</v>
      </c>
      <c r="AS15" s="18">
        <v>13.72</v>
      </c>
      <c r="AT15" s="19">
        <v>2.7440000000000002</v>
      </c>
      <c r="AU15" s="18">
        <v>1</v>
      </c>
      <c r="AV15" s="18">
        <v>4.0999999999999996</v>
      </c>
      <c r="AW15" s="20">
        <v>7.1041666666666666E-3</v>
      </c>
      <c r="AX15" s="21">
        <v>0.4</v>
      </c>
      <c r="AY15" s="284"/>
      <c r="AZ15" s="18"/>
      <c r="BA15" s="19"/>
      <c r="BB15" s="18"/>
      <c r="BC15" s="18"/>
      <c r="BD15" s="20"/>
      <c r="BE15" s="21"/>
      <c r="BF15" s="284"/>
      <c r="BG15" s="18"/>
      <c r="BH15" s="19"/>
      <c r="BI15" s="18"/>
      <c r="BJ15" s="18"/>
      <c r="BK15" s="20"/>
      <c r="BL15" s="21"/>
      <c r="BM15" s="284">
        <v>2</v>
      </c>
      <c r="BN15" s="18">
        <v>7.7671374999999996</v>
      </c>
      <c r="BO15" s="19">
        <v>3.8835687499999998</v>
      </c>
      <c r="BP15" s="18">
        <v>2.75888724</v>
      </c>
      <c r="BQ15" s="18">
        <v>5.0082502599999996</v>
      </c>
      <c r="BR15" s="20">
        <v>8.0729166666666675E-3</v>
      </c>
      <c r="BS15" s="21">
        <v>0.71875</v>
      </c>
      <c r="BT15" s="284">
        <v>5</v>
      </c>
      <c r="BU15" s="18">
        <v>13.51</v>
      </c>
      <c r="BV15" s="19">
        <v>2.702</v>
      </c>
      <c r="BW15" s="18">
        <v>1.51</v>
      </c>
      <c r="BX15" s="18">
        <v>3</v>
      </c>
      <c r="BY15" s="20">
        <v>6.9652777777777768E-3</v>
      </c>
      <c r="BZ15" s="21">
        <v>0.2</v>
      </c>
      <c r="CA15" s="134">
        <v>3</v>
      </c>
      <c r="CB15" s="27">
        <v>8.93</v>
      </c>
      <c r="CC15" s="28">
        <v>2.9766666666666666</v>
      </c>
      <c r="CD15" s="27">
        <v>2.7</v>
      </c>
      <c r="CE15" s="27">
        <v>3.23</v>
      </c>
      <c r="CF15" s="29">
        <v>7.5694444444444446E-3</v>
      </c>
      <c r="CG15" s="135">
        <v>1</v>
      </c>
      <c r="CH15" s="284">
        <v>1</v>
      </c>
      <c r="CI15" s="18">
        <v>3</v>
      </c>
      <c r="CJ15" s="19">
        <v>3</v>
      </c>
      <c r="CK15" s="18">
        <v>3</v>
      </c>
      <c r="CL15" s="18">
        <v>3</v>
      </c>
      <c r="CM15" s="20">
        <v>7.789351851851852E-3</v>
      </c>
      <c r="CN15" s="21">
        <v>8</v>
      </c>
      <c r="CO15" s="284">
        <v>1</v>
      </c>
      <c r="CP15" s="18">
        <v>1</v>
      </c>
      <c r="CQ15" s="19">
        <v>1</v>
      </c>
      <c r="CR15" s="18">
        <v>1</v>
      </c>
      <c r="CS15" s="18">
        <v>1</v>
      </c>
      <c r="CT15" s="20">
        <v>7.013888888888889E-3</v>
      </c>
      <c r="CU15" s="21">
        <v>5</v>
      </c>
      <c r="CV15" s="284">
        <v>1</v>
      </c>
      <c r="CW15" s="18">
        <v>2.6</v>
      </c>
      <c r="CX15" s="19">
        <v>2.6</v>
      </c>
      <c r="CY15" s="18">
        <v>2.6</v>
      </c>
      <c r="CZ15" s="18">
        <v>2.6</v>
      </c>
      <c r="DA15" s="20">
        <v>8.0092592592592594E-3</v>
      </c>
      <c r="DB15" s="21">
        <v>0</v>
      </c>
      <c r="DC15" s="284"/>
      <c r="DD15" s="18"/>
      <c r="DE15" s="19"/>
      <c r="DF15" s="18"/>
      <c r="DG15" s="18"/>
      <c r="DH15" s="20"/>
      <c r="DI15" s="21"/>
      <c r="DJ15" s="284"/>
      <c r="DK15" s="18"/>
      <c r="DL15" s="19"/>
      <c r="DM15" s="18"/>
      <c r="DN15" s="18"/>
      <c r="DO15" s="20"/>
      <c r="DP15" s="21"/>
      <c r="DQ15" s="284"/>
      <c r="DR15" s="18"/>
      <c r="DS15" s="19"/>
      <c r="DT15" s="18"/>
      <c r="DU15" s="18"/>
      <c r="DV15" s="20"/>
      <c r="DW15" s="21"/>
      <c r="DX15" s="136">
        <v>35</v>
      </c>
      <c r="DY15" s="136">
        <v>105.84713749999999</v>
      </c>
      <c r="DZ15" s="137">
        <v>3.0242039285714282</v>
      </c>
      <c r="EA15" s="136">
        <v>1</v>
      </c>
      <c r="EB15" s="136">
        <v>8.5500000000000007</v>
      </c>
      <c r="EC15" s="138">
        <v>7.3898809523809533E-3</v>
      </c>
      <c r="ED15" s="139">
        <v>0.78392857142857142</v>
      </c>
      <c r="EE15" s="40">
        <v>3</v>
      </c>
      <c r="EF15" s="18">
        <v>32</v>
      </c>
      <c r="EG15" s="19">
        <v>10.666666666666666</v>
      </c>
      <c r="EH15" s="18">
        <v>10</v>
      </c>
      <c r="EI15" s="18">
        <v>12</v>
      </c>
      <c r="EJ15" s="20">
        <v>2.0563271604938272E-3</v>
      </c>
      <c r="EK15" s="21">
        <v>0</v>
      </c>
      <c r="EL15" s="284">
        <v>1</v>
      </c>
      <c r="EM15" s="18">
        <v>10</v>
      </c>
      <c r="EN15" s="19">
        <v>10</v>
      </c>
      <c r="EO15" s="18">
        <v>10</v>
      </c>
      <c r="EP15" s="18">
        <v>10</v>
      </c>
      <c r="EQ15" s="20">
        <v>2.2685185185185182E-3</v>
      </c>
      <c r="ER15" s="21">
        <v>0</v>
      </c>
      <c r="ES15" s="284">
        <v>3</v>
      </c>
      <c r="ET15" s="18">
        <v>38</v>
      </c>
      <c r="EU15" s="19">
        <v>12.666666666666666</v>
      </c>
      <c r="EV15" s="18">
        <v>10</v>
      </c>
      <c r="EW15" s="18">
        <v>14.5</v>
      </c>
      <c r="EX15" s="20">
        <v>2.4421296296296296E-3</v>
      </c>
      <c r="EY15" s="21">
        <v>0.33333333333333331</v>
      </c>
      <c r="EZ15" s="284">
        <v>1</v>
      </c>
      <c r="FA15" s="18">
        <v>16.600000000000001</v>
      </c>
      <c r="FB15" s="19">
        <v>16.600000000000001</v>
      </c>
      <c r="FC15" s="18">
        <v>16.600000000000001</v>
      </c>
      <c r="FD15" s="18">
        <v>16.600000000000001</v>
      </c>
      <c r="FE15" s="20">
        <v>2.9398148148148148E-3</v>
      </c>
      <c r="FF15" s="21">
        <v>0</v>
      </c>
      <c r="FG15" s="284">
        <v>2</v>
      </c>
      <c r="FH15" s="18">
        <v>20.3</v>
      </c>
      <c r="FI15" s="19">
        <v>10.15</v>
      </c>
      <c r="FJ15" s="18">
        <v>9.3000000000000007</v>
      </c>
      <c r="FK15" s="18">
        <v>11</v>
      </c>
      <c r="FL15" s="20">
        <v>1.9097222222222224E-3</v>
      </c>
      <c r="FM15" s="21">
        <v>0</v>
      </c>
      <c r="FN15" s="284">
        <v>4</v>
      </c>
      <c r="FO15" s="18">
        <v>73.3</v>
      </c>
      <c r="FP15" s="19">
        <v>18.324999999999999</v>
      </c>
      <c r="FQ15" s="18">
        <v>9</v>
      </c>
      <c r="FR15" s="18">
        <v>30</v>
      </c>
      <c r="FS15" s="20">
        <v>1.9907407407407408E-3</v>
      </c>
      <c r="FT15" s="21">
        <v>0.75</v>
      </c>
      <c r="FU15" s="284">
        <v>2</v>
      </c>
      <c r="FV15" s="18">
        <v>12</v>
      </c>
      <c r="FW15" s="19">
        <v>6</v>
      </c>
      <c r="FX15" s="18">
        <v>4</v>
      </c>
      <c r="FY15" s="18">
        <v>8</v>
      </c>
      <c r="FZ15" s="20">
        <v>2.6041666666666665E-3</v>
      </c>
      <c r="GA15" s="21">
        <v>0</v>
      </c>
      <c r="GB15" s="284"/>
      <c r="GC15" s="18"/>
      <c r="GD15" s="19"/>
      <c r="GE15" s="18"/>
      <c r="GF15" s="18"/>
      <c r="GG15" s="20"/>
      <c r="GH15" s="21"/>
      <c r="GI15" s="284"/>
      <c r="GJ15" s="18"/>
      <c r="GK15" s="19"/>
      <c r="GL15" s="18"/>
      <c r="GM15" s="18"/>
      <c r="GN15" s="20"/>
      <c r="GO15" s="21"/>
      <c r="GP15" s="284"/>
      <c r="GQ15" s="18"/>
      <c r="GR15" s="19"/>
      <c r="GS15" s="18"/>
      <c r="GT15" s="18"/>
      <c r="GU15" s="20"/>
      <c r="GV15" s="21"/>
      <c r="GW15" s="284">
        <v>1</v>
      </c>
      <c r="GX15" s="18">
        <v>1</v>
      </c>
      <c r="GY15" s="19">
        <v>1</v>
      </c>
      <c r="GZ15" s="18">
        <v>1</v>
      </c>
      <c r="HA15" s="18">
        <v>1</v>
      </c>
      <c r="HB15" s="20">
        <v>3.7037037037037034E-3</v>
      </c>
      <c r="HC15" s="21">
        <v>2</v>
      </c>
      <c r="HD15" s="134"/>
      <c r="HE15" s="27"/>
      <c r="HF15" s="28"/>
      <c r="HG15" s="27"/>
      <c r="HH15" s="27"/>
      <c r="HI15" s="29"/>
      <c r="HJ15" s="135"/>
      <c r="HK15" s="284"/>
      <c r="HL15" s="18"/>
      <c r="HM15" s="19"/>
      <c r="HN15" s="18"/>
      <c r="HO15" s="18"/>
      <c r="HP15" s="20"/>
      <c r="HQ15" s="21"/>
      <c r="HR15" s="284"/>
      <c r="HS15" s="18"/>
      <c r="HT15" s="19"/>
      <c r="HU15" s="18"/>
      <c r="HV15" s="18"/>
      <c r="HW15" s="20"/>
      <c r="HX15" s="21"/>
      <c r="HY15" s="284">
        <v>1</v>
      </c>
      <c r="HZ15" s="18">
        <v>10</v>
      </c>
      <c r="IA15" s="19">
        <v>10</v>
      </c>
      <c r="IB15" s="18">
        <v>10</v>
      </c>
      <c r="IC15" s="18">
        <v>10</v>
      </c>
      <c r="ID15" s="20">
        <v>2.4305555555555556E-3</v>
      </c>
      <c r="IE15" s="21">
        <v>16</v>
      </c>
      <c r="IF15" s="284"/>
      <c r="IG15" s="18"/>
      <c r="IH15" s="19"/>
      <c r="II15" s="18"/>
      <c r="IJ15" s="18"/>
      <c r="IK15" s="20"/>
      <c r="IL15" s="21"/>
      <c r="IM15" s="284"/>
      <c r="IN15" s="18"/>
      <c r="IO15" s="19"/>
      <c r="IP15" s="18"/>
      <c r="IQ15" s="18"/>
      <c r="IR15" s="20"/>
      <c r="IS15" s="21"/>
      <c r="IT15" s="284"/>
      <c r="IU15" s="18"/>
      <c r="IV15" s="19"/>
      <c r="IW15" s="18"/>
      <c r="IX15" s="18"/>
      <c r="IY15" s="20"/>
      <c r="IZ15" s="21"/>
      <c r="JA15" s="136">
        <v>18</v>
      </c>
      <c r="JB15" s="136">
        <v>213.2</v>
      </c>
      <c r="JC15" s="137">
        <v>11.844444444444443</v>
      </c>
      <c r="JD15" s="136">
        <v>1</v>
      </c>
      <c r="JE15" s="136">
        <v>30</v>
      </c>
      <c r="JF15" s="138">
        <v>2.3238168724279834E-3</v>
      </c>
      <c r="JG15" s="139">
        <v>1.2222222222222223</v>
      </c>
      <c r="JH15" s="40">
        <v>1</v>
      </c>
      <c r="JI15" s="18">
        <v>1</v>
      </c>
      <c r="JJ15" s="19">
        <v>1</v>
      </c>
      <c r="JK15" s="18">
        <v>1</v>
      </c>
      <c r="JL15" s="18">
        <v>1</v>
      </c>
      <c r="JM15" s="20">
        <v>2.49537037037037E-2</v>
      </c>
      <c r="JN15" s="21">
        <v>0</v>
      </c>
      <c r="JO15" s="284">
        <v>1</v>
      </c>
      <c r="JP15" s="18">
        <v>0.8</v>
      </c>
      <c r="JQ15" s="19">
        <v>0.8</v>
      </c>
      <c r="JR15" s="18">
        <v>0.8</v>
      </c>
      <c r="JS15" s="18">
        <v>0.8</v>
      </c>
      <c r="JT15" s="20">
        <v>2.3043981481481481E-2</v>
      </c>
      <c r="JU15" s="21">
        <v>1</v>
      </c>
      <c r="JV15" s="284">
        <v>1</v>
      </c>
      <c r="JW15" s="18">
        <v>0.6</v>
      </c>
      <c r="JX15" s="19">
        <v>0.6</v>
      </c>
      <c r="JY15" s="18">
        <v>0.6</v>
      </c>
      <c r="JZ15" s="18">
        <v>0.6</v>
      </c>
      <c r="KA15" s="20">
        <v>2.3344907407407408E-2</v>
      </c>
      <c r="KB15" s="21">
        <v>0</v>
      </c>
      <c r="KC15" s="284">
        <v>1</v>
      </c>
      <c r="KD15" s="18">
        <v>1</v>
      </c>
      <c r="KE15" s="19">
        <v>1</v>
      </c>
      <c r="KF15" s="18">
        <v>1</v>
      </c>
      <c r="KG15" s="18">
        <v>1</v>
      </c>
      <c r="KH15" s="20">
        <v>2.0983796296296296E-2</v>
      </c>
      <c r="KI15" s="21">
        <v>0</v>
      </c>
      <c r="KJ15" s="284">
        <v>3</v>
      </c>
      <c r="KK15" s="18">
        <v>3.4</v>
      </c>
      <c r="KL15" s="19">
        <v>1.1333333333333333</v>
      </c>
      <c r="KM15" s="18">
        <v>1</v>
      </c>
      <c r="KN15" s="18">
        <v>1.4</v>
      </c>
      <c r="KO15" s="20">
        <v>2.5212191358024688E-2</v>
      </c>
      <c r="KP15" s="21">
        <v>0</v>
      </c>
      <c r="KQ15" s="284">
        <v>1</v>
      </c>
      <c r="KR15" s="18">
        <v>1</v>
      </c>
      <c r="KS15" s="19">
        <v>1</v>
      </c>
      <c r="KT15" s="18">
        <v>1</v>
      </c>
      <c r="KU15" s="18">
        <v>1</v>
      </c>
      <c r="KV15" s="20">
        <v>3.125E-2</v>
      </c>
      <c r="KW15" s="21">
        <v>0</v>
      </c>
      <c r="KX15" s="284"/>
      <c r="KY15" s="18"/>
      <c r="KZ15" s="19"/>
      <c r="LA15" s="18"/>
      <c r="LB15" s="18"/>
      <c r="LC15" s="20"/>
      <c r="LD15" s="21"/>
      <c r="LE15" s="284"/>
      <c r="LF15" s="18"/>
      <c r="LG15" s="19"/>
      <c r="LH15" s="18"/>
      <c r="LI15" s="18"/>
      <c r="LJ15" s="20"/>
      <c r="LK15" s="21"/>
      <c r="LL15" s="284"/>
      <c r="LM15" s="18"/>
      <c r="LN15" s="19"/>
      <c r="LO15" s="18"/>
      <c r="LP15" s="18"/>
      <c r="LQ15" s="20"/>
      <c r="LR15" s="21"/>
      <c r="LS15" s="284">
        <v>2</v>
      </c>
      <c r="LT15" s="18">
        <v>1</v>
      </c>
      <c r="LU15" s="19">
        <v>0.5</v>
      </c>
      <c r="LV15" s="18">
        <v>0.5</v>
      </c>
      <c r="LW15" s="18">
        <v>0.5</v>
      </c>
      <c r="LX15" s="20">
        <v>2.6458333333333334E-2</v>
      </c>
      <c r="LY15" s="21">
        <v>0.296875</v>
      </c>
      <c r="LZ15" s="284"/>
      <c r="MA15" s="18"/>
      <c r="MB15" s="19"/>
      <c r="MC15" s="18"/>
      <c r="MD15" s="18"/>
      <c r="ME15" s="20"/>
      <c r="MF15" s="21"/>
      <c r="MG15" s="134"/>
      <c r="MH15" s="27"/>
      <c r="MI15" s="28"/>
      <c r="MJ15" s="27"/>
      <c r="MK15" s="27"/>
      <c r="ML15" s="29"/>
      <c r="MM15" s="135"/>
      <c r="MN15" s="284"/>
      <c r="MO15" s="18"/>
      <c r="MP15" s="19"/>
      <c r="MQ15" s="18"/>
      <c r="MR15" s="18"/>
      <c r="MS15" s="20"/>
      <c r="MT15" s="21"/>
      <c r="MU15" s="284"/>
      <c r="MV15" s="18"/>
      <c r="MW15" s="19"/>
      <c r="MX15" s="18"/>
      <c r="MY15" s="18"/>
      <c r="MZ15" s="20"/>
      <c r="NA15" s="21"/>
      <c r="NB15" s="284"/>
      <c r="NC15" s="18"/>
      <c r="ND15" s="19"/>
      <c r="NE15" s="18"/>
      <c r="NF15" s="18"/>
      <c r="NG15" s="20"/>
      <c r="NH15" s="21"/>
      <c r="NI15" s="284"/>
      <c r="NJ15" s="18"/>
      <c r="NK15" s="19"/>
      <c r="NL15" s="18"/>
      <c r="NM15" s="18"/>
      <c r="NN15" s="20"/>
      <c r="NO15" s="21"/>
      <c r="NP15" s="284"/>
      <c r="NQ15" s="18"/>
      <c r="NR15" s="19"/>
      <c r="NS15" s="18"/>
      <c r="NT15" s="18"/>
      <c r="NU15" s="20"/>
      <c r="NV15" s="21"/>
      <c r="NW15" s="284"/>
      <c r="NX15" s="18"/>
      <c r="NY15" s="19"/>
      <c r="NZ15" s="18"/>
      <c r="OA15" s="18"/>
      <c r="OB15" s="20"/>
      <c r="OC15" s="21"/>
      <c r="OD15" s="136">
        <v>10</v>
      </c>
      <c r="OE15" s="136">
        <v>8.8000000000000007</v>
      </c>
      <c r="OF15" s="137">
        <v>0.88000000000000012</v>
      </c>
      <c r="OG15" s="136">
        <v>0.5</v>
      </c>
      <c r="OH15" s="136">
        <v>1.4</v>
      </c>
      <c r="OI15" s="138">
        <v>2.5212962962962965E-2</v>
      </c>
      <c r="OJ15" s="139">
        <v>0.15937499999999999</v>
      </c>
      <c r="OK15" s="40"/>
      <c r="OL15" s="18"/>
      <c r="OM15" s="19"/>
      <c r="ON15" s="18"/>
      <c r="OO15" s="18"/>
      <c r="OP15" s="20"/>
      <c r="OQ15" s="21"/>
      <c r="OR15" s="136"/>
      <c r="OS15" s="136"/>
      <c r="OT15" s="137"/>
      <c r="OU15" s="136"/>
      <c r="OV15" s="136"/>
      <c r="OW15" s="138"/>
      <c r="OX15" s="285"/>
    </row>
    <row r="16" spans="1:414" s="22" customFormat="1" x14ac:dyDescent="0.2">
      <c r="A16" s="133">
        <v>6</v>
      </c>
      <c r="B16" s="40">
        <v>2</v>
      </c>
      <c r="C16" s="18">
        <v>4.12</v>
      </c>
      <c r="D16" s="19">
        <v>2.06</v>
      </c>
      <c r="E16" s="18">
        <v>1</v>
      </c>
      <c r="F16" s="18">
        <v>3.12</v>
      </c>
      <c r="G16" s="20">
        <v>6.7361111111111111E-3</v>
      </c>
      <c r="H16" s="21">
        <v>0</v>
      </c>
      <c r="I16" s="284">
        <v>4</v>
      </c>
      <c r="J16" s="18">
        <v>13.75</v>
      </c>
      <c r="K16" s="19">
        <v>3.4375</v>
      </c>
      <c r="L16" s="18">
        <v>2.5</v>
      </c>
      <c r="M16" s="18">
        <v>5.05</v>
      </c>
      <c r="N16" s="20">
        <v>7.2858796296296291E-3</v>
      </c>
      <c r="O16" s="21">
        <v>0.5</v>
      </c>
      <c r="P16" s="284">
        <v>2</v>
      </c>
      <c r="Q16" s="18">
        <v>5.8</v>
      </c>
      <c r="R16" s="19">
        <v>2.9</v>
      </c>
      <c r="S16" s="18">
        <v>2.2999999999999998</v>
      </c>
      <c r="T16" s="18">
        <v>3.5</v>
      </c>
      <c r="U16" s="20">
        <v>7.3379629629629637E-3</v>
      </c>
      <c r="V16" s="21">
        <v>0.5</v>
      </c>
      <c r="W16" s="284">
        <v>3</v>
      </c>
      <c r="X16" s="18">
        <v>11.6</v>
      </c>
      <c r="Y16" s="19">
        <v>3.8666666666666667</v>
      </c>
      <c r="Z16" s="18">
        <v>2.75</v>
      </c>
      <c r="AA16" s="18">
        <v>5.0999999999999996</v>
      </c>
      <c r="AB16" s="20">
        <v>7.8356481481481471E-3</v>
      </c>
      <c r="AC16" s="21">
        <v>0.33333333333333331</v>
      </c>
      <c r="AD16" s="284">
        <v>3</v>
      </c>
      <c r="AE16" s="18">
        <v>12.2</v>
      </c>
      <c r="AF16" s="19">
        <v>4.0666666666666664</v>
      </c>
      <c r="AG16" s="18">
        <v>3</v>
      </c>
      <c r="AH16" s="18">
        <v>6.2</v>
      </c>
      <c r="AI16" s="20">
        <v>6.6975308641975305E-3</v>
      </c>
      <c r="AJ16" s="21">
        <v>0.66666666666666663</v>
      </c>
      <c r="AK16" s="284">
        <v>3</v>
      </c>
      <c r="AL16" s="18">
        <v>18.05</v>
      </c>
      <c r="AM16" s="19">
        <v>6.0166666666666666</v>
      </c>
      <c r="AN16" s="18">
        <v>3.1</v>
      </c>
      <c r="AO16" s="18">
        <v>8.25</v>
      </c>
      <c r="AP16" s="20">
        <v>6.8094135802469133E-3</v>
      </c>
      <c r="AQ16" s="21">
        <v>1</v>
      </c>
      <c r="AR16" s="284">
        <v>2</v>
      </c>
      <c r="AS16" s="18">
        <v>3.7800000000000002</v>
      </c>
      <c r="AT16" s="19">
        <v>1.8900000000000001</v>
      </c>
      <c r="AU16" s="18">
        <v>1.7</v>
      </c>
      <c r="AV16" s="18">
        <v>2.08</v>
      </c>
      <c r="AW16" s="20">
        <v>6.6898148148148151E-3</v>
      </c>
      <c r="AX16" s="21">
        <v>0</v>
      </c>
      <c r="AY16" s="284"/>
      <c r="AZ16" s="18"/>
      <c r="BA16" s="19"/>
      <c r="BB16" s="18"/>
      <c r="BC16" s="18"/>
      <c r="BD16" s="20"/>
      <c r="BE16" s="21"/>
      <c r="BF16" s="284"/>
      <c r="BG16" s="18"/>
      <c r="BH16" s="19"/>
      <c r="BI16" s="18"/>
      <c r="BJ16" s="18"/>
      <c r="BK16" s="20"/>
      <c r="BL16" s="21"/>
      <c r="BM16" s="284">
        <v>2</v>
      </c>
      <c r="BN16" s="18">
        <v>9.2335730599999994</v>
      </c>
      <c r="BO16" s="19">
        <v>4.6167865299999997</v>
      </c>
      <c r="BP16" s="18">
        <v>3.0136493500000001</v>
      </c>
      <c r="BQ16" s="18">
        <v>6.2199237099999998</v>
      </c>
      <c r="BR16" s="20">
        <v>7.5115740740740733E-3</v>
      </c>
      <c r="BS16" s="21">
        <v>1.2520833333328483</v>
      </c>
      <c r="BT16" s="284">
        <v>5</v>
      </c>
      <c r="BU16" s="18">
        <v>13.799999999999999</v>
      </c>
      <c r="BV16" s="19">
        <v>2.76</v>
      </c>
      <c r="BW16" s="18">
        <v>1</v>
      </c>
      <c r="BX16" s="18">
        <v>3.69</v>
      </c>
      <c r="BY16" s="20">
        <v>6.8842592592592592E-3</v>
      </c>
      <c r="BZ16" s="21">
        <v>0.2</v>
      </c>
      <c r="CA16" s="134"/>
      <c r="CB16" s="27"/>
      <c r="CC16" s="28"/>
      <c r="CD16" s="27"/>
      <c r="CE16" s="27"/>
      <c r="CF16" s="29"/>
      <c r="CG16" s="135"/>
      <c r="CH16" s="284">
        <v>4</v>
      </c>
      <c r="CI16" s="18">
        <v>14</v>
      </c>
      <c r="CJ16" s="19">
        <v>3.5</v>
      </c>
      <c r="CK16" s="18">
        <v>2</v>
      </c>
      <c r="CL16" s="18">
        <v>6</v>
      </c>
      <c r="CM16" s="20">
        <v>7.8298611111111104E-3</v>
      </c>
      <c r="CN16" s="21">
        <v>0.25</v>
      </c>
      <c r="CO16" s="284">
        <v>2</v>
      </c>
      <c r="CP16" s="18">
        <v>5.0999999999999996</v>
      </c>
      <c r="CQ16" s="19">
        <v>2.5499999999999998</v>
      </c>
      <c r="CR16" s="18">
        <v>2</v>
      </c>
      <c r="CS16" s="18">
        <v>3.1</v>
      </c>
      <c r="CT16" s="20">
        <v>7.1874999999999994E-3</v>
      </c>
      <c r="CU16" s="21">
        <v>3</v>
      </c>
      <c r="CV16" s="284">
        <v>1</v>
      </c>
      <c r="CW16" s="18">
        <v>3</v>
      </c>
      <c r="CX16" s="19">
        <v>3</v>
      </c>
      <c r="CY16" s="18">
        <v>3</v>
      </c>
      <c r="CZ16" s="18">
        <v>3</v>
      </c>
      <c r="DA16" s="20">
        <v>7.4074074074074068E-3</v>
      </c>
      <c r="DB16" s="21">
        <v>1</v>
      </c>
      <c r="DC16" s="284"/>
      <c r="DD16" s="18"/>
      <c r="DE16" s="19"/>
      <c r="DF16" s="18"/>
      <c r="DG16" s="18"/>
      <c r="DH16" s="20"/>
      <c r="DI16" s="21"/>
      <c r="DJ16" s="284"/>
      <c r="DK16" s="18"/>
      <c r="DL16" s="19"/>
      <c r="DM16" s="18"/>
      <c r="DN16" s="18"/>
      <c r="DO16" s="20"/>
      <c r="DP16" s="21"/>
      <c r="DQ16" s="284"/>
      <c r="DR16" s="18"/>
      <c r="DS16" s="19"/>
      <c r="DT16" s="18"/>
      <c r="DU16" s="18"/>
      <c r="DV16" s="20"/>
      <c r="DW16" s="21"/>
      <c r="DX16" s="136">
        <v>33</v>
      </c>
      <c r="DY16" s="136">
        <v>114.43357306</v>
      </c>
      <c r="DZ16" s="137">
        <v>3.4676840321212121</v>
      </c>
      <c r="EA16" s="136">
        <v>1</v>
      </c>
      <c r="EB16" s="136">
        <v>8.25</v>
      </c>
      <c r="EC16" s="138">
        <v>7.1892536475869802E-3</v>
      </c>
      <c r="ED16" s="139">
        <v>0.62133838383835449</v>
      </c>
      <c r="EE16" s="40">
        <v>2</v>
      </c>
      <c r="EF16" s="18">
        <v>23.25</v>
      </c>
      <c r="EG16" s="19">
        <v>11.625</v>
      </c>
      <c r="EH16" s="18">
        <v>10</v>
      </c>
      <c r="EI16" s="18">
        <v>13.25</v>
      </c>
      <c r="EJ16" s="20">
        <v>2.0891203703703705E-3</v>
      </c>
      <c r="EK16" s="21">
        <v>1.5</v>
      </c>
      <c r="EL16" s="284">
        <v>1</v>
      </c>
      <c r="EM16" s="18">
        <v>10</v>
      </c>
      <c r="EN16" s="19">
        <v>10</v>
      </c>
      <c r="EO16" s="18">
        <v>10</v>
      </c>
      <c r="EP16" s="18">
        <v>10</v>
      </c>
      <c r="EQ16" s="20">
        <v>2.7893518518518519E-3</v>
      </c>
      <c r="ER16" s="21">
        <v>0</v>
      </c>
      <c r="ES16" s="284">
        <v>1</v>
      </c>
      <c r="ET16" s="18">
        <v>14</v>
      </c>
      <c r="EU16" s="19">
        <v>14</v>
      </c>
      <c r="EV16" s="18">
        <v>14</v>
      </c>
      <c r="EW16" s="18">
        <v>14</v>
      </c>
      <c r="EX16" s="20">
        <v>1.8634259259259261E-3</v>
      </c>
      <c r="EY16" s="21">
        <v>2</v>
      </c>
      <c r="EZ16" s="284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2.4652777777777776E-3</v>
      </c>
      <c r="FF16" s="21">
        <v>2</v>
      </c>
      <c r="FG16" s="284">
        <v>1</v>
      </c>
      <c r="FH16" s="18">
        <v>8.5</v>
      </c>
      <c r="FI16" s="19">
        <v>8.5</v>
      </c>
      <c r="FJ16" s="18">
        <v>8.5</v>
      </c>
      <c r="FK16" s="18">
        <v>8.5</v>
      </c>
      <c r="FL16" s="20">
        <v>2.0370370370370373E-3</v>
      </c>
      <c r="FM16" s="21">
        <v>1</v>
      </c>
      <c r="FN16" s="284">
        <v>1</v>
      </c>
      <c r="FO16" s="18">
        <v>12</v>
      </c>
      <c r="FP16" s="19">
        <v>12</v>
      </c>
      <c r="FQ16" s="18">
        <v>12</v>
      </c>
      <c r="FR16" s="18">
        <v>12</v>
      </c>
      <c r="FS16" s="20">
        <v>1.736111111111111E-3</v>
      </c>
      <c r="FT16" s="21">
        <v>0</v>
      </c>
      <c r="FU16" s="284">
        <v>2</v>
      </c>
      <c r="FV16" s="18">
        <v>12</v>
      </c>
      <c r="FW16" s="19">
        <v>6</v>
      </c>
      <c r="FX16" s="18">
        <v>4</v>
      </c>
      <c r="FY16" s="18">
        <v>8</v>
      </c>
      <c r="FZ16" s="20">
        <v>2.6041666666666665E-3</v>
      </c>
      <c r="GA16" s="21">
        <v>0</v>
      </c>
      <c r="GB16" s="284">
        <v>1</v>
      </c>
      <c r="GC16" s="18">
        <v>10</v>
      </c>
      <c r="GD16" s="19">
        <v>10</v>
      </c>
      <c r="GE16" s="18">
        <v>10</v>
      </c>
      <c r="GF16" s="18">
        <v>10</v>
      </c>
      <c r="GG16" s="20">
        <v>3.1249999999999997E-3</v>
      </c>
      <c r="GH16" s="21">
        <v>12</v>
      </c>
      <c r="GI16" s="284"/>
      <c r="GJ16" s="18"/>
      <c r="GK16" s="19"/>
      <c r="GL16" s="18"/>
      <c r="GM16" s="18"/>
      <c r="GN16" s="20"/>
      <c r="GO16" s="21"/>
      <c r="GP16" s="284"/>
      <c r="GQ16" s="18"/>
      <c r="GR16" s="19"/>
      <c r="GS16" s="18"/>
      <c r="GT16" s="18"/>
      <c r="GU16" s="20"/>
      <c r="GV16" s="21"/>
      <c r="GW16" s="284">
        <v>2</v>
      </c>
      <c r="GX16" s="18">
        <v>5.75</v>
      </c>
      <c r="GY16" s="19">
        <v>2.875</v>
      </c>
      <c r="GZ16" s="18">
        <v>1</v>
      </c>
      <c r="HA16" s="18">
        <v>4.75</v>
      </c>
      <c r="HB16" s="20">
        <v>3.2002314814814819E-3</v>
      </c>
      <c r="HC16" s="21">
        <v>0.5</v>
      </c>
      <c r="HD16" s="134">
        <v>3</v>
      </c>
      <c r="HE16" s="27">
        <v>6</v>
      </c>
      <c r="HF16" s="28">
        <v>2</v>
      </c>
      <c r="HG16" s="27">
        <v>1</v>
      </c>
      <c r="HH16" s="27">
        <v>3</v>
      </c>
      <c r="HI16" s="29">
        <v>5.9799382716049379E-3</v>
      </c>
      <c r="HJ16" s="135">
        <v>1.6666666666666667</v>
      </c>
      <c r="HK16" s="284"/>
      <c r="HL16" s="18"/>
      <c r="HM16" s="19"/>
      <c r="HN16" s="18"/>
      <c r="HO16" s="18"/>
      <c r="HP16" s="20"/>
      <c r="HQ16" s="21"/>
      <c r="HR16" s="284"/>
      <c r="HS16" s="18"/>
      <c r="HT16" s="19"/>
      <c r="HU16" s="18"/>
      <c r="HV16" s="18"/>
      <c r="HW16" s="20"/>
      <c r="HX16" s="21"/>
      <c r="HY16" s="284">
        <v>1</v>
      </c>
      <c r="HZ16" s="18">
        <v>20</v>
      </c>
      <c r="IA16" s="19">
        <v>20</v>
      </c>
      <c r="IB16" s="18">
        <v>20</v>
      </c>
      <c r="IC16" s="18">
        <v>20</v>
      </c>
      <c r="ID16" s="20">
        <v>2.7777777777777779E-3</v>
      </c>
      <c r="IE16" s="21">
        <v>0</v>
      </c>
      <c r="IF16" s="284"/>
      <c r="IG16" s="18"/>
      <c r="IH16" s="19"/>
      <c r="II16" s="18"/>
      <c r="IJ16" s="18"/>
      <c r="IK16" s="20"/>
      <c r="IL16" s="21"/>
      <c r="IM16" s="284"/>
      <c r="IN16" s="18"/>
      <c r="IO16" s="19"/>
      <c r="IP16" s="18"/>
      <c r="IQ16" s="18"/>
      <c r="IR16" s="20"/>
      <c r="IS16" s="21"/>
      <c r="IT16" s="284"/>
      <c r="IU16" s="18"/>
      <c r="IV16" s="19"/>
      <c r="IW16" s="18"/>
      <c r="IX16" s="18"/>
      <c r="IY16" s="20"/>
      <c r="IZ16" s="21"/>
      <c r="JA16" s="136">
        <v>16</v>
      </c>
      <c r="JB16" s="136">
        <v>131.5</v>
      </c>
      <c r="JC16" s="137">
        <v>8.21875</v>
      </c>
      <c r="JD16" s="136">
        <v>1</v>
      </c>
      <c r="JE16" s="136">
        <v>20</v>
      </c>
      <c r="JF16" s="138">
        <v>3.1575520833333334E-3</v>
      </c>
      <c r="JG16" s="139">
        <v>1.625</v>
      </c>
      <c r="JH16" s="40"/>
      <c r="JI16" s="18"/>
      <c r="JJ16" s="19"/>
      <c r="JK16" s="18"/>
      <c r="JL16" s="18"/>
      <c r="JM16" s="20"/>
      <c r="JN16" s="21"/>
      <c r="JO16" s="284"/>
      <c r="JP16" s="18"/>
      <c r="JQ16" s="19"/>
      <c r="JR16" s="18"/>
      <c r="JS16" s="18"/>
      <c r="JT16" s="20"/>
      <c r="JU16" s="21"/>
      <c r="JV16" s="284"/>
      <c r="JW16" s="18"/>
      <c r="JX16" s="19"/>
      <c r="JY16" s="18"/>
      <c r="JZ16" s="18"/>
      <c r="KA16" s="20"/>
      <c r="KB16" s="21"/>
      <c r="KC16" s="284"/>
      <c r="KD16" s="18"/>
      <c r="KE16" s="19"/>
      <c r="KF16" s="18"/>
      <c r="KG16" s="18"/>
      <c r="KH16" s="20"/>
      <c r="KI16" s="21"/>
      <c r="KJ16" s="284">
        <v>1</v>
      </c>
      <c r="KK16" s="18">
        <v>1</v>
      </c>
      <c r="KL16" s="19">
        <v>1</v>
      </c>
      <c r="KM16" s="18">
        <v>1</v>
      </c>
      <c r="KN16" s="18">
        <v>1</v>
      </c>
      <c r="KO16" s="20">
        <v>2.2916666666666669E-2</v>
      </c>
      <c r="KP16" s="21">
        <v>0</v>
      </c>
      <c r="KQ16" s="284">
        <v>1</v>
      </c>
      <c r="KR16" s="18">
        <v>1.55</v>
      </c>
      <c r="KS16" s="19">
        <v>1.55</v>
      </c>
      <c r="KT16" s="18">
        <v>1.55</v>
      </c>
      <c r="KU16" s="18">
        <v>1.55</v>
      </c>
      <c r="KV16" s="20">
        <v>2.0162037037037037E-2</v>
      </c>
      <c r="KW16" s="21">
        <v>0</v>
      </c>
      <c r="KX16" s="284">
        <v>2</v>
      </c>
      <c r="KY16" s="18">
        <v>1.21</v>
      </c>
      <c r="KZ16" s="19">
        <v>0.60499999999999998</v>
      </c>
      <c r="LA16" s="18">
        <v>0.5</v>
      </c>
      <c r="LB16" s="18">
        <v>0.71</v>
      </c>
      <c r="LC16" s="20">
        <v>2.7824074074074071E-2</v>
      </c>
      <c r="LD16" s="21">
        <v>0.5</v>
      </c>
      <c r="LE16" s="284"/>
      <c r="LF16" s="18"/>
      <c r="LG16" s="19"/>
      <c r="LH16" s="18"/>
      <c r="LI16" s="18"/>
      <c r="LJ16" s="20"/>
      <c r="LK16" s="21"/>
      <c r="LL16" s="284"/>
      <c r="LM16" s="18"/>
      <c r="LN16" s="19"/>
      <c r="LO16" s="18"/>
      <c r="LP16" s="18"/>
      <c r="LQ16" s="20"/>
      <c r="LR16" s="21"/>
      <c r="LS16" s="284"/>
      <c r="LT16" s="18"/>
      <c r="LU16" s="19"/>
      <c r="LV16" s="18"/>
      <c r="LW16" s="18"/>
      <c r="LX16" s="20"/>
      <c r="LY16" s="21"/>
      <c r="LZ16" s="284"/>
      <c r="MA16" s="18"/>
      <c r="MB16" s="19"/>
      <c r="MC16" s="18"/>
      <c r="MD16" s="18"/>
      <c r="ME16" s="20"/>
      <c r="MF16" s="21"/>
      <c r="MG16" s="134"/>
      <c r="MH16" s="27"/>
      <c r="MI16" s="28"/>
      <c r="MJ16" s="27"/>
      <c r="MK16" s="27"/>
      <c r="ML16" s="29"/>
      <c r="MM16" s="135"/>
      <c r="MN16" s="284"/>
      <c r="MO16" s="18"/>
      <c r="MP16" s="19"/>
      <c r="MQ16" s="18"/>
      <c r="MR16" s="18"/>
      <c r="MS16" s="20"/>
      <c r="MT16" s="21"/>
      <c r="MU16" s="284"/>
      <c r="MV16" s="18"/>
      <c r="MW16" s="19"/>
      <c r="MX16" s="18"/>
      <c r="MY16" s="18"/>
      <c r="MZ16" s="20"/>
      <c r="NA16" s="21"/>
      <c r="NB16" s="284">
        <v>1</v>
      </c>
      <c r="NC16" s="18">
        <v>1.022</v>
      </c>
      <c r="ND16" s="19">
        <v>1.022</v>
      </c>
      <c r="NE16" s="18">
        <v>1.022</v>
      </c>
      <c r="NF16" s="18">
        <v>1.022</v>
      </c>
      <c r="NG16" s="20">
        <v>3.108796296296296E-2</v>
      </c>
      <c r="NH16" s="21">
        <v>3</v>
      </c>
      <c r="NI16" s="284"/>
      <c r="NJ16" s="18"/>
      <c r="NK16" s="19"/>
      <c r="NL16" s="18"/>
      <c r="NM16" s="18"/>
      <c r="NN16" s="20"/>
      <c r="NO16" s="21"/>
      <c r="NP16" s="284"/>
      <c r="NQ16" s="18"/>
      <c r="NR16" s="19"/>
      <c r="NS16" s="18"/>
      <c r="NT16" s="18"/>
      <c r="NU16" s="20"/>
      <c r="NV16" s="21"/>
      <c r="NW16" s="284"/>
      <c r="NX16" s="18"/>
      <c r="NY16" s="19"/>
      <c r="NZ16" s="18"/>
      <c r="OA16" s="18"/>
      <c r="OB16" s="20"/>
      <c r="OC16" s="21"/>
      <c r="OD16" s="136">
        <v>5</v>
      </c>
      <c r="OE16" s="136">
        <v>4.782</v>
      </c>
      <c r="OF16" s="137">
        <v>0.95640000000000003</v>
      </c>
      <c r="OG16" s="136">
        <v>0.5</v>
      </c>
      <c r="OH16" s="136">
        <v>1.55</v>
      </c>
      <c r="OI16" s="138">
        <v>2.5962962962962959E-2</v>
      </c>
      <c r="OJ16" s="139">
        <v>0.8</v>
      </c>
      <c r="OK16" s="40"/>
      <c r="OL16" s="18"/>
      <c r="OM16" s="19"/>
      <c r="ON16" s="18"/>
      <c r="OO16" s="18"/>
      <c r="OP16" s="20"/>
      <c r="OQ16" s="21"/>
      <c r="OR16" s="136"/>
      <c r="OS16" s="136"/>
      <c r="OT16" s="137"/>
      <c r="OU16" s="136"/>
      <c r="OV16" s="136"/>
      <c r="OW16" s="138"/>
      <c r="OX16" s="285"/>
    </row>
    <row r="17" spans="1:414" s="22" customFormat="1" x14ac:dyDescent="0.2">
      <c r="A17" s="133">
        <v>7</v>
      </c>
      <c r="B17" s="40">
        <v>3</v>
      </c>
      <c r="C17" s="18">
        <v>10.85</v>
      </c>
      <c r="D17" s="19">
        <v>3.6166666666666667</v>
      </c>
      <c r="E17" s="18">
        <v>3.1</v>
      </c>
      <c r="F17" s="18">
        <v>4.25</v>
      </c>
      <c r="G17" s="20">
        <v>7.6157407407407415E-3</v>
      </c>
      <c r="H17" s="21">
        <v>0</v>
      </c>
      <c r="I17" s="284">
        <v>2</v>
      </c>
      <c r="J17" s="18">
        <v>5.0999999999999996</v>
      </c>
      <c r="K17" s="19">
        <v>2.5499999999999998</v>
      </c>
      <c r="L17" s="18">
        <v>2</v>
      </c>
      <c r="M17" s="18">
        <v>3.1</v>
      </c>
      <c r="N17" s="20">
        <v>7.3032407407407404E-3</v>
      </c>
      <c r="O17" s="21">
        <v>0.5</v>
      </c>
      <c r="P17" s="284">
        <v>1</v>
      </c>
      <c r="Q17" s="18">
        <v>3.6</v>
      </c>
      <c r="R17" s="19">
        <v>3.6</v>
      </c>
      <c r="S17" s="18">
        <v>3.6</v>
      </c>
      <c r="T17" s="18">
        <v>3.6</v>
      </c>
      <c r="U17" s="20">
        <v>7.719907407407408E-3</v>
      </c>
      <c r="V17" s="21">
        <v>2</v>
      </c>
      <c r="W17" s="284">
        <v>2</v>
      </c>
      <c r="X17" s="18">
        <v>20.75</v>
      </c>
      <c r="Y17" s="19">
        <v>10.375</v>
      </c>
      <c r="Z17" s="18">
        <v>2.75</v>
      </c>
      <c r="AA17" s="18">
        <v>18</v>
      </c>
      <c r="AB17" s="20">
        <v>7.905092592592592E-3</v>
      </c>
      <c r="AC17" s="21">
        <v>1</v>
      </c>
      <c r="AD17" s="284">
        <v>2</v>
      </c>
      <c r="AE17" s="18">
        <v>3.94</v>
      </c>
      <c r="AF17" s="19">
        <v>1.97</v>
      </c>
      <c r="AG17" s="18">
        <v>1.02</v>
      </c>
      <c r="AH17" s="18">
        <v>2.92</v>
      </c>
      <c r="AI17" s="20">
        <v>6.8344907407407408E-3</v>
      </c>
      <c r="AJ17" s="21">
        <v>0</v>
      </c>
      <c r="AK17" s="284"/>
      <c r="AL17" s="18"/>
      <c r="AM17" s="19"/>
      <c r="AN17" s="18"/>
      <c r="AO17" s="18"/>
      <c r="AP17" s="20"/>
      <c r="AQ17" s="21"/>
      <c r="AR17" s="284">
        <v>4</v>
      </c>
      <c r="AS17" s="18">
        <v>14.770000000000001</v>
      </c>
      <c r="AT17" s="19">
        <v>3.6925000000000003</v>
      </c>
      <c r="AU17" s="18">
        <v>1</v>
      </c>
      <c r="AV17" s="18">
        <v>7.5</v>
      </c>
      <c r="AW17" s="20">
        <v>7.2222222222222228E-3</v>
      </c>
      <c r="AX17" s="21">
        <v>0.25</v>
      </c>
      <c r="AY17" s="284">
        <v>2</v>
      </c>
      <c r="AZ17" s="18">
        <v>4.01</v>
      </c>
      <c r="BA17" s="19">
        <v>2.0049999999999999</v>
      </c>
      <c r="BB17" s="18">
        <v>2</v>
      </c>
      <c r="BC17" s="18">
        <v>2.0099999999999998</v>
      </c>
      <c r="BD17" s="20">
        <v>6.6550925925925927E-3</v>
      </c>
      <c r="BE17" s="21">
        <v>2</v>
      </c>
      <c r="BF17" s="284"/>
      <c r="BG17" s="18"/>
      <c r="BH17" s="19"/>
      <c r="BI17" s="18"/>
      <c r="BJ17" s="18"/>
      <c r="BK17" s="20"/>
      <c r="BL17" s="21"/>
      <c r="BM17" s="284">
        <v>3</v>
      </c>
      <c r="BN17" s="18">
        <v>10.34582715</v>
      </c>
      <c r="BO17" s="19">
        <v>3.44860905</v>
      </c>
      <c r="BP17" s="18">
        <v>2.8583066000000001</v>
      </c>
      <c r="BQ17" s="18">
        <v>3.9270647200000002</v>
      </c>
      <c r="BR17" s="20">
        <v>7.8472222222222224E-3</v>
      </c>
      <c r="BS17" s="21">
        <v>2.6710648148145992</v>
      </c>
      <c r="BT17" s="284">
        <v>4</v>
      </c>
      <c r="BU17" s="18">
        <v>12</v>
      </c>
      <c r="BV17" s="19">
        <v>3</v>
      </c>
      <c r="BW17" s="18">
        <v>3</v>
      </c>
      <c r="BX17" s="18">
        <v>3</v>
      </c>
      <c r="BY17" s="20">
        <v>6.7853009259259255E-3</v>
      </c>
      <c r="BZ17" s="21">
        <v>0.5</v>
      </c>
      <c r="CA17" s="134">
        <v>3</v>
      </c>
      <c r="CB17" s="27">
        <v>7</v>
      </c>
      <c r="CC17" s="28">
        <v>2.3333333333333335</v>
      </c>
      <c r="CD17" s="27">
        <v>1</v>
      </c>
      <c r="CE17" s="27">
        <v>3</v>
      </c>
      <c r="CF17" s="29">
        <v>7.5501543209876539E-3</v>
      </c>
      <c r="CG17" s="135">
        <v>1.3333333333333333</v>
      </c>
      <c r="CH17" s="284">
        <v>3</v>
      </c>
      <c r="CI17" s="18">
        <v>9.4</v>
      </c>
      <c r="CJ17" s="19">
        <v>3.1333333333333333</v>
      </c>
      <c r="CK17" s="18">
        <v>2.9</v>
      </c>
      <c r="CL17" s="18">
        <v>3.5</v>
      </c>
      <c r="CM17" s="20">
        <v>7.1489197530864197E-3</v>
      </c>
      <c r="CN17" s="21">
        <v>1.6666666666666667</v>
      </c>
      <c r="CO17" s="284"/>
      <c r="CP17" s="18"/>
      <c r="CQ17" s="19"/>
      <c r="CR17" s="18"/>
      <c r="CS17" s="18"/>
      <c r="CT17" s="20"/>
      <c r="CU17" s="21"/>
      <c r="CV17" s="284">
        <v>3</v>
      </c>
      <c r="CW17" s="18">
        <v>10.8</v>
      </c>
      <c r="CX17" s="19">
        <v>3.6</v>
      </c>
      <c r="CY17" s="18">
        <v>2.5499999999999998</v>
      </c>
      <c r="CZ17" s="18">
        <v>4.25</v>
      </c>
      <c r="DA17" s="20">
        <v>7.202932098765432E-3</v>
      </c>
      <c r="DB17" s="21">
        <v>1</v>
      </c>
      <c r="DC17" s="284"/>
      <c r="DD17" s="18"/>
      <c r="DE17" s="19"/>
      <c r="DF17" s="18"/>
      <c r="DG17" s="18"/>
      <c r="DH17" s="20"/>
      <c r="DI17" s="21"/>
      <c r="DJ17" s="284"/>
      <c r="DK17" s="18"/>
      <c r="DL17" s="19"/>
      <c r="DM17" s="18"/>
      <c r="DN17" s="18"/>
      <c r="DO17" s="20"/>
      <c r="DP17" s="21"/>
      <c r="DQ17" s="284"/>
      <c r="DR17" s="18"/>
      <c r="DS17" s="19"/>
      <c r="DT17" s="18"/>
      <c r="DU17" s="18"/>
      <c r="DV17" s="20"/>
      <c r="DW17" s="21"/>
      <c r="DX17" s="136">
        <v>32</v>
      </c>
      <c r="DY17" s="136">
        <v>112.56582715</v>
      </c>
      <c r="DZ17" s="137">
        <v>3.5176820984375001</v>
      </c>
      <c r="EA17" s="136">
        <v>1</v>
      </c>
      <c r="EB17" s="136">
        <v>18</v>
      </c>
      <c r="EC17" s="138">
        <v>7.2887731481481467E-3</v>
      </c>
      <c r="ED17" s="139">
        <v>1.0004123263888687</v>
      </c>
      <c r="EE17" s="40">
        <v>3</v>
      </c>
      <c r="EF17" s="18">
        <v>35</v>
      </c>
      <c r="EG17" s="19">
        <v>11.666666666666666</v>
      </c>
      <c r="EH17" s="18">
        <v>10</v>
      </c>
      <c r="EI17" s="18">
        <v>15</v>
      </c>
      <c r="EJ17" s="20">
        <v>2.3611111111111111E-3</v>
      </c>
      <c r="EK17" s="21">
        <v>0.66666666666666663</v>
      </c>
      <c r="EL17" s="284">
        <v>3</v>
      </c>
      <c r="EM17" s="18">
        <v>36.299999999999997</v>
      </c>
      <c r="EN17" s="19">
        <v>12.1</v>
      </c>
      <c r="EO17" s="18">
        <v>10</v>
      </c>
      <c r="EP17" s="18">
        <v>13.8</v>
      </c>
      <c r="EQ17" s="20">
        <v>2.2106481481481478E-3</v>
      </c>
      <c r="ER17" s="21">
        <v>0.66666666666666663</v>
      </c>
      <c r="ES17" s="284">
        <v>1</v>
      </c>
      <c r="ET17" s="18">
        <v>17.2</v>
      </c>
      <c r="EU17" s="19">
        <v>17.2</v>
      </c>
      <c r="EV17" s="18">
        <v>17.2</v>
      </c>
      <c r="EW17" s="18">
        <v>17.2</v>
      </c>
      <c r="EX17" s="20">
        <v>2.4189814814814816E-3</v>
      </c>
      <c r="EY17" s="21">
        <v>1</v>
      </c>
      <c r="EZ17" s="284">
        <v>2</v>
      </c>
      <c r="FA17" s="18">
        <v>27</v>
      </c>
      <c r="FB17" s="19">
        <v>13.5</v>
      </c>
      <c r="FC17" s="18">
        <v>12</v>
      </c>
      <c r="FD17" s="18">
        <v>15</v>
      </c>
      <c r="FE17" s="20">
        <v>2.4016203703703704E-3</v>
      </c>
      <c r="FF17" s="21">
        <v>0</v>
      </c>
      <c r="FG17" s="284">
        <v>3</v>
      </c>
      <c r="FH17" s="18">
        <v>35.4</v>
      </c>
      <c r="FI17" s="19">
        <v>11.799999999999999</v>
      </c>
      <c r="FJ17" s="18">
        <v>7.4</v>
      </c>
      <c r="FK17" s="18">
        <v>18</v>
      </c>
      <c r="FL17" s="20">
        <v>2.3302469135802468E-3</v>
      </c>
      <c r="FM17" s="21">
        <v>0.33333333333333331</v>
      </c>
      <c r="FN17" s="284">
        <v>1</v>
      </c>
      <c r="FO17" s="18">
        <v>8</v>
      </c>
      <c r="FP17" s="19">
        <v>8</v>
      </c>
      <c r="FQ17" s="18">
        <v>8</v>
      </c>
      <c r="FR17" s="18">
        <v>8</v>
      </c>
      <c r="FS17" s="20">
        <v>2.2569444444444447E-3</v>
      </c>
      <c r="FT17" s="21">
        <v>2</v>
      </c>
      <c r="FU17" s="284">
        <v>1</v>
      </c>
      <c r="FV17" s="18">
        <v>5.25</v>
      </c>
      <c r="FW17" s="19">
        <v>5.25</v>
      </c>
      <c r="FX17" s="18">
        <v>5.25</v>
      </c>
      <c r="FY17" s="18">
        <v>5.25</v>
      </c>
      <c r="FZ17" s="20">
        <v>2.6504629629629625E-3</v>
      </c>
      <c r="GA17" s="21">
        <v>0</v>
      </c>
      <c r="GB17" s="284">
        <v>1</v>
      </c>
      <c r="GC17" s="18">
        <v>10</v>
      </c>
      <c r="GD17" s="19">
        <v>10</v>
      </c>
      <c r="GE17" s="18">
        <v>10</v>
      </c>
      <c r="GF17" s="18">
        <v>10</v>
      </c>
      <c r="GG17" s="20">
        <v>3.472222222222222E-3</v>
      </c>
      <c r="GH17" s="21">
        <v>1</v>
      </c>
      <c r="GI17" s="284"/>
      <c r="GJ17" s="18"/>
      <c r="GK17" s="19"/>
      <c r="GL17" s="18"/>
      <c r="GM17" s="18"/>
      <c r="GN17" s="20"/>
      <c r="GO17" s="21"/>
      <c r="GP17" s="284"/>
      <c r="GQ17" s="18"/>
      <c r="GR17" s="19"/>
      <c r="GS17" s="18"/>
      <c r="GT17" s="18"/>
      <c r="GU17" s="20"/>
      <c r="GV17" s="21"/>
      <c r="GW17" s="284"/>
      <c r="GX17" s="18"/>
      <c r="GY17" s="19"/>
      <c r="GZ17" s="18"/>
      <c r="HA17" s="18"/>
      <c r="HB17" s="20"/>
      <c r="HC17" s="21"/>
      <c r="HD17" s="134"/>
      <c r="HE17" s="27"/>
      <c r="HF17" s="28"/>
      <c r="HG17" s="27"/>
      <c r="HH17" s="27"/>
      <c r="HI17" s="29"/>
      <c r="HJ17" s="135"/>
      <c r="HK17" s="284"/>
      <c r="HL17" s="18"/>
      <c r="HM17" s="19"/>
      <c r="HN17" s="18"/>
      <c r="HO17" s="18"/>
      <c r="HP17" s="20"/>
      <c r="HQ17" s="21"/>
      <c r="HR17" s="284"/>
      <c r="HS17" s="18"/>
      <c r="HT17" s="19"/>
      <c r="HU17" s="18"/>
      <c r="HV17" s="18"/>
      <c r="HW17" s="20"/>
      <c r="HX17" s="21"/>
      <c r="HY17" s="284">
        <v>1</v>
      </c>
      <c r="HZ17" s="18">
        <v>14.5</v>
      </c>
      <c r="IA17" s="19">
        <v>14.5</v>
      </c>
      <c r="IB17" s="18">
        <v>14.5</v>
      </c>
      <c r="IC17" s="18">
        <v>14.5</v>
      </c>
      <c r="ID17" s="20">
        <v>2.0601851851851853E-3</v>
      </c>
      <c r="IE17" s="21">
        <v>0</v>
      </c>
      <c r="IF17" s="284"/>
      <c r="IG17" s="18"/>
      <c r="IH17" s="19"/>
      <c r="II17" s="18"/>
      <c r="IJ17" s="18"/>
      <c r="IK17" s="20"/>
      <c r="IL17" s="21"/>
      <c r="IM17" s="284"/>
      <c r="IN17" s="18"/>
      <c r="IO17" s="19"/>
      <c r="IP17" s="18"/>
      <c r="IQ17" s="18"/>
      <c r="IR17" s="20"/>
      <c r="IS17" s="21"/>
      <c r="IT17" s="284"/>
      <c r="IU17" s="18"/>
      <c r="IV17" s="19"/>
      <c r="IW17" s="18"/>
      <c r="IX17" s="18"/>
      <c r="IY17" s="20"/>
      <c r="IZ17" s="21"/>
      <c r="JA17" s="136">
        <v>16</v>
      </c>
      <c r="JB17" s="136">
        <v>188.65</v>
      </c>
      <c r="JC17" s="137">
        <v>11.790625</v>
      </c>
      <c r="JD17" s="136">
        <v>5.25</v>
      </c>
      <c r="JE17" s="136">
        <v>18</v>
      </c>
      <c r="JF17" s="138">
        <v>2.3980034722222219E-3</v>
      </c>
      <c r="JG17" s="139">
        <v>0.5625</v>
      </c>
      <c r="JH17" s="40">
        <v>1</v>
      </c>
      <c r="JI17" s="18">
        <v>0.75</v>
      </c>
      <c r="JJ17" s="19">
        <v>0.75</v>
      </c>
      <c r="JK17" s="18">
        <v>0.75</v>
      </c>
      <c r="JL17" s="18">
        <v>0.75</v>
      </c>
      <c r="JM17" s="20">
        <v>2.7777777777777776E-2</v>
      </c>
      <c r="JN17" s="21">
        <v>0</v>
      </c>
      <c r="JO17" s="284">
        <v>1</v>
      </c>
      <c r="JP17" s="18">
        <v>1</v>
      </c>
      <c r="JQ17" s="19">
        <v>1</v>
      </c>
      <c r="JR17" s="18">
        <v>1</v>
      </c>
      <c r="JS17" s="18">
        <v>1</v>
      </c>
      <c r="JT17" s="20">
        <v>2.1145833333333332E-2</v>
      </c>
      <c r="JU17" s="21">
        <v>0</v>
      </c>
      <c r="JV17" s="284">
        <v>1</v>
      </c>
      <c r="JW17" s="18">
        <v>0.5</v>
      </c>
      <c r="JX17" s="19">
        <v>0.5</v>
      </c>
      <c r="JY17" s="18">
        <v>0.5</v>
      </c>
      <c r="JZ17" s="18">
        <v>0.5</v>
      </c>
      <c r="KA17" s="20">
        <v>2.8657407407407406E-2</v>
      </c>
      <c r="KB17" s="21">
        <v>0</v>
      </c>
      <c r="KC17" s="284">
        <v>1</v>
      </c>
      <c r="KD17" s="18">
        <v>0.3</v>
      </c>
      <c r="KE17" s="19">
        <v>0.3</v>
      </c>
      <c r="KF17" s="18">
        <v>0.3</v>
      </c>
      <c r="KG17" s="18">
        <v>0.3</v>
      </c>
      <c r="KH17" s="20">
        <v>2.2488425925925926E-2</v>
      </c>
      <c r="KI17" s="21">
        <v>0</v>
      </c>
      <c r="KJ17" s="284">
        <v>2</v>
      </c>
      <c r="KK17" s="18">
        <v>2.1</v>
      </c>
      <c r="KL17" s="19">
        <v>1.05</v>
      </c>
      <c r="KM17" s="18">
        <v>1</v>
      </c>
      <c r="KN17" s="18">
        <v>1.1000000000000001</v>
      </c>
      <c r="KO17" s="20">
        <v>2.780092592592593E-2</v>
      </c>
      <c r="KP17" s="21">
        <v>0</v>
      </c>
      <c r="KQ17" s="284"/>
      <c r="KR17" s="18"/>
      <c r="KS17" s="19"/>
      <c r="KT17" s="18"/>
      <c r="KU17" s="18"/>
      <c r="KV17" s="20"/>
      <c r="KW17" s="21"/>
      <c r="KX17" s="284">
        <v>1</v>
      </c>
      <c r="KY17" s="18">
        <v>0.71</v>
      </c>
      <c r="KZ17" s="19">
        <v>0.71</v>
      </c>
      <c r="LA17" s="18">
        <v>0.71</v>
      </c>
      <c r="LB17" s="18">
        <v>0.71</v>
      </c>
      <c r="LC17" s="20">
        <v>2.7175925925925926E-2</v>
      </c>
      <c r="LD17" s="21">
        <v>0</v>
      </c>
      <c r="LE17" s="284"/>
      <c r="LF17" s="18"/>
      <c r="LG17" s="19"/>
      <c r="LH17" s="18"/>
      <c r="LI17" s="18"/>
      <c r="LJ17" s="20"/>
      <c r="LK17" s="21"/>
      <c r="LL17" s="284"/>
      <c r="LM17" s="18"/>
      <c r="LN17" s="19"/>
      <c r="LO17" s="18"/>
      <c r="LP17" s="18"/>
      <c r="LQ17" s="20"/>
      <c r="LR17" s="21"/>
      <c r="LS17" s="284"/>
      <c r="LT17" s="18"/>
      <c r="LU17" s="19"/>
      <c r="LV17" s="18"/>
      <c r="LW17" s="18"/>
      <c r="LX17" s="20"/>
      <c r="LY17" s="21"/>
      <c r="LZ17" s="284"/>
      <c r="MA17" s="18"/>
      <c r="MB17" s="19"/>
      <c r="MC17" s="18"/>
      <c r="MD17" s="18"/>
      <c r="ME17" s="20"/>
      <c r="MF17" s="21"/>
      <c r="MG17" s="134">
        <v>1</v>
      </c>
      <c r="MH17" s="27">
        <v>0.56000000000000005</v>
      </c>
      <c r="MI17" s="28">
        <v>0.56000000000000005</v>
      </c>
      <c r="MJ17" s="27">
        <v>0.56000000000000005</v>
      </c>
      <c r="MK17" s="27">
        <v>0.56000000000000005</v>
      </c>
      <c r="ML17" s="29">
        <v>2.732638888888889E-2</v>
      </c>
      <c r="MM17" s="135">
        <v>0</v>
      </c>
      <c r="MN17" s="284"/>
      <c r="MO17" s="18"/>
      <c r="MP17" s="19"/>
      <c r="MQ17" s="18"/>
      <c r="MR17" s="18"/>
      <c r="MS17" s="20"/>
      <c r="MT17" s="21"/>
      <c r="MU17" s="284"/>
      <c r="MV17" s="18"/>
      <c r="MW17" s="19"/>
      <c r="MX17" s="18"/>
      <c r="MY17" s="18"/>
      <c r="MZ17" s="20"/>
      <c r="NA17" s="21"/>
      <c r="NB17" s="284"/>
      <c r="NC17" s="18"/>
      <c r="ND17" s="19"/>
      <c r="NE17" s="18"/>
      <c r="NF17" s="18"/>
      <c r="NG17" s="20"/>
      <c r="NH17" s="21"/>
      <c r="NI17" s="284"/>
      <c r="NJ17" s="18"/>
      <c r="NK17" s="19"/>
      <c r="NL17" s="18"/>
      <c r="NM17" s="18"/>
      <c r="NN17" s="20"/>
      <c r="NO17" s="21"/>
      <c r="NP17" s="284"/>
      <c r="NQ17" s="18"/>
      <c r="NR17" s="19"/>
      <c r="NS17" s="18"/>
      <c r="NT17" s="18"/>
      <c r="NU17" s="20"/>
      <c r="NV17" s="21"/>
      <c r="NW17" s="284"/>
      <c r="NX17" s="18"/>
      <c r="NY17" s="19"/>
      <c r="NZ17" s="18"/>
      <c r="OA17" s="18"/>
      <c r="OB17" s="20"/>
      <c r="OC17" s="21"/>
      <c r="OD17" s="136">
        <v>8</v>
      </c>
      <c r="OE17" s="136">
        <v>5.92</v>
      </c>
      <c r="OF17" s="137">
        <v>0.74</v>
      </c>
      <c r="OG17" s="136">
        <v>0.3</v>
      </c>
      <c r="OH17" s="136">
        <v>1.1000000000000001</v>
      </c>
      <c r="OI17" s="138">
        <v>2.6271701388888888E-2</v>
      </c>
      <c r="OJ17" s="139">
        <v>0</v>
      </c>
      <c r="OK17" s="40"/>
      <c r="OL17" s="18"/>
      <c r="OM17" s="19"/>
      <c r="ON17" s="18"/>
      <c r="OO17" s="18"/>
      <c r="OP17" s="20"/>
      <c r="OQ17" s="21"/>
      <c r="OR17" s="136"/>
      <c r="OS17" s="136"/>
      <c r="OT17" s="137"/>
      <c r="OU17" s="136"/>
      <c r="OV17" s="136"/>
      <c r="OW17" s="138"/>
      <c r="OX17" s="285"/>
    </row>
    <row r="18" spans="1:414" s="22" customFormat="1" x14ac:dyDescent="0.2">
      <c r="A18" s="133">
        <v>8</v>
      </c>
      <c r="B18" s="40">
        <v>4</v>
      </c>
      <c r="C18" s="18">
        <v>15.15</v>
      </c>
      <c r="D18" s="19">
        <v>3.7875000000000001</v>
      </c>
      <c r="E18" s="18">
        <v>3.1</v>
      </c>
      <c r="F18" s="18">
        <v>4.5</v>
      </c>
      <c r="G18" s="20">
        <v>7.641782407407407E-3</v>
      </c>
      <c r="H18" s="21">
        <v>0</v>
      </c>
      <c r="I18" s="284">
        <v>5</v>
      </c>
      <c r="J18" s="18">
        <v>19.350000000000001</v>
      </c>
      <c r="K18" s="19">
        <v>3.87</v>
      </c>
      <c r="L18" s="18">
        <v>3.1</v>
      </c>
      <c r="M18" s="18">
        <v>5.05</v>
      </c>
      <c r="N18" s="20">
        <v>7.9004629629629616E-3</v>
      </c>
      <c r="O18" s="21">
        <v>0.2</v>
      </c>
      <c r="P18" s="284">
        <v>3</v>
      </c>
      <c r="Q18" s="18">
        <v>11.7</v>
      </c>
      <c r="R18" s="19">
        <v>3.9</v>
      </c>
      <c r="S18" s="18">
        <v>2.5</v>
      </c>
      <c r="T18" s="18">
        <v>6.2</v>
      </c>
      <c r="U18" s="20">
        <v>8.472222222222223E-3</v>
      </c>
      <c r="V18" s="21">
        <v>1.6666666666666667</v>
      </c>
      <c r="W18" s="284">
        <v>3</v>
      </c>
      <c r="X18" s="18">
        <v>10.45</v>
      </c>
      <c r="Y18" s="19">
        <v>3.4833333333333329</v>
      </c>
      <c r="Z18" s="18">
        <v>2.85</v>
      </c>
      <c r="AA18" s="18">
        <v>3.85</v>
      </c>
      <c r="AB18" s="20">
        <v>7.6273148148148133E-3</v>
      </c>
      <c r="AC18" s="21">
        <v>0.66666666666666663</v>
      </c>
      <c r="AD18" s="284">
        <v>5</v>
      </c>
      <c r="AE18" s="18">
        <v>21.42</v>
      </c>
      <c r="AF18" s="19">
        <v>4.2840000000000007</v>
      </c>
      <c r="AG18" s="18">
        <v>1</v>
      </c>
      <c r="AH18" s="18">
        <v>9</v>
      </c>
      <c r="AI18" s="20">
        <v>6.8263888888888905E-3</v>
      </c>
      <c r="AJ18" s="21">
        <v>0.2</v>
      </c>
      <c r="AK18" s="284">
        <v>3</v>
      </c>
      <c r="AL18" s="18">
        <v>9.4</v>
      </c>
      <c r="AM18" s="19">
        <v>3.1333333333333333</v>
      </c>
      <c r="AN18" s="18">
        <v>3</v>
      </c>
      <c r="AO18" s="18">
        <v>3.4</v>
      </c>
      <c r="AP18" s="20">
        <v>6.3580246913580241E-3</v>
      </c>
      <c r="AQ18" s="21">
        <v>1.6666666666666667</v>
      </c>
      <c r="AR18" s="284">
        <v>3</v>
      </c>
      <c r="AS18" s="18">
        <v>12.5</v>
      </c>
      <c r="AT18" s="19">
        <v>4.166666666666667</v>
      </c>
      <c r="AU18" s="18">
        <v>1</v>
      </c>
      <c r="AV18" s="18">
        <v>7.5</v>
      </c>
      <c r="AW18" s="20">
        <v>6.7939814814814816E-3</v>
      </c>
      <c r="AX18" s="21">
        <v>0.33333333333333331</v>
      </c>
      <c r="AY18" s="284">
        <v>2</v>
      </c>
      <c r="AZ18" s="18">
        <v>5</v>
      </c>
      <c r="BA18" s="19">
        <v>2.5</v>
      </c>
      <c r="BB18" s="18">
        <v>2</v>
      </c>
      <c r="BC18" s="18">
        <v>3</v>
      </c>
      <c r="BD18" s="20">
        <v>6.7708333333333336E-3</v>
      </c>
      <c r="BE18" s="21">
        <v>2.5</v>
      </c>
      <c r="BF18" s="284"/>
      <c r="BG18" s="18"/>
      <c r="BH18" s="19"/>
      <c r="BI18" s="18"/>
      <c r="BJ18" s="18"/>
      <c r="BK18" s="20"/>
      <c r="BL18" s="21"/>
      <c r="BM18" s="284">
        <v>3</v>
      </c>
      <c r="BN18" s="18">
        <v>17.96266571</v>
      </c>
      <c r="BO18" s="19">
        <v>5.9875552366666662</v>
      </c>
      <c r="BP18" s="18">
        <v>3</v>
      </c>
      <c r="BQ18" s="18">
        <v>7.5</v>
      </c>
      <c r="BR18" s="20">
        <v>7.2299382716049382E-3</v>
      </c>
      <c r="BS18" s="21">
        <v>0.28611111111240461</v>
      </c>
      <c r="BT18" s="284"/>
      <c r="BU18" s="18"/>
      <c r="BV18" s="19"/>
      <c r="BW18" s="18"/>
      <c r="BX18" s="18"/>
      <c r="BY18" s="20"/>
      <c r="BZ18" s="21"/>
      <c r="CA18" s="134">
        <v>3</v>
      </c>
      <c r="CB18" s="27">
        <v>12</v>
      </c>
      <c r="CC18" s="28">
        <v>4</v>
      </c>
      <c r="CD18" s="27">
        <v>3.5</v>
      </c>
      <c r="CE18" s="27">
        <v>5</v>
      </c>
      <c r="CF18" s="29">
        <v>7.908950617283951E-3</v>
      </c>
      <c r="CG18" s="135">
        <v>0.66666666666666663</v>
      </c>
      <c r="CH18" s="284">
        <v>3</v>
      </c>
      <c r="CI18" s="18">
        <v>9</v>
      </c>
      <c r="CJ18" s="19">
        <v>3</v>
      </c>
      <c r="CK18" s="18">
        <v>3</v>
      </c>
      <c r="CL18" s="18">
        <v>3</v>
      </c>
      <c r="CM18" s="20">
        <v>7.3804012345679007E-3</v>
      </c>
      <c r="CN18" s="21">
        <v>1</v>
      </c>
      <c r="CO18" s="284">
        <v>1</v>
      </c>
      <c r="CP18" s="18">
        <v>2</v>
      </c>
      <c r="CQ18" s="19">
        <v>2</v>
      </c>
      <c r="CR18" s="18">
        <v>2</v>
      </c>
      <c r="CS18" s="18">
        <v>2</v>
      </c>
      <c r="CT18" s="20">
        <v>7.4189814814814813E-3</v>
      </c>
      <c r="CU18" s="21">
        <v>14</v>
      </c>
      <c r="CV18" s="284">
        <v>1</v>
      </c>
      <c r="CW18" s="18">
        <v>2.15</v>
      </c>
      <c r="CX18" s="19">
        <v>2.15</v>
      </c>
      <c r="CY18" s="18">
        <v>2.15</v>
      </c>
      <c r="CZ18" s="18">
        <v>2.15</v>
      </c>
      <c r="DA18" s="20">
        <v>6.4583333333333333E-3</v>
      </c>
      <c r="DB18" s="21">
        <v>0</v>
      </c>
      <c r="DC18" s="284"/>
      <c r="DD18" s="18"/>
      <c r="DE18" s="19"/>
      <c r="DF18" s="18"/>
      <c r="DG18" s="18"/>
      <c r="DH18" s="20"/>
      <c r="DI18" s="21"/>
      <c r="DJ18" s="284"/>
      <c r="DK18" s="18"/>
      <c r="DL18" s="19"/>
      <c r="DM18" s="18"/>
      <c r="DN18" s="18"/>
      <c r="DO18" s="20"/>
      <c r="DP18" s="21"/>
      <c r="DQ18" s="284"/>
      <c r="DR18" s="18"/>
      <c r="DS18" s="19"/>
      <c r="DT18" s="18"/>
      <c r="DU18" s="18"/>
      <c r="DV18" s="20"/>
      <c r="DW18" s="21"/>
      <c r="DX18" s="136">
        <v>39</v>
      </c>
      <c r="DY18" s="136">
        <v>148.08266571000001</v>
      </c>
      <c r="DZ18" s="137">
        <v>3.7969914284615389</v>
      </c>
      <c r="EA18" s="136">
        <v>1</v>
      </c>
      <c r="EB18" s="136">
        <v>9</v>
      </c>
      <c r="EC18" s="138">
        <v>7.3572530864197527E-3</v>
      </c>
      <c r="ED18" s="139">
        <v>1.0220085470086464</v>
      </c>
      <c r="EE18" s="40">
        <v>3</v>
      </c>
      <c r="EF18" s="18">
        <v>35</v>
      </c>
      <c r="EG18" s="19">
        <v>11.666666666666666</v>
      </c>
      <c r="EH18" s="18">
        <v>10.5</v>
      </c>
      <c r="EI18" s="18">
        <v>12.5</v>
      </c>
      <c r="EJ18" s="20">
        <v>2.3456790123456794E-3</v>
      </c>
      <c r="EK18" s="21">
        <v>0</v>
      </c>
      <c r="EL18" s="284">
        <v>1</v>
      </c>
      <c r="EM18" s="18">
        <v>16.5</v>
      </c>
      <c r="EN18" s="19">
        <v>16.5</v>
      </c>
      <c r="EO18" s="18">
        <v>16.5</v>
      </c>
      <c r="EP18" s="18">
        <v>16.5</v>
      </c>
      <c r="EQ18" s="20">
        <v>3.2407407407407406E-3</v>
      </c>
      <c r="ER18" s="21">
        <v>0</v>
      </c>
      <c r="ES18" s="284">
        <v>2</v>
      </c>
      <c r="ET18" s="18">
        <v>39.599999999999994</v>
      </c>
      <c r="EU18" s="19">
        <v>19.799999999999997</v>
      </c>
      <c r="EV18" s="18">
        <v>19.399999999999999</v>
      </c>
      <c r="EW18" s="18">
        <v>20.2</v>
      </c>
      <c r="EX18" s="20">
        <v>2.6851851851851854E-3</v>
      </c>
      <c r="EY18" s="21">
        <v>0</v>
      </c>
      <c r="EZ18" s="284">
        <v>1</v>
      </c>
      <c r="FA18" s="18">
        <v>12</v>
      </c>
      <c r="FB18" s="19">
        <v>12</v>
      </c>
      <c r="FC18" s="18">
        <v>12</v>
      </c>
      <c r="FD18" s="18">
        <v>12</v>
      </c>
      <c r="FE18" s="20">
        <v>2.9513888888888888E-3</v>
      </c>
      <c r="FF18" s="21">
        <v>0</v>
      </c>
      <c r="FG18" s="284">
        <v>2</v>
      </c>
      <c r="FH18" s="18">
        <v>23.7</v>
      </c>
      <c r="FI18" s="19">
        <v>11.85</v>
      </c>
      <c r="FJ18" s="18">
        <v>11.7</v>
      </c>
      <c r="FK18" s="18">
        <v>12</v>
      </c>
      <c r="FL18" s="20">
        <v>1.8807870370370371E-3</v>
      </c>
      <c r="FM18" s="21">
        <v>0.5</v>
      </c>
      <c r="FN18" s="284">
        <v>2</v>
      </c>
      <c r="FO18" s="18">
        <v>24.1</v>
      </c>
      <c r="FP18" s="19">
        <v>12.05</v>
      </c>
      <c r="FQ18" s="18">
        <v>11.7</v>
      </c>
      <c r="FR18" s="18">
        <v>12.4</v>
      </c>
      <c r="FS18" s="20">
        <v>1.7303240740740738E-3</v>
      </c>
      <c r="FT18" s="21">
        <v>0</v>
      </c>
      <c r="FU18" s="284">
        <v>3</v>
      </c>
      <c r="FV18" s="18">
        <v>24</v>
      </c>
      <c r="FW18" s="19">
        <v>8</v>
      </c>
      <c r="FX18" s="18">
        <v>6</v>
      </c>
      <c r="FY18" s="18">
        <v>10</v>
      </c>
      <c r="FZ18" s="20">
        <v>2.6813271604938273E-3</v>
      </c>
      <c r="GA18" s="21">
        <v>0.33333333333333331</v>
      </c>
      <c r="GB18" s="284"/>
      <c r="GC18" s="18"/>
      <c r="GD18" s="19"/>
      <c r="GE18" s="18"/>
      <c r="GF18" s="18"/>
      <c r="GG18" s="20"/>
      <c r="GH18" s="21"/>
      <c r="GI18" s="284"/>
      <c r="GJ18" s="18"/>
      <c r="GK18" s="19"/>
      <c r="GL18" s="18"/>
      <c r="GM18" s="18"/>
      <c r="GN18" s="20"/>
      <c r="GO18" s="21"/>
      <c r="GP18" s="284"/>
      <c r="GQ18" s="18"/>
      <c r="GR18" s="19"/>
      <c r="GS18" s="18"/>
      <c r="GT18" s="18"/>
      <c r="GU18" s="20"/>
      <c r="GV18" s="21"/>
      <c r="GW18" s="284">
        <v>1</v>
      </c>
      <c r="GX18" s="18">
        <v>14</v>
      </c>
      <c r="GY18" s="19">
        <v>14</v>
      </c>
      <c r="GZ18" s="18">
        <v>14</v>
      </c>
      <c r="HA18" s="18">
        <v>14</v>
      </c>
      <c r="HB18" s="20">
        <v>2.7314814814814819E-3</v>
      </c>
      <c r="HC18" s="21">
        <v>5</v>
      </c>
      <c r="HD18" s="134"/>
      <c r="HE18" s="27"/>
      <c r="HF18" s="28"/>
      <c r="HG18" s="27"/>
      <c r="HH18" s="27"/>
      <c r="HI18" s="29"/>
      <c r="HJ18" s="135"/>
      <c r="HK18" s="284"/>
      <c r="HL18" s="18"/>
      <c r="HM18" s="19"/>
      <c r="HN18" s="18"/>
      <c r="HO18" s="18"/>
      <c r="HP18" s="20"/>
      <c r="HQ18" s="21"/>
      <c r="HR18" s="284"/>
      <c r="HS18" s="18"/>
      <c r="HT18" s="19"/>
      <c r="HU18" s="18"/>
      <c r="HV18" s="18"/>
      <c r="HW18" s="20"/>
      <c r="HX18" s="21"/>
      <c r="HY18" s="284">
        <v>2</v>
      </c>
      <c r="HZ18" s="18">
        <v>36.5</v>
      </c>
      <c r="IA18" s="19">
        <v>18.25</v>
      </c>
      <c r="IB18" s="18">
        <v>14.5</v>
      </c>
      <c r="IC18" s="18">
        <v>22</v>
      </c>
      <c r="ID18" s="20">
        <v>2.465277777777778E-3</v>
      </c>
      <c r="IE18" s="21">
        <v>0.5</v>
      </c>
      <c r="IF18" s="284"/>
      <c r="IG18" s="18"/>
      <c r="IH18" s="19"/>
      <c r="II18" s="18"/>
      <c r="IJ18" s="18"/>
      <c r="IK18" s="20"/>
      <c r="IL18" s="21"/>
      <c r="IM18" s="284"/>
      <c r="IN18" s="18"/>
      <c r="IO18" s="19"/>
      <c r="IP18" s="18"/>
      <c r="IQ18" s="18"/>
      <c r="IR18" s="20"/>
      <c r="IS18" s="21"/>
      <c r="IT18" s="284"/>
      <c r="IU18" s="18"/>
      <c r="IV18" s="19"/>
      <c r="IW18" s="18"/>
      <c r="IX18" s="18"/>
      <c r="IY18" s="20"/>
      <c r="IZ18" s="21"/>
      <c r="JA18" s="136">
        <v>17</v>
      </c>
      <c r="JB18" s="136">
        <v>225.4</v>
      </c>
      <c r="JC18" s="137">
        <v>13.258823529411766</v>
      </c>
      <c r="JD18" s="136">
        <v>6</v>
      </c>
      <c r="JE18" s="136">
        <v>22</v>
      </c>
      <c r="JF18" s="138">
        <v>2.4428104575163396E-3</v>
      </c>
      <c r="JG18" s="139">
        <v>0.47058823529411764</v>
      </c>
      <c r="JH18" s="40"/>
      <c r="JI18" s="18"/>
      <c r="JJ18" s="19"/>
      <c r="JK18" s="18"/>
      <c r="JL18" s="18"/>
      <c r="JM18" s="20"/>
      <c r="JN18" s="21"/>
      <c r="JO18" s="284">
        <v>1</v>
      </c>
      <c r="JP18" s="18">
        <v>1</v>
      </c>
      <c r="JQ18" s="19">
        <v>1</v>
      </c>
      <c r="JR18" s="18">
        <v>1</v>
      </c>
      <c r="JS18" s="18">
        <v>1</v>
      </c>
      <c r="JT18" s="20">
        <v>2.4305555555555556E-2</v>
      </c>
      <c r="JU18" s="21">
        <v>0</v>
      </c>
      <c r="JV18" s="284">
        <v>1</v>
      </c>
      <c r="JW18" s="18">
        <v>0.5</v>
      </c>
      <c r="JX18" s="19">
        <v>0.5</v>
      </c>
      <c r="JY18" s="18">
        <v>0.5</v>
      </c>
      <c r="JZ18" s="18">
        <v>0.5</v>
      </c>
      <c r="KA18" s="20">
        <v>2.736111111111111E-2</v>
      </c>
      <c r="KB18" s="21">
        <v>0</v>
      </c>
      <c r="KC18" s="284"/>
      <c r="KD18" s="18"/>
      <c r="KE18" s="19"/>
      <c r="KF18" s="18"/>
      <c r="KG18" s="18"/>
      <c r="KH18" s="20"/>
      <c r="KI18" s="21"/>
      <c r="KJ18" s="284">
        <v>1</v>
      </c>
      <c r="KK18" s="18">
        <v>1</v>
      </c>
      <c r="KL18" s="19">
        <v>1</v>
      </c>
      <c r="KM18" s="18">
        <v>1</v>
      </c>
      <c r="KN18" s="18">
        <v>1</v>
      </c>
      <c r="KO18" s="20">
        <v>2.4305555555555556E-2</v>
      </c>
      <c r="KP18" s="21">
        <v>0</v>
      </c>
      <c r="KQ18" s="284">
        <v>2</v>
      </c>
      <c r="KR18" s="18">
        <v>2.1500000000000004</v>
      </c>
      <c r="KS18" s="19">
        <v>1.0750000000000002</v>
      </c>
      <c r="KT18" s="18">
        <v>1.05</v>
      </c>
      <c r="KU18" s="18">
        <v>1.1000000000000001</v>
      </c>
      <c r="KV18" s="20">
        <v>4.4652777777777777E-2</v>
      </c>
      <c r="KW18" s="21">
        <v>0</v>
      </c>
      <c r="KX18" s="284">
        <v>1</v>
      </c>
      <c r="KY18" s="18">
        <v>0.71</v>
      </c>
      <c r="KZ18" s="19">
        <v>0.71</v>
      </c>
      <c r="LA18" s="18">
        <v>0.71</v>
      </c>
      <c r="LB18" s="18">
        <v>0.71</v>
      </c>
      <c r="LC18" s="20">
        <v>2.6886574074074077E-2</v>
      </c>
      <c r="LD18" s="21">
        <v>0</v>
      </c>
      <c r="LE18" s="284"/>
      <c r="LF18" s="18"/>
      <c r="LG18" s="19"/>
      <c r="LH18" s="18"/>
      <c r="LI18" s="18"/>
      <c r="LJ18" s="20"/>
      <c r="LK18" s="21"/>
      <c r="LL18" s="284"/>
      <c r="LM18" s="18"/>
      <c r="LN18" s="19"/>
      <c r="LO18" s="18"/>
      <c r="LP18" s="18"/>
      <c r="LQ18" s="20"/>
      <c r="LR18" s="21"/>
      <c r="LS18" s="284">
        <v>1</v>
      </c>
      <c r="LT18" s="18">
        <v>0.5</v>
      </c>
      <c r="LU18" s="19">
        <v>0.5</v>
      </c>
      <c r="LV18" s="18">
        <v>0.5</v>
      </c>
      <c r="LW18" s="18">
        <v>0.5</v>
      </c>
      <c r="LX18" s="20">
        <v>2.7847222222222221E-2</v>
      </c>
      <c r="LY18" s="21">
        <v>1</v>
      </c>
      <c r="LZ18" s="284"/>
      <c r="MA18" s="18"/>
      <c r="MB18" s="19"/>
      <c r="MC18" s="18"/>
      <c r="MD18" s="18"/>
      <c r="ME18" s="20"/>
      <c r="MF18" s="21"/>
      <c r="MG18" s="134">
        <v>1</v>
      </c>
      <c r="MH18" s="27">
        <v>0.56000000000000005</v>
      </c>
      <c r="MI18" s="28">
        <v>0.56000000000000005</v>
      </c>
      <c r="MJ18" s="27">
        <v>0.56000000000000005</v>
      </c>
      <c r="MK18" s="27">
        <v>0.56000000000000005</v>
      </c>
      <c r="ML18" s="29">
        <v>2.8125000000000001E-2</v>
      </c>
      <c r="MM18" s="135">
        <v>0</v>
      </c>
      <c r="MN18" s="284"/>
      <c r="MO18" s="18"/>
      <c r="MP18" s="19"/>
      <c r="MQ18" s="18"/>
      <c r="MR18" s="18"/>
      <c r="MS18" s="20"/>
      <c r="MT18" s="21"/>
      <c r="MU18" s="284"/>
      <c r="MV18" s="18"/>
      <c r="MW18" s="19"/>
      <c r="MX18" s="18"/>
      <c r="MY18" s="18"/>
      <c r="MZ18" s="20"/>
      <c r="NA18" s="21"/>
      <c r="NB18" s="284"/>
      <c r="NC18" s="18"/>
      <c r="ND18" s="19"/>
      <c r="NE18" s="18"/>
      <c r="NF18" s="18"/>
      <c r="NG18" s="20"/>
      <c r="NH18" s="21"/>
      <c r="NI18" s="284"/>
      <c r="NJ18" s="18"/>
      <c r="NK18" s="19"/>
      <c r="NL18" s="18"/>
      <c r="NM18" s="18"/>
      <c r="NN18" s="20"/>
      <c r="NO18" s="21"/>
      <c r="NP18" s="284"/>
      <c r="NQ18" s="18"/>
      <c r="NR18" s="19"/>
      <c r="NS18" s="18"/>
      <c r="NT18" s="18"/>
      <c r="NU18" s="20"/>
      <c r="NV18" s="21"/>
      <c r="NW18" s="284"/>
      <c r="NX18" s="18"/>
      <c r="NY18" s="19"/>
      <c r="NZ18" s="18"/>
      <c r="OA18" s="18"/>
      <c r="OB18" s="20"/>
      <c r="OC18" s="21"/>
      <c r="OD18" s="136">
        <v>8</v>
      </c>
      <c r="OE18" s="136">
        <v>6.42</v>
      </c>
      <c r="OF18" s="137">
        <v>0.80249999999999999</v>
      </c>
      <c r="OG18" s="136">
        <v>0.5</v>
      </c>
      <c r="OH18" s="136">
        <v>1.1000000000000001</v>
      </c>
      <c r="OI18" s="138">
        <v>3.101707175925926E-2</v>
      </c>
      <c r="OJ18" s="139">
        <v>0.125</v>
      </c>
      <c r="OK18" s="40"/>
      <c r="OL18" s="18"/>
      <c r="OM18" s="19"/>
      <c r="ON18" s="18"/>
      <c r="OO18" s="18"/>
      <c r="OP18" s="20"/>
      <c r="OQ18" s="21"/>
      <c r="OR18" s="136"/>
      <c r="OS18" s="136"/>
      <c r="OT18" s="137"/>
      <c r="OU18" s="136"/>
      <c r="OV18" s="136"/>
      <c r="OW18" s="138"/>
      <c r="OX18" s="285"/>
    </row>
    <row r="19" spans="1:414" s="22" customFormat="1" x14ac:dyDescent="0.2">
      <c r="A19" s="133">
        <v>9</v>
      </c>
      <c r="B19" s="40">
        <v>5</v>
      </c>
      <c r="C19" s="18">
        <v>27.450000000000003</v>
      </c>
      <c r="D19" s="19">
        <v>5.49</v>
      </c>
      <c r="E19" s="18">
        <v>4.25</v>
      </c>
      <c r="F19" s="18">
        <v>8.25</v>
      </c>
      <c r="G19" s="20">
        <v>7.5925925925925926E-3</v>
      </c>
      <c r="H19" s="21">
        <v>0.2</v>
      </c>
      <c r="I19" s="284">
        <v>3</v>
      </c>
      <c r="J19" s="18">
        <v>17.600000000000001</v>
      </c>
      <c r="K19" s="19">
        <v>5.8666666666666671</v>
      </c>
      <c r="L19" s="18">
        <v>3.1</v>
      </c>
      <c r="M19" s="18">
        <v>7.25</v>
      </c>
      <c r="N19" s="20">
        <v>7.908950617283951E-3</v>
      </c>
      <c r="O19" s="21">
        <v>0.33333333333333331</v>
      </c>
      <c r="P19" s="284">
        <v>5</v>
      </c>
      <c r="Q19" s="18">
        <v>15.5</v>
      </c>
      <c r="R19" s="19">
        <v>3.1</v>
      </c>
      <c r="S19" s="18">
        <v>0.57999999999999996</v>
      </c>
      <c r="T19" s="18">
        <v>6.25</v>
      </c>
      <c r="U19" s="20">
        <v>8.5092592592592598E-3</v>
      </c>
      <c r="V19" s="21">
        <v>0.2</v>
      </c>
      <c r="W19" s="284">
        <v>4</v>
      </c>
      <c r="X19" s="18">
        <v>34</v>
      </c>
      <c r="Y19" s="19">
        <v>8.5</v>
      </c>
      <c r="Z19" s="18">
        <v>4.25</v>
      </c>
      <c r="AA19" s="18">
        <v>20</v>
      </c>
      <c r="AB19" s="20">
        <v>8.1307870370370388E-3</v>
      </c>
      <c r="AC19" s="21">
        <v>0.5</v>
      </c>
      <c r="AD19" s="284">
        <v>2</v>
      </c>
      <c r="AE19" s="18">
        <v>4.0999999999999996</v>
      </c>
      <c r="AF19" s="19">
        <v>2.0499999999999998</v>
      </c>
      <c r="AG19" s="18">
        <v>1</v>
      </c>
      <c r="AH19" s="18">
        <v>3.1</v>
      </c>
      <c r="AI19" s="20">
        <v>6.5509259259259253E-3</v>
      </c>
      <c r="AJ19" s="21">
        <v>0.5</v>
      </c>
      <c r="AK19" s="284">
        <v>2</v>
      </c>
      <c r="AL19" s="18">
        <v>10.5</v>
      </c>
      <c r="AM19" s="19">
        <v>5.25</v>
      </c>
      <c r="AN19" s="18">
        <v>3</v>
      </c>
      <c r="AO19" s="18">
        <v>7.5</v>
      </c>
      <c r="AP19" s="20">
        <v>6.6319444444444446E-3</v>
      </c>
      <c r="AQ19" s="21">
        <v>0.5</v>
      </c>
      <c r="AR19" s="284">
        <v>3</v>
      </c>
      <c r="AS19" s="18">
        <v>13.2</v>
      </c>
      <c r="AT19" s="19">
        <v>4.3999999999999995</v>
      </c>
      <c r="AU19" s="18">
        <v>1</v>
      </c>
      <c r="AV19" s="18">
        <v>9.1999999999999993</v>
      </c>
      <c r="AW19" s="20">
        <v>7.0717592592592594E-3</v>
      </c>
      <c r="AX19" s="21">
        <v>1</v>
      </c>
      <c r="AY19" s="284">
        <v>1</v>
      </c>
      <c r="AZ19" s="18">
        <v>1</v>
      </c>
      <c r="BA19" s="19">
        <v>1</v>
      </c>
      <c r="BB19" s="18">
        <v>1</v>
      </c>
      <c r="BC19" s="18">
        <v>1</v>
      </c>
      <c r="BD19" s="20">
        <v>7.0254629629629634E-3</v>
      </c>
      <c r="BE19" s="21">
        <v>6</v>
      </c>
      <c r="BF19" s="284"/>
      <c r="BG19" s="18"/>
      <c r="BH19" s="19"/>
      <c r="BI19" s="18"/>
      <c r="BJ19" s="18"/>
      <c r="BK19" s="20"/>
      <c r="BL19" s="21"/>
      <c r="BM19" s="284">
        <v>4</v>
      </c>
      <c r="BN19" s="18">
        <v>14.432819089999999</v>
      </c>
      <c r="BO19" s="19">
        <v>3.6082047724999997</v>
      </c>
      <c r="BP19" s="18">
        <v>1</v>
      </c>
      <c r="BQ19" s="18">
        <v>7.6490770100000001</v>
      </c>
      <c r="BR19" s="20">
        <v>7.3437500000000005E-3</v>
      </c>
      <c r="BS19" s="21">
        <v>1.3767361111113132</v>
      </c>
      <c r="BT19" s="284">
        <v>6</v>
      </c>
      <c r="BU19" s="18">
        <v>18.810000000000002</v>
      </c>
      <c r="BV19" s="19">
        <v>3.1350000000000002</v>
      </c>
      <c r="BW19" s="18">
        <v>2</v>
      </c>
      <c r="BX19" s="18">
        <v>4.03</v>
      </c>
      <c r="BY19" s="20">
        <v>7.1122685185185186E-3</v>
      </c>
      <c r="BZ19" s="21">
        <v>0.33333333333333331</v>
      </c>
      <c r="CA19" s="134">
        <v>3</v>
      </c>
      <c r="CB19" s="27">
        <v>13.8</v>
      </c>
      <c r="CC19" s="28">
        <v>4.6000000000000005</v>
      </c>
      <c r="CD19" s="27">
        <v>2.5</v>
      </c>
      <c r="CE19" s="27">
        <v>7.8</v>
      </c>
      <c r="CF19" s="29">
        <v>7.7121913580246908E-3</v>
      </c>
      <c r="CG19" s="135">
        <v>1</v>
      </c>
      <c r="CH19" s="284">
        <v>5</v>
      </c>
      <c r="CI19" s="18">
        <v>17.3</v>
      </c>
      <c r="CJ19" s="19">
        <v>3.46</v>
      </c>
      <c r="CK19" s="18">
        <v>0.5</v>
      </c>
      <c r="CL19" s="18">
        <v>7.8</v>
      </c>
      <c r="CM19" s="20">
        <v>7.4837962962962966E-3</v>
      </c>
      <c r="CN19" s="21">
        <v>0.8</v>
      </c>
      <c r="CO19" s="284"/>
      <c r="CP19" s="18"/>
      <c r="CQ19" s="19"/>
      <c r="CR19" s="18"/>
      <c r="CS19" s="18"/>
      <c r="CT19" s="20"/>
      <c r="CU19" s="21"/>
      <c r="CV19" s="284">
        <v>2</v>
      </c>
      <c r="CW19" s="18">
        <v>6.75</v>
      </c>
      <c r="CX19" s="19">
        <v>3.375</v>
      </c>
      <c r="CY19" s="18">
        <v>2.4500000000000002</v>
      </c>
      <c r="CZ19" s="18">
        <v>4.3</v>
      </c>
      <c r="DA19" s="20">
        <v>7.2569444444444443E-3</v>
      </c>
      <c r="DB19" s="21">
        <v>1.5</v>
      </c>
      <c r="DC19" s="284"/>
      <c r="DD19" s="18"/>
      <c r="DE19" s="19"/>
      <c r="DF19" s="18"/>
      <c r="DG19" s="18"/>
      <c r="DH19" s="20"/>
      <c r="DI19" s="21"/>
      <c r="DJ19" s="284"/>
      <c r="DK19" s="18"/>
      <c r="DL19" s="19"/>
      <c r="DM19" s="18"/>
      <c r="DN19" s="18"/>
      <c r="DO19" s="20"/>
      <c r="DP19" s="21"/>
      <c r="DQ19" s="284"/>
      <c r="DR19" s="18"/>
      <c r="DS19" s="19"/>
      <c r="DT19" s="18"/>
      <c r="DU19" s="18"/>
      <c r="DV19" s="20"/>
      <c r="DW19" s="21"/>
      <c r="DX19" s="136">
        <v>45</v>
      </c>
      <c r="DY19" s="136">
        <v>194.44281909000003</v>
      </c>
      <c r="DZ19" s="137">
        <v>4.3209515353333341</v>
      </c>
      <c r="EA19" s="136">
        <v>0.5</v>
      </c>
      <c r="EB19" s="136">
        <v>20</v>
      </c>
      <c r="EC19" s="138">
        <v>7.5218621399176962E-3</v>
      </c>
      <c r="ED19" s="139">
        <v>0.74459876543211678</v>
      </c>
      <c r="EE19" s="40">
        <v>1</v>
      </c>
      <c r="EF19" s="18">
        <v>8</v>
      </c>
      <c r="EG19" s="19">
        <v>8</v>
      </c>
      <c r="EH19" s="18">
        <v>8</v>
      </c>
      <c r="EI19" s="18">
        <v>8</v>
      </c>
      <c r="EJ19" s="20">
        <v>2.1759259259259258E-3</v>
      </c>
      <c r="EK19" s="21">
        <v>0</v>
      </c>
      <c r="EL19" s="284">
        <v>1</v>
      </c>
      <c r="EM19" s="18">
        <v>10</v>
      </c>
      <c r="EN19" s="19">
        <v>10</v>
      </c>
      <c r="EO19" s="18">
        <v>10</v>
      </c>
      <c r="EP19" s="18">
        <v>10</v>
      </c>
      <c r="EQ19" s="20">
        <v>2.2569444444444447E-3</v>
      </c>
      <c r="ER19" s="21">
        <v>0</v>
      </c>
      <c r="ES19" s="284">
        <v>1</v>
      </c>
      <c r="ET19" s="18">
        <v>20.5</v>
      </c>
      <c r="EU19" s="19">
        <v>20.5</v>
      </c>
      <c r="EV19" s="18">
        <v>20.5</v>
      </c>
      <c r="EW19" s="18">
        <v>20.5</v>
      </c>
      <c r="EX19" s="20">
        <v>2.4768518518518516E-3</v>
      </c>
      <c r="EY19" s="21">
        <v>0</v>
      </c>
      <c r="EZ19" s="284"/>
      <c r="FA19" s="18"/>
      <c r="FB19" s="19"/>
      <c r="FC19" s="18"/>
      <c r="FD19" s="18"/>
      <c r="FE19" s="20"/>
      <c r="FF19" s="21"/>
      <c r="FG19" s="284">
        <v>3</v>
      </c>
      <c r="FH19" s="18">
        <v>37.5</v>
      </c>
      <c r="FI19" s="19">
        <v>12.5</v>
      </c>
      <c r="FJ19" s="18">
        <v>11</v>
      </c>
      <c r="FK19" s="18">
        <v>15</v>
      </c>
      <c r="FL19" s="20">
        <v>2.2993827160493825E-3</v>
      </c>
      <c r="FM19" s="21">
        <v>0.33333333333333331</v>
      </c>
      <c r="FN19" s="284">
        <v>3</v>
      </c>
      <c r="FO19" s="18">
        <v>33.6</v>
      </c>
      <c r="FP19" s="19">
        <v>11.200000000000001</v>
      </c>
      <c r="FQ19" s="18">
        <v>10</v>
      </c>
      <c r="FR19" s="18">
        <v>11.9</v>
      </c>
      <c r="FS19" s="20">
        <v>1.8557098765432101E-3</v>
      </c>
      <c r="FT19" s="21">
        <v>0</v>
      </c>
      <c r="FU19" s="284">
        <v>2</v>
      </c>
      <c r="FV19" s="18">
        <v>12</v>
      </c>
      <c r="FW19" s="19">
        <v>6</v>
      </c>
      <c r="FX19" s="18">
        <v>6</v>
      </c>
      <c r="FY19" s="18">
        <v>6</v>
      </c>
      <c r="FZ19" s="20">
        <v>2.3148148148148151E-3</v>
      </c>
      <c r="GA19" s="21">
        <v>0</v>
      </c>
      <c r="GB19" s="284"/>
      <c r="GC19" s="18"/>
      <c r="GD19" s="19"/>
      <c r="GE19" s="18"/>
      <c r="GF19" s="18"/>
      <c r="GG19" s="20"/>
      <c r="GH19" s="21"/>
      <c r="GI19" s="284"/>
      <c r="GJ19" s="18"/>
      <c r="GK19" s="19"/>
      <c r="GL19" s="18"/>
      <c r="GM19" s="18"/>
      <c r="GN19" s="20"/>
      <c r="GO19" s="21"/>
      <c r="GP19" s="284"/>
      <c r="GQ19" s="18"/>
      <c r="GR19" s="19"/>
      <c r="GS19" s="18"/>
      <c r="GT19" s="18"/>
      <c r="GU19" s="20"/>
      <c r="GV19" s="21"/>
      <c r="GW19" s="284"/>
      <c r="GX19" s="18"/>
      <c r="GY19" s="19"/>
      <c r="GZ19" s="18"/>
      <c r="HA19" s="18"/>
      <c r="HB19" s="20"/>
      <c r="HC19" s="21"/>
      <c r="HD19" s="134"/>
      <c r="HE19" s="27"/>
      <c r="HF19" s="28"/>
      <c r="HG19" s="27"/>
      <c r="HH19" s="27"/>
      <c r="HI19" s="29"/>
      <c r="HJ19" s="135"/>
      <c r="HK19" s="284"/>
      <c r="HL19" s="18"/>
      <c r="HM19" s="19"/>
      <c r="HN19" s="18"/>
      <c r="HO19" s="18"/>
      <c r="HP19" s="20"/>
      <c r="HQ19" s="21"/>
      <c r="HR19" s="284"/>
      <c r="HS19" s="18"/>
      <c r="HT19" s="19"/>
      <c r="HU19" s="18"/>
      <c r="HV19" s="18"/>
      <c r="HW19" s="20"/>
      <c r="HX19" s="21"/>
      <c r="HY19" s="284"/>
      <c r="HZ19" s="18"/>
      <c r="IA19" s="19"/>
      <c r="IB19" s="18"/>
      <c r="IC19" s="18"/>
      <c r="ID19" s="20"/>
      <c r="IE19" s="21"/>
      <c r="IF19" s="284"/>
      <c r="IG19" s="18"/>
      <c r="IH19" s="19"/>
      <c r="II19" s="18"/>
      <c r="IJ19" s="18"/>
      <c r="IK19" s="20"/>
      <c r="IL19" s="21"/>
      <c r="IM19" s="284"/>
      <c r="IN19" s="18"/>
      <c r="IO19" s="19"/>
      <c r="IP19" s="18"/>
      <c r="IQ19" s="18"/>
      <c r="IR19" s="20"/>
      <c r="IS19" s="21"/>
      <c r="IT19" s="284"/>
      <c r="IU19" s="18"/>
      <c r="IV19" s="19"/>
      <c r="IW19" s="18"/>
      <c r="IX19" s="18"/>
      <c r="IY19" s="20"/>
      <c r="IZ19" s="21"/>
      <c r="JA19" s="136">
        <v>11</v>
      </c>
      <c r="JB19" s="136">
        <v>121.60000000000001</v>
      </c>
      <c r="JC19" s="137">
        <v>11.054545454545455</v>
      </c>
      <c r="JD19" s="136">
        <v>6</v>
      </c>
      <c r="JE19" s="136">
        <v>20.5</v>
      </c>
      <c r="JF19" s="138">
        <v>2.1822390572390571E-3</v>
      </c>
      <c r="JG19" s="139">
        <v>9.0909090909090912E-2</v>
      </c>
      <c r="JH19" s="40">
        <v>2</v>
      </c>
      <c r="JI19" s="18">
        <v>2</v>
      </c>
      <c r="JJ19" s="19">
        <v>1</v>
      </c>
      <c r="JK19" s="18">
        <v>1</v>
      </c>
      <c r="JL19" s="18">
        <v>1</v>
      </c>
      <c r="JM19" s="20">
        <v>2.4670138888888887E-2</v>
      </c>
      <c r="JN19" s="21">
        <v>0</v>
      </c>
      <c r="JO19" s="284">
        <v>1</v>
      </c>
      <c r="JP19" s="18">
        <v>1</v>
      </c>
      <c r="JQ19" s="19">
        <v>1</v>
      </c>
      <c r="JR19" s="18">
        <v>1</v>
      </c>
      <c r="JS19" s="18">
        <v>1</v>
      </c>
      <c r="JT19" s="20">
        <v>2.0682870370370372E-2</v>
      </c>
      <c r="JU19" s="21">
        <v>1</v>
      </c>
      <c r="JV19" s="284">
        <v>1</v>
      </c>
      <c r="JW19" s="18">
        <v>0.68</v>
      </c>
      <c r="JX19" s="19">
        <v>0.68</v>
      </c>
      <c r="JY19" s="18">
        <v>0.68</v>
      </c>
      <c r="JZ19" s="18">
        <v>0.68</v>
      </c>
      <c r="KA19" s="20">
        <v>2.326388888888889E-2</v>
      </c>
      <c r="KB19" s="21">
        <v>0</v>
      </c>
      <c r="KC19" s="284">
        <v>2</v>
      </c>
      <c r="KD19" s="18">
        <v>1.2</v>
      </c>
      <c r="KE19" s="19">
        <v>0.6</v>
      </c>
      <c r="KF19" s="18">
        <v>0.6</v>
      </c>
      <c r="KG19" s="18">
        <v>0.6</v>
      </c>
      <c r="KH19" s="20">
        <v>2.2829861111111113E-2</v>
      </c>
      <c r="KI19" s="21">
        <v>0</v>
      </c>
      <c r="KJ19" s="284">
        <v>2</v>
      </c>
      <c r="KK19" s="18">
        <v>2</v>
      </c>
      <c r="KL19" s="19">
        <v>1</v>
      </c>
      <c r="KM19" s="18">
        <v>1</v>
      </c>
      <c r="KN19" s="18">
        <v>1</v>
      </c>
      <c r="KO19" s="20">
        <v>2.7158564814814816E-2</v>
      </c>
      <c r="KP19" s="21">
        <v>0</v>
      </c>
      <c r="KQ19" s="284">
        <v>2</v>
      </c>
      <c r="KR19" s="18">
        <v>2.85</v>
      </c>
      <c r="KS19" s="19">
        <v>1.425</v>
      </c>
      <c r="KT19" s="18">
        <v>0.85</v>
      </c>
      <c r="KU19" s="18">
        <v>2</v>
      </c>
      <c r="KV19" s="20">
        <v>2.2847222222222224E-2</v>
      </c>
      <c r="KW19" s="21">
        <v>0</v>
      </c>
      <c r="KX19" s="284">
        <v>1</v>
      </c>
      <c r="KY19" s="18">
        <v>0.76</v>
      </c>
      <c r="KZ19" s="19">
        <v>0.76</v>
      </c>
      <c r="LA19" s="18">
        <v>0.76</v>
      </c>
      <c r="LB19" s="18">
        <v>0.76</v>
      </c>
      <c r="LC19" s="20">
        <v>2.7094907407407404E-2</v>
      </c>
      <c r="LD19" s="21">
        <v>0</v>
      </c>
      <c r="LE19" s="284"/>
      <c r="LF19" s="18"/>
      <c r="LG19" s="19"/>
      <c r="LH19" s="18"/>
      <c r="LI19" s="18"/>
      <c r="LJ19" s="20"/>
      <c r="LK19" s="21"/>
      <c r="LL19" s="284"/>
      <c r="LM19" s="18"/>
      <c r="LN19" s="19"/>
      <c r="LO19" s="18"/>
      <c r="LP19" s="18"/>
      <c r="LQ19" s="20"/>
      <c r="LR19" s="21"/>
      <c r="LS19" s="284"/>
      <c r="LT19" s="18"/>
      <c r="LU19" s="19"/>
      <c r="LV19" s="18"/>
      <c r="LW19" s="18"/>
      <c r="LX19" s="20"/>
      <c r="LY19" s="21"/>
      <c r="LZ19" s="284"/>
      <c r="MA19" s="18"/>
      <c r="MB19" s="19"/>
      <c r="MC19" s="18"/>
      <c r="MD19" s="18"/>
      <c r="ME19" s="20"/>
      <c r="MF19" s="21"/>
      <c r="MG19" s="134">
        <v>1</v>
      </c>
      <c r="MH19" s="27">
        <v>0.56000000000000005</v>
      </c>
      <c r="MI19" s="28">
        <v>0.56000000000000005</v>
      </c>
      <c r="MJ19" s="27">
        <v>0.56000000000000005</v>
      </c>
      <c r="MK19" s="27">
        <v>0.56000000000000005</v>
      </c>
      <c r="ML19" s="29">
        <v>2.6932870370370371E-2</v>
      </c>
      <c r="MM19" s="135">
        <v>0</v>
      </c>
      <c r="MN19" s="284"/>
      <c r="MO19" s="18"/>
      <c r="MP19" s="19"/>
      <c r="MQ19" s="18"/>
      <c r="MR19" s="18"/>
      <c r="MS19" s="20"/>
      <c r="MT19" s="21"/>
      <c r="MU19" s="284"/>
      <c r="MV19" s="18"/>
      <c r="MW19" s="19"/>
      <c r="MX19" s="18"/>
      <c r="MY19" s="18"/>
      <c r="MZ19" s="20"/>
      <c r="NA19" s="21"/>
      <c r="NB19" s="284">
        <v>1</v>
      </c>
      <c r="NC19" s="18">
        <v>0.68</v>
      </c>
      <c r="ND19" s="19">
        <v>0.68</v>
      </c>
      <c r="NE19" s="18">
        <v>0.68</v>
      </c>
      <c r="NF19" s="18">
        <v>0.68</v>
      </c>
      <c r="NG19" s="20">
        <v>2.8310185185185185E-2</v>
      </c>
      <c r="NH19" s="21">
        <v>1</v>
      </c>
      <c r="NI19" s="284"/>
      <c r="NJ19" s="18"/>
      <c r="NK19" s="19"/>
      <c r="NL19" s="18"/>
      <c r="NM19" s="18"/>
      <c r="NN19" s="20"/>
      <c r="NO19" s="21"/>
      <c r="NP19" s="284"/>
      <c r="NQ19" s="18"/>
      <c r="NR19" s="19"/>
      <c r="NS19" s="18"/>
      <c r="NT19" s="18"/>
      <c r="NU19" s="20"/>
      <c r="NV19" s="21"/>
      <c r="NW19" s="284"/>
      <c r="NX19" s="18"/>
      <c r="NY19" s="19"/>
      <c r="NZ19" s="18"/>
      <c r="OA19" s="18"/>
      <c r="OB19" s="20"/>
      <c r="OC19" s="21"/>
      <c r="OD19" s="136">
        <v>13</v>
      </c>
      <c r="OE19" s="136">
        <v>11.73</v>
      </c>
      <c r="OF19" s="137">
        <v>0.90230769230769237</v>
      </c>
      <c r="OG19" s="136">
        <v>0.56000000000000005</v>
      </c>
      <c r="OH19" s="136">
        <v>2</v>
      </c>
      <c r="OI19" s="138">
        <v>2.471509971509972E-2</v>
      </c>
      <c r="OJ19" s="139">
        <v>0.15384615384615385</v>
      </c>
      <c r="OK19" s="40"/>
      <c r="OL19" s="18"/>
      <c r="OM19" s="19"/>
      <c r="ON19" s="18"/>
      <c r="OO19" s="18"/>
      <c r="OP19" s="20"/>
      <c r="OQ19" s="21"/>
      <c r="OR19" s="136"/>
      <c r="OS19" s="136"/>
      <c r="OT19" s="137"/>
      <c r="OU19" s="136"/>
      <c r="OV19" s="136"/>
      <c r="OW19" s="138"/>
      <c r="OX19" s="285"/>
    </row>
    <row r="20" spans="1:414" s="22" customFormat="1" x14ac:dyDescent="0.2">
      <c r="A20" s="133">
        <v>10</v>
      </c>
      <c r="B20" s="40">
        <v>4</v>
      </c>
      <c r="C20" s="18">
        <v>16.149999999999999</v>
      </c>
      <c r="D20" s="19">
        <v>4.0374999999999996</v>
      </c>
      <c r="E20" s="18">
        <v>1.5</v>
      </c>
      <c r="F20" s="18">
        <v>8.4</v>
      </c>
      <c r="G20" s="20">
        <v>8.9207175925925929E-3</v>
      </c>
      <c r="H20" s="21">
        <v>0</v>
      </c>
      <c r="I20" s="284">
        <v>4</v>
      </c>
      <c r="J20" s="18">
        <v>21.17</v>
      </c>
      <c r="K20" s="19">
        <v>5.2925000000000004</v>
      </c>
      <c r="L20" s="18">
        <v>3.17</v>
      </c>
      <c r="M20" s="18">
        <v>8</v>
      </c>
      <c r="N20" s="20">
        <v>7.4421296296296293E-3</v>
      </c>
      <c r="O20" s="21">
        <v>0.25</v>
      </c>
      <c r="P20" s="284">
        <v>3</v>
      </c>
      <c r="Q20" s="18">
        <v>11.96</v>
      </c>
      <c r="R20" s="19">
        <v>3.9866666666666668</v>
      </c>
      <c r="S20" s="18">
        <v>2.61</v>
      </c>
      <c r="T20" s="18">
        <v>6.25</v>
      </c>
      <c r="U20" s="20">
        <v>8.2330246913580249E-3</v>
      </c>
      <c r="V20" s="21">
        <v>0</v>
      </c>
      <c r="W20" s="284">
        <v>5</v>
      </c>
      <c r="X20" s="18">
        <v>23.65</v>
      </c>
      <c r="Y20" s="19">
        <v>4.7299999999999995</v>
      </c>
      <c r="Z20" s="18">
        <v>3</v>
      </c>
      <c r="AA20" s="18">
        <v>10</v>
      </c>
      <c r="AB20" s="20">
        <v>7.6597222222222231E-3</v>
      </c>
      <c r="AC20" s="21">
        <v>0</v>
      </c>
      <c r="AD20" s="284">
        <v>5</v>
      </c>
      <c r="AE20" s="18">
        <v>20.38</v>
      </c>
      <c r="AF20" s="19">
        <v>4.0759999999999996</v>
      </c>
      <c r="AG20" s="18">
        <v>1</v>
      </c>
      <c r="AH20" s="18">
        <v>7.62</v>
      </c>
      <c r="AI20" s="20">
        <v>6.687499999999999E-3</v>
      </c>
      <c r="AJ20" s="21">
        <v>0</v>
      </c>
      <c r="AK20" s="284">
        <v>3</v>
      </c>
      <c r="AL20" s="18">
        <v>15.709999999999999</v>
      </c>
      <c r="AM20" s="19">
        <v>5.2366666666666664</v>
      </c>
      <c r="AN20" s="18">
        <v>3.11</v>
      </c>
      <c r="AO20" s="18">
        <v>7.6</v>
      </c>
      <c r="AP20" s="20">
        <v>6.42361111111111E-3</v>
      </c>
      <c r="AQ20" s="21">
        <v>0.66666666666666663</v>
      </c>
      <c r="AR20" s="284">
        <v>2</v>
      </c>
      <c r="AS20" s="18">
        <v>12.75</v>
      </c>
      <c r="AT20" s="19">
        <v>6.375</v>
      </c>
      <c r="AU20" s="18">
        <v>3.55</v>
      </c>
      <c r="AV20" s="18">
        <v>9.1999999999999993</v>
      </c>
      <c r="AW20" s="20">
        <v>7.3495370370370372E-3</v>
      </c>
      <c r="AX20" s="21">
        <v>0.5</v>
      </c>
      <c r="AY20" s="284">
        <v>1</v>
      </c>
      <c r="AZ20" s="18">
        <v>1</v>
      </c>
      <c r="BA20" s="19">
        <v>1</v>
      </c>
      <c r="BB20" s="18">
        <v>1</v>
      </c>
      <c r="BC20" s="18">
        <v>1</v>
      </c>
      <c r="BD20" s="20">
        <v>6.9907407407407409E-3</v>
      </c>
      <c r="BE20" s="21">
        <v>216.64097222222335</v>
      </c>
      <c r="BF20" s="284">
        <v>1</v>
      </c>
      <c r="BG20" s="18">
        <v>2.76</v>
      </c>
      <c r="BH20" s="19">
        <v>2.76</v>
      </c>
      <c r="BI20" s="18">
        <v>2.76</v>
      </c>
      <c r="BJ20" s="18">
        <v>2.76</v>
      </c>
      <c r="BK20" s="20">
        <v>7.3958333333333341E-3</v>
      </c>
      <c r="BL20" s="21">
        <v>52.504861111112405</v>
      </c>
      <c r="BM20" s="284">
        <v>2</v>
      </c>
      <c r="BN20" s="18">
        <v>6.2509922600000003</v>
      </c>
      <c r="BO20" s="19">
        <v>3.1254961300000002</v>
      </c>
      <c r="BP20" s="18">
        <v>2.75267353</v>
      </c>
      <c r="BQ20" s="18">
        <v>3.4983187299999998</v>
      </c>
      <c r="BR20" s="20">
        <v>7.3726851851851852E-3</v>
      </c>
      <c r="BS20" s="21">
        <v>2.4864583333328483</v>
      </c>
      <c r="BT20" s="284">
        <v>4</v>
      </c>
      <c r="BU20" s="18">
        <v>16.3</v>
      </c>
      <c r="BV20" s="19">
        <v>4.0750000000000002</v>
      </c>
      <c r="BW20" s="18">
        <v>3.3</v>
      </c>
      <c r="BX20" s="18">
        <v>5</v>
      </c>
      <c r="BY20" s="20">
        <v>6.8026620370370368E-3</v>
      </c>
      <c r="BZ20" s="21">
        <v>0.25</v>
      </c>
      <c r="CA20" s="134">
        <v>3</v>
      </c>
      <c r="CB20" s="27">
        <v>9.4</v>
      </c>
      <c r="CC20" s="28">
        <v>3.1333333333333333</v>
      </c>
      <c r="CD20" s="27">
        <v>2</v>
      </c>
      <c r="CE20" s="27">
        <v>4.4000000000000004</v>
      </c>
      <c r="CF20" s="29">
        <v>7.438271604938272E-3</v>
      </c>
      <c r="CG20" s="135">
        <v>1.3333333333333333</v>
      </c>
      <c r="CH20" s="284">
        <v>5</v>
      </c>
      <c r="CI20" s="18">
        <v>19.350000000000001</v>
      </c>
      <c r="CJ20" s="19">
        <v>3.87</v>
      </c>
      <c r="CK20" s="18">
        <v>1.35</v>
      </c>
      <c r="CL20" s="18">
        <v>7.5</v>
      </c>
      <c r="CM20" s="20">
        <v>7.3888888888888893E-3</v>
      </c>
      <c r="CN20" s="21">
        <v>0</v>
      </c>
      <c r="CO20" s="284">
        <v>2</v>
      </c>
      <c r="CP20" s="18">
        <v>9.6</v>
      </c>
      <c r="CQ20" s="19">
        <v>4.8</v>
      </c>
      <c r="CR20" s="18">
        <v>2</v>
      </c>
      <c r="CS20" s="18">
        <v>7.6</v>
      </c>
      <c r="CT20" s="20">
        <v>7.9918981481481473E-3</v>
      </c>
      <c r="CU20" s="21">
        <v>5.5</v>
      </c>
      <c r="CV20" s="284">
        <v>3</v>
      </c>
      <c r="CW20" s="18">
        <v>11.8</v>
      </c>
      <c r="CX20" s="19">
        <v>3.9333333333333336</v>
      </c>
      <c r="CY20" s="18">
        <v>2</v>
      </c>
      <c r="CZ20" s="18">
        <v>7.8</v>
      </c>
      <c r="DA20" s="20">
        <v>7.199074074074073E-3</v>
      </c>
      <c r="DB20" s="21">
        <v>1.3333333333333333</v>
      </c>
      <c r="DC20" s="284"/>
      <c r="DD20" s="18"/>
      <c r="DE20" s="19"/>
      <c r="DF20" s="18"/>
      <c r="DG20" s="18"/>
      <c r="DH20" s="20"/>
      <c r="DI20" s="21"/>
      <c r="DJ20" s="284"/>
      <c r="DK20" s="18"/>
      <c r="DL20" s="19"/>
      <c r="DM20" s="18"/>
      <c r="DN20" s="18"/>
      <c r="DO20" s="20"/>
      <c r="DP20" s="21"/>
      <c r="DQ20" s="284"/>
      <c r="DR20" s="18"/>
      <c r="DS20" s="19"/>
      <c r="DT20" s="18"/>
      <c r="DU20" s="18"/>
      <c r="DV20" s="20"/>
      <c r="DW20" s="21"/>
      <c r="DX20" s="136">
        <v>47</v>
      </c>
      <c r="DY20" s="136">
        <v>198.23099226000002</v>
      </c>
      <c r="DZ20" s="137">
        <v>4.2176806863829794</v>
      </c>
      <c r="EA20" s="136">
        <v>1</v>
      </c>
      <c r="EB20" s="136">
        <v>10</v>
      </c>
      <c r="EC20" s="138">
        <v>7.4263691883372715E-3</v>
      </c>
      <c r="ED20" s="139">
        <v>6.342952127659605</v>
      </c>
      <c r="EE20" s="40"/>
      <c r="EF20" s="18"/>
      <c r="EG20" s="19"/>
      <c r="EH20" s="18"/>
      <c r="EI20" s="18"/>
      <c r="EJ20" s="20"/>
      <c r="EK20" s="21"/>
      <c r="EL20" s="284">
        <v>1</v>
      </c>
      <c r="EM20" s="18">
        <v>14.5</v>
      </c>
      <c r="EN20" s="19">
        <v>14.5</v>
      </c>
      <c r="EO20" s="18">
        <v>14.5</v>
      </c>
      <c r="EP20" s="18">
        <v>14.5</v>
      </c>
      <c r="EQ20" s="20">
        <v>2.0717592592592593E-3</v>
      </c>
      <c r="ER20" s="21">
        <v>0</v>
      </c>
      <c r="ES20" s="284">
        <v>2</v>
      </c>
      <c r="ET20" s="18">
        <v>23.5</v>
      </c>
      <c r="EU20" s="19">
        <v>11.75</v>
      </c>
      <c r="EV20" s="18">
        <v>11</v>
      </c>
      <c r="EW20" s="18">
        <v>12.5</v>
      </c>
      <c r="EX20" s="20">
        <v>2.2800925925925927E-3</v>
      </c>
      <c r="EY20" s="21">
        <v>0</v>
      </c>
      <c r="EZ20" s="284">
        <v>1</v>
      </c>
      <c r="FA20" s="18">
        <v>11.5</v>
      </c>
      <c r="FB20" s="19">
        <v>11.5</v>
      </c>
      <c r="FC20" s="18">
        <v>11.5</v>
      </c>
      <c r="FD20" s="18">
        <v>11.5</v>
      </c>
      <c r="FE20" s="20">
        <v>2.8587962962962963E-3</v>
      </c>
      <c r="FF20" s="21">
        <v>0</v>
      </c>
      <c r="FG20" s="284">
        <v>2</v>
      </c>
      <c r="FH20" s="18">
        <v>19</v>
      </c>
      <c r="FI20" s="19">
        <v>9.5</v>
      </c>
      <c r="FJ20" s="18">
        <v>9</v>
      </c>
      <c r="FK20" s="18">
        <v>10</v>
      </c>
      <c r="FL20" s="20">
        <v>1.9675925925925924E-3</v>
      </c>
      <c r="FM20" s="21">
        <v>0</v>
      </c>
      <c r="FN20" s="284">
        <v>1</v>
      </c>
      <c r="FO20" s="18">
        <v>16.399999999999999</v>
      </c>
      <c r="FP20" s="19">
        <v>16.399999999999999</v>
      </c>
      <c r="FQ20" s="18">
        <v>16.399999999999999</v>
      </c>
      <c r="FR20" s="18">
        <v>16.399999999999999</v>
      </c>
      <c r="FS20" s="20">
        <v>1.689814814814815E-3</v>
      </c>
      <c r="FT20" s="21">
        <v>1</v>
      </c>
      <c r="FU20" s="284">
        <v>2</v>
      </c>
      <c r="FV20" s="18">
        <v>14.6</v>
      </c>
      <c r="FW20" s="19">
        <v>7.3</v>
      </c>
      <c r="FX20" s="18">
        <v>6</v>
      </c>
      <c r="FY20" s="18">
        <v>8.6</v>
      </c>
      <c r="FZ20" s="20">
        <v>3.1712962962962962E-3</v>
      </c>
      <c r="GA20" s="21">
        <v>0</v>
      </c>
      <c r="GB20" s="284">
        <v>2</v>
      </c>
      <c r="GC20" s="18">
        <v>20</v>
      </c>
      <c r="GD20" s="19">
        <v>10</v>
      </c>
      <c r="GE20" s="18">
        <v>10</v>
      </c>
      <c r="GF20" s="18">
        <v>10</v>
      </c>
      <c r="GG20" s="20">
        <v>3.1249999999999997E-3</v>
      </c>
      <c r="GH20" s="21">
        <v>1</v>
      </c>
      <c r="GI20" s="284"/>
      <c r="GJ20" s="18"/>
      <c r="GK20" s="19"/>
      <c r="GL20" s="18"/>
      <c r="GM20" s="18"/>
      <c r="GN20" s="20"/>
      <c r="GO20" s="21"/>
      <c r="GP20" s="284"/>
      <c r="GQ20" s="18"/>
      <c r="GR20" s="19"/>
      <c r="GS20" s="18"/>
      <c r="GT20" s="18"/>
      <c r="GU20" s="20"/>
      <c r="GV20" s="21"/>
      <c r="GW20" s="284">
        <v>1</v>
      </c>
      <c r="GX20" s="18">
        <v>3.75</v>
      </c>
      <c r="GY20" s="19">
        <v>3.75</v>
      </c>
      <c r="GZ20" s="18">
        <v>3.75</v>
      </c>
      <c r="HA20" s="18">
        <v>3.75</v>
      </c>
      <c r="HB20" s="20">
        <v>2.7777777777777779E-3</v>
      </c>
      <c r="HC20" s="21">
        <v>1</v>
      </c>
      <c r="HD20" s="134"/>
      <c r="HE20" s="27"/>
      <c r="HF20" s="28"/>
      <c r="HG20" s="27"/>
      <c r="HH20" s="27"/>
      <c r="HI20" s="29"/>
      <c r="HJ20" s="135"/>
      <c r="HK20" s="284">
        <v>1</v>
      </c>
      <c r="HL20" s="18">
        <v>5.5</v>
      </c>
      <c r="HM20" s="19">
        <v>5.5</v>
      </c>
      <c r="HN20" s="18">
        <v>5.5</v>
      </c>
      <c r="HO20" s="18">
        <v>5.5</v>
      </c>
      <c r="HP20" s="20">
        <v>3.1597222222222222E-3</v>
      </c>
      <c r="HQ20" s="21">
        <v>0</v>
      </c>
      <c r="HR20" s="284"/>
      <c r="HS20" s="18"/>
      <c r="HT20" s="19"/>
      <c r="HU20" s="18"/>
      <c r="HV20" s="18"/>
      <c r="HW20" s="20"/>
      <c r="HX20" s="21"/>
      <c r="HY20" s="284"/>
      <c r="HZ20" s="18"/>
      <c r="IA20" s="19"/>
      <c r="IB20" s="18"/>
      <c r="IC20" s="18"/>
      <c r="ID20" s="20"/>
      <c r="IE20" s="21"/>
      <c r="IF20" s="284"/>
      <c r="IG20" s="18"/>
      <c r="IH20" s="19"/>
      <c r="II20" s="18"/>
      <c r="IJ20" s="18"/>
      <c r="IK20" s="20"/>
      <c r="IL20" s="21"/>
      <c r="IM20" s="284"/>
      <c r="IN20" s="18"/>
      <c r="IO20" s="19"/>
      <c r="IP20" s="18"/>
      <c r="IQ20" s="18"/>
      <c r="IR20" s="20"/>
      <c r="IS20" s="21"/>
      <c r="IT20" s="284"/>
      <c r="IU20" s="18"/>
      <c r="IV20" s="19"/>
      <c r="IW20" s="18"/>
      <c r="IX20" s="18"/>
      <c r="IY20" s="20"/>
      <c r="IZ20" s="21"/>
      <c r="JA20" s="136">
        <v>13</v>
      </c>
      <c r="JB20" s="136">
        <v>128.75</v>
      </c>
      <c r="JC20" s="137">
        <v>9.9038461538461533</v>
      </c>
      <c r="JD20" s="136">
        <v>3.75</v>
      </c>
      <c r="JE20" s="136">
        <v>16.399999999999999</v>
      </c>
      <c r="JF20" s="138">
        <v>2.5881410256410257E-3</v>
      </c>
      <c r="JG20" s="139">
        <v>0.30769230769230771</v>
      </c>
      <c r="JH20" s="40">
        <v>1</v>
      </c>
      <c r="JI20" s="18">
        <v>1</v>
      </c>
      <c r="JJ20" s="19">
        <v>1</v>
      </c>
      <c r="JK20" s="18">
        <v>1</v>
      </c>
      <c r="JL20" s="18">
        <v>1</v>
      </c>
      <c r="JM20" s="20">
        <v>2.1423611111111112E-2</v>
      </c>
      <c r="JN20" s="21">
        <v>1</v>
      </c>
      <c r="JO20" s="284">
        <v>1</v>
      </c>
      <c r="JP20" s="18">
        <v>1</v>
      </c>
      <c r="JQ20" s="19">
        <v>1</v>
      </c>
      <c r="JR20" s="18">
        <v>1</v>
      </c>
      <c r="JS20" s="18">
        <v>1</v>
      </c>
      <c r="JT20" s="20">
        <v>2.2569444444444444E-2</v>
      </c>
      <c r="JU20" s="21">
        <v>0</v>
      </c>
      <c r="JV20" s="284">
        <v>2</v>
      </c>
      <c r="JW20" s="18">
        <v>1.73</v>
      </c>
      <c r="JX20" s="19">
        <v>0.86499999999999999</v>
      </c>
      <c r="JY20" s="18">
        <v>0.73</v>
      </c>
      <c r="JZ20" s="18">
        <v>1</v>
      </c>
      <c r="KA20" s="20">
        <v>2.5121527777777777E-2</v>
      </c>
      <c r="KB20" s="21">
        <v>0.5</v>
      </c>
      <c r="KC20" s="284">
        <v>2</v>
      </c>
      <c r="KD20" s="18">
        <v>1.3199999999999998</v>
      </c>
      <c r="KE20" s="19">
        <v>0.65999999999999992</v>
      </c>
      <c r="KF20" s="18">
        <v>0.6</v>
      </c>
      <c r="KG20" s="18">
        <v>0.72</v>
      </c>
      <c r="KH20" s="20">
        <v>2.4768518518518523E-2</v>
      </c>
      <c r="KI20" s="21">
        <v>0</v>
      </c>
      <c r="KJ20" s="284">
        <v>2</v>
      </c>
      <c r="KK20" s="18">
        <v>2</v>
      </c>
      <c r="KL20" s="19">
        <v>1</v>
      </c>
      <c r="KM20" s="18">
        <v>1</v>
      </c>
      <c r="KN20" s="18">
        <v>1</v>
      </c>
      <c r="KO20" s="20">
        <v>2.4826388888888891E-2</v>
      </c>
      <c r="KP20" s="21">
        <v>0</v>
      </c>
      <c r="KQ20" s="284">
        <v>2</v>
      </c>
      <c r="KR20" s="18">
        <v>2.25</v>
      </c>
      <c r="KS20" s="19">
        <v>1.125</v>
      </c>
      <c r="KT20" s="18">
        <v>1</v>
      </c>
      <c r="KU20" s="18">
        <v>1.25</v>
      </c>
      <c r="KV20" s="20">
        <v>2.298611111111111E-2</v>
      </c>
      <c r="KW20" s="21">
        <v>0</v>
      </c>
      <c r="KX20" s="284">
        <v>1</v>
      </c>
      <c r="KY20" s="18">
        <v>0.85</v>
      </c>
      <c r="KZ20" s="19">
        <v>0.85</v>
      </c>
      <c r="LA20" s="18">
        <v>0.85</v>
      </c>
      <c r="LB20" s="18">
        <v>0.85</v>
      </c>
      <c r="LC20" s="20">
        <v>2.8599537037037034E-2</v>
      </c>
      <c r="LD20" s="21">
        <v>2</v>
      </c>
      <c r="LE20" s="284"/>
      <c r="LF20" s="18"/>
      <c r="LG20" s="19"/>
      <c r="LH20" s="18"/>
      <c r="LI20" s="18"/>
      <c r="LJ20" s="20"/>
      <c r="LK20" s="21"/>
      <c r="LL20" s="284"/>
      <c r="LM20" s="18"/>
      <c r="LN20" s="19"/>
      <c r="LO20" s="18"/>
      <c r="LP20" s="18"/>
      <c r="LQ20" s="20"/>
      <c r="LR20" s="21"/>
      <c r="LS20" s="284"/>
      <c r="LT20" s="18"/>
      <c r="LU20" s="19"/>
      <c r="LV20" s="18"/>
      <c r="LW20" s="18"/>
      <c r="LX20" s="20"/>
      <c r="LY20" s="21"/>
      <c r="LZ20" s="284"/>
      <c r="MA20" s="18"/>
      <c r="MB20" s="19"/>
      <c r="MC20" s="18"/>
      <c r="MD20" s="18"/>
      <c r="ME20" s="20"/>
      <c r="MF20" s="21"/>
      <c r="MG20" s="134">
        <v>1</v>
      </c>
      <c r="MH20" s="27">
        <v>0.56000000000000005</v>
      </c>
      <c r="MI20" s="28">
        <v>0.56000000000000005</v>
      </c>
      <c r="MJ20" s="27">
        <v>0.56000000000000005</v>
      </c>
      <c r="MK20" s="27">
        <v>0.56000000000000005</v>
      </c>
      <c r="ML20" s="29">
        <v>2.6967592592592595E-2</v>
      </c>
      <c r="MM20" s="135">
        <v>0</v>
      </c>
      <c r="MN20" s="284"/>
      <c r="MO20" s="18"/>
      <c r="MP20" s="19"/>
      <c r="MQ20" s="18"/>
      <c r="MR20" s="18"/>
      <c r="MS20" s="20"/>
      <c r="MT20" s="21"/>
      <c r="MU20" s="284"/>
      <c r="MV20" s="18"/>
      <c r="MW20" s="19"/>
      <c r="MX20" s="18"/>
      <c r="MY20" s="18"/>
      <c r="MZ20" s="20"/>
      <c r="NA20" s="21"/>
      <c r="NB20" s="284"/>
      <c r="NC20" s="18"/>
      <c r="ND20" s="19"/>
      <c r="NE20" s="18"/>
      <c r="NF20" s="18"/>
      <c r="NG20" s="20"/>
      <c r="NH20" s="21"/>
      <c r="NI20" s="284"/>
      <c r="NJ20" s="18"/>
      <c r="NK20" s="19"/>
      <c r="NL20" s="18"/>
      <c r="NM20" s="18"/>
      <c r="NN20" s="20"/>
      <c r="NO20" s="21"/>
      <c r="NP20" s="284"/>
      <c r="NQ20" s="18"/>
      <c r="NR20" s="19"/>
      <c r="NS20" s="18"/>
      <c r="NT20" s="18"/>
      <c r="NU20" s="20"/>
      <c r="NV20" s="21"/>
      <c r="NW20" s="284"/>
      <c r="NX20" s="18"/>
      <c r="NY20" s="19"/>
      <c r="NZ20" s="18"/>
      <c r="OA20" s="18"/>
      <c r="OB20" s="20"/>
      <c r="OC20" s="21"/>
      <c r="OD20" s="136">
        <v>12</v>
      </c>
      <c r="OE20" s="136">
        <v>10.71</v>
      </c>
      <c r="OF20" s="137">
        <v>0.89250000000000007</v>
      </c>
      <c r="OG20" s="136">
        <v>0.56000000000000005</v>
      </c>
      <c r="OH20" s="136">
        <v>1.25</v>
      </c>
      <c r="OI20" s="138">
        <v>2.4580439814814812E-2</v>
      </c>
      <c r="OJ20" s="139">
        <v>0.33333333333333331</v>
      </c>
      <c r="OK20" s="40"/>
      <c r="OL20" s="18"/>
      <c r="OM20" s="19"/>
      <c r="ON20" s="18"/>
      <c r="OO20" s="18"/>
      <c r="OP20" s="20"/>
      <c r="OQ20" s="21"/>
      <c r="OR20" s="136"/>
      <c r="OS20" s="136"/>
      <c r="OT20" s="137"/>
      <c r="OU20" s="136"/>
      <c r="OV20" s="136"/>
      <c r="OW20" s="138"/>
      <c r="OX20" s="285"/>
    </row>
    <row r="21" spans="1:414" s="22" customFormat="1" x14ac:dyDescent="0.2">
      <c r="A21" s="133">
        <v>11</v>
      </c>
      <c r="B21" s="40">
        <v>2</v>
      </c>
      <c r="C21" s="18">
        <v>12.25</v>
      </c>
      <c r="D21" s="19">
        <v>6.125</v>
      </c>
      <c r="E21" s="18">
        <v>4.25</v>
      </c>
      <c r="F21" s="18">
        <v>8</v>
      </c>
      <c r="G21" s="20">
        <v>8.1423611111111106E-3</v>
      </c>
      <c r="H21" s="21">
        <v>1</v>
      </c>
      <c r="I21" s="284">
        <v>4</v>
      </c>
      <c r="J21" s="18">
        <v>13.399999999999999</v>
      </c>
      <c r="K21" s="19">
        <v>3.3499999999999996</v>
      </c>
      <c r="L21" s="18">
        <v>1.2</v>
      </c>
      <c r="M21" s="18">
        <v>6.2</v>
      </c>
      <c r="N21" s="20">
        <v>7.3495370370370364E-3</v>
      </c>
      <c r="O21" s="21">
        <v>0.5</v>
      </c>
      <c r="P21" s="284">
        <v>4</v>
      </c>
      <c r="Q21" s="18">
        <v>20.25</v>
      </c>
      <c r="R21" s="19">
        <v>5.0625</v>
      </c>
      <c r="S21" s="18">
        <v>3.1</v>
      </c>
      <c r="T21" s="18">
        <v>6.5</v>
      </c>
      <c r="U21" s="20">
        <v>7.7488425925925936E-3</v>
      </c>
      <c r="V21" s="21">
        <v>0.25</v>
      </c>
      <c r="W21" s="284">
        <v>4</v>
      </c>
      <c r="X21" s="18">
        <v>25.8</v>
      </c>
      <c r="Y21" s="19">
        <v>6.45</v>
      </c>
      <c r="Z21" s="18">
        <v>2.8</v>
      </c>
      <c r="AA21" s="18">
        <v>10</v>
      </c>
      <c r="AB21" s="20">
        <v>8.0179398148148145E-3</v>
      </c>
      <c r="AC21" s="21">
        <v>1</v>
      </c>
      <c r="AD21" s="284">
        <v>3</v>
      </c>
      <c r="AE21" s="18">
        <v>9.6</v>
      </c>
      <c r="AF21" s="19">
        <v>3.1999999999999997</v>
      </c>
      <c r="AG21" s="18">
        <v>3</v>
      </c>
      <c r="AH21" s="18">
        <v>3.5</v>
      </c>
      <c r="AI21" s="20">
        <v>6.1535493827160502E-3</v>
      </c>
      <c r="AJ21" s="21">
        <v>0</v>
      </c>
      <c r="AK21" s="284">
        <v>5</v>
      </c>
      <c r="AL21" s="18">
        <v>12.62</v>
      </c>
      <c r="AM21" s="19">
        <v>2.524</v>
      </c>
      <c r="AN21" s="18">
        <v>1</v>
      </c>
      <c r="AO21" s="18">
        <v>6.1</v>
      </c>
      <c r="AP21" s="20">
        <v>6.5879629629629639E-3</v>
      </c>
      <c r="AQ21" s="21">
        <v>0</v>
      </c>
      <c r="AR21" s="284">
        <v>3</v>
      </c>
      <c r="AS21" s="18">
        <v>16.759999999999998</v>
      </c>
      <c r="AT21" s="19">
        <v>5.586666666666666</v>
      </c>
      <c r="AU21" s="18">
        <v>3.1</v>
      </c>
      <c r="AV21" s="18">
        <v>10.1</v>
      </c>
      <c r="AW21" s="20">
        <v>7.2067901234567902E-3</v>
      </c>
      <c r="AX21" s="21">
        <v>1.3333333333333333</v>
      </c>
      <c r="AY21" s="284">
        <v>3</v>
      </c>
      <c r="AZ21" s="18">
        <v>6.6999999999999993</v>
      </c>
      <c r="BA21" s="19">
        <v>2.2333333333333329</v>
      </c>
      <c r="BB21" s="18">
        <v>1.69</v>
      </c>
      <c r="BC21" s="18">
        <v>3.01</v>
      </c>
      <c r="BD21" s="20">
        <v>7.3032407407407395E-3</v>
      </c>
      <c r="BE21" s="21">
        <v>1.3333333333333333</v>
      </c>
      <c r="BF21" s="284">
        <v>3</v>
      </c>
      <c r="BG21" s="18">
        <v>9.0500000000000007</v>
      </c>
      <c r="BH21" s="19">
        <v>3.0166666666666671</v>
      </c>
      <c r="BI21" s="18">
        <v>1.8</v>
      </c>
      <c r="BJ21" s="18">
        <v>3.73</v>
      </c>
      <c r="BK21" s="20">
        <v>6.6203703703703702E-3</v>
      </c>
      <c r="BL21" s="21">
        <v>0.99722222222286894</v>
      </c>
      <c r="BM21" s="284">
        <v>4</v>
      </c>
      <c r="BN21" s="18">
        <v>20.685492620000002</v>
      </c>
      <c r="BO21" s="19">
        <v>5.1713731550000004</v>
      </c>
      <c r="BP21" s="18">
        <v>2.7091775600000001</v>
      </c>
      <c r="BQ21" s="18">
        <v>7.5</v>
      </c>
      <c r="BR21" s="20">
        <v>9.5746527777777774E-3</v>
      </c>
      <c r="BS21" s="21">
        <v>0.87482638888832298</v>
      </c>
      <c r="BT21" s="284">
        <v>2</v>
      </c>
      <c r="BU21" s="18">
        <v>7.5</v>
      </c>
      <c r="BV21" s="19">
        <v>3.75</v>
      </c>
      <c r="BW21" s="18">
        <v>3.5</v>
      </c>
      <c r="BX21" s="18">
        <v>4</v>
      </c>
      <c r="BY21" s="20">
        <v>6.8171296296296296E-3</v>
      </c>
      <c r="BZ21" s="21">
        <v>2.5</v>
      </c>
      <c r="CA21" s="134">
        <v>3</v>
      </c>
      <c r="CB21" s="27">
        <v>11.8</v>
      </c>
      <c r="CC21" s="28">
        <v>3.9333333333333336</v>
      </c>
      <c r="CD21" s="27">
        <v>3</v>
      </c>
      <c r="CE21" s="27">
        <v>4.4000000000000004</v>
      </c>
      <c r="CF21" s="29">
        <v>7.1604938271604942E-3</v>
      </c>
      <c r="CG21" s="135">
        <v>0.66666666666666663</v>
      </c>
      <c r="CH21" s="284">
        <v>3</v>
      </c>
      <c r="CI21" s="18">
        <v>10.85</v>
      </c>
      <c r="CJ21" s="19">
        <v>3.6166666666666667</v>
      </c>
      <c r="CK21" s="18">
        <v>2.25</v>
      </c>
      <c r="CL21" s="18">
        <v>5.5</v>
      </c>
      <c r="CM21" s="20">
        <v>6.9328703703703705E-3</v>
      </c>
      <c r="CN21" s="21">
        <v>1.6666666666666667</v>
      </c>
      <c r="CO21" s="284">
        <v>1</v>
      </c>
      <c r="CP21" s="18">
        <v>2</v>
      </c>
      <c r="CQ21" s="19">
        <v>2</v>
      </c>
      <c r="CR21" s="18">
        <v>2</v>
      </c>
      <c r="CS21" s="18">
        <v>2</v>
      </c>
      <c r="CT21" s="20">
        <v>6.9444444444444441E-3</v>
      </c>
      <c r="CU21" s="21">
        <v>5</v>
      </c>
      <c r="CV21" s="284">
        <v>2</v>
      </c>
      <c r="CW21" s="18">
        <v>4</v>
      </c>
      <c r="CX21" s="19">
        <v>2</v>
      </c>
      <c r="CY21" s="18">
        <v>2</v>
      </c>
      <c r="CZ21" s="18">
        <v>2</v>
      </c>
      <c r="DA21" s="20">
        <v>6.7708333333333336E-3</v>
      </c>
      <c r="DB21" s="21">
        <v>0</v>
      </c>
      <c r="DC21" s="284"/>
      <c r="DD21" s="18"/>
      <c r="DE21" s="19"/>
      <c r="DF21" s="18"/>
      <c r="DG21" s="18"/>
      <c r="DH21" s="20"/>
      <c r="DI21" s="21"/>
      <c r="DJ21" s="284"/>
      <c r="DK21" s="18"/>
      <c r="DL21" s="19"/>
      <c r="DM21" s="18"/>
      <c r="DN21" s="18"/>
      <c r="DO21" s="20"/>
      <c r="DP21" s="21"/>
      <c r="DQ21" s="284"/>
      <c r="DR21" s="18"/>
      <c r="DS21" s="19"/>
      <c r="DT21" s="18"/>
      <c r="DU21" s="18"/>
      <c r="DV21" s="20"/>
      <c r="DW21" s="21"/>
      <c r="DX21" s="136">
        <v>46</v>
      </c>
      <c r="DY21" s="136">
        <v>183.26549261999997</v>
      </c>
      <c r="DZ21" s="137">
        <v>3.9840324482608689</v>
      </c>
      <c r="EA21" s="136">
        <v>1</v>
      </c>
      <c r="EB21" s="136">
        <v>10.1</v>
      </c>
      <c r="EC21" s="138">
        <v>7.3530595813204504E-3</v>
      </c>
      <c r="ED21" s="139">
        <v>0.88023852657004131</v>
      </c>
      <c r="EE21" s="40">
        <v>3</v>
      </c>
      <c r="EF21" s="18">
        <v>33.5</v>
      </c>
      <c r="EG21" s="19">
        <v>11.166666666666666</v>
      </c>
      <c r="EH21" s="18">
        <v>10.25</v>
      </c>
      <c r="EI21" s="18">
        <v>12</v>
      </c>
      <c r="EJ21" s="20">
        <v>2.2376543209876539E-3</v>
      </c>
      <c r="EK21" s="21">
        <v>0</v>
      </c>
      <c r="EL21" s="284"/>
      <c r="EM21" s="18"/>
      <c r="EN21" s="19"/>
      <c r="EO21" s="18"/>
      <c r="EP21" s="18"/>
      <c r="EQ21" s="20"/>
      <c r="ER21" s="21"/>
      <c r="ES21" s="284">
        <v>2</v>
      </c>
      <c r="ET21" s="18">
        <v>26.4</v>
      </c>
      <c r="EU21" s="19">
        <v>13.2</v>
      </c>
      <c r="EV21" s="18">
        <v>10</v>
      </c>
      <c r="EW21" s="18">
        <v>16.399999999999999</v>
      </c>
      <c r="EX21" s="20">
        <v>2.5289351851851853E-3</v>
      </c>
      <c r="EY21" s="21">
        <v>0</v>
      </c>
      <c r="EZ21" s="284"/>
      <c r="FA21" s="18"/>
      <c r="FB21" s="19"/>
      <c r="FC21" s="18"/>
      <c r="FD21" s="18"/>
      <c r="FE21" s="20"/>
      <c r="FF21" s="21"/>
      <c r="FG21" s="284">
        <v>4</v>
      </c>
      <c r="FH21" s="18">
        <v>57.5</v>
      </c>
      <c r="FI21" s="19">
        <v>14.375</v>
      </c>
      <c r="FJ21" s="18">
        <v>10</v>
      </c>
      <c r="FK21" s="18">
        <v>20</v>
      </c>
      <c r="FL21" s="20">
        <v>2.6938657407407406E-3</v>
      </c>
      <c r="FM21" s="21">
        <v>0</v>
      </c>
      <c r="FN21" s="284">
        <v>4</v>
      </c>
      <c r="FO21" s="18">
        <v>81.599999999999994</v>
      </c>
      <c r="FP21" s="19">
        <v>20.399999999999999</v>
      </c>
      <c r="FQ21" s="18">
        <v>12</v>
      </c>
      <c r="FR21" s="18">
        <v>30</v>
      </c>
      <c r="FS21" s="20">
        <v>2.3958333333333331E-3</v>
      </c>
      <c r="FT21" s="21">
        <v>0.75</v>
      </c>
      <c r="FU21" s="284"/>
      <c r="FV21" s="18"/>
      <c r="FW21" s="19"/>
      <c r="FX21" s="18"/>
      <c r="FY21" s="18"/>
      <c r="FZ21" s="20"/>
      <c r="GA21" s="21"/>
      <c r="GB21" s="284">
        <v>1</v>
      </c>
      <c r="GC21" s="18">
        <v>10</v>
      </c>
      <c r="GD21" s="19">
        <v>10</v>
      </c>
      <c r="GE21" s="18">
        <v>10</v>
      </c>
      <c r="GF21" s="18">
        <v>10</v>
      </c>
      <c r="GG21" s="20">
        <v>3.1249999999999997E-3</v>
      </c>
      <c r="GH21" s="21">
        <v>0</v>
      </c>
      <c r="GI21" s="284"/>
      <c r="GJ21" s="18"/>
      <c r="GK21" s="19"/>
      <c r="GL21" s="18"/>
      <c r="GM21" s="18"/>
      <c r="GN21" s="20"/>
      <c r="GO21" s="21"/>
      <c r="GP21" s="284"/>
      <c r="GQ21" s="18"/>
      <c r="GR21" s="19"/>
      <c r="GS21" s="18"/>
      <c r="GT21" s="18"/>
      <c r="GU21" s="20"/>
      <c r="GV21" s="21"/>
      <c r="GW21" s="284"/>
      <c r="GX21" s="18"/>
      <c r="GY21" s="19"/>
      <c r="GZ21" s="18"/>
      <c r="HA21" s="18"/>
      <c r="HB21" s="20"/>
      <c r="HC21" s="21"/>
      <c r="HD21" s="134"/>
      <c r="HE21" s="27"/>
      <c r="HF21" s="28"/>
      <c r="HG21" s="27"/>
      <c r="HH21" s="27"/>
      <c r="HI21" s="29"/>
      <c r="HJ21" s="135"/>
      <c r="HK21" s="284">
        <v>1</v>
      </c>
      <c r="HL21" s="18">
        <v>3</v>
      </c>
      <c r="HM21" s="19">
        <v>3</v>
      </c>
      <c r="HN21" s="18">
        <v>3</v>
      </c>
      <c r="HO21" s="18">
        <v>3</v>
      </c>
      <c r="HP21" s="20">
        <v>2.3148148148148151E-3</v>
      </c>
      <c r="HQ21" s="21">
        <v>0</v>
      </c>
      <c r="HR21" s="284"/>
      <c r="HS21" s="18"/>
      <c r="HT21" s="19"/>
      <c r="HU21" s="18"/>
      <c r="HV21" s="18"/>
      <c r="HW21" s="20"/>
      <c r="HX21" s="21"/>
      <c r="HY21" s="284">
        <v>4</v>
      </c>
      <c r="HZ21" s="18">
        <v>56</v>
      </c>
      <c r="IA21" s="19">
        <v>14</v>
      </c>
      <c r="IB21" s="18">
        <v>14</v>
      </c>
      <c r="IC21" s="18">
        <v>14</v>
      </c>
      <c r="ID21" s="20">
        <v>2.7314814814814819E-3</v>
      </c>
      <c r="IE21" s="21">
        <v>1</v>
      </c>
      <c r="IF21" s="284"/>
      <c r="IG21" s="18"/>
      <c r="IH21" s="19"/>
      <c r="II21" s="18"/>
      <c r="IJ21" s="18"/>
      <c r="IK21" s="20"/>
      <c r="IL21" s="21"/>
      <c r="IM21" s="284"/>
      <c r="IN21" s="18"/>
      <c r="IO21" s="19"/>
      <c r="IP21" s="18"/>
      <c r="IQ21" s="18"/>
      <c r="IR21" s="20"/>
      <c r="IS21" s="21"/>
      <c r="IT21" s="284"/>
      <c r="IU21" s="18"/>
      <c r="IV21" s="19"/>
      <c r="IW21" s="18"/>
      <c r="IX21" s="18"/>
      <c r="IY21" s="20"/>
      <c r="IZ21" s="21"/>
      <c r="JA21" s="136">
        <v>19</v>
      </c>
      <c r="JB21" s="136">
        <v>268</v>
      </c>
      <c r="JC21" s="137">
        <v>14.105263157894736</v>
      </c>
      <c r="JD21" s="136">
        <v>3</v>
      </c>
      <c r="JE21" s="136">
        <v>30</v>
      </c>
      <c r="JF21" s="138">
        <v>2.5523879142300195E-3</v>
      </c>
      <c r="JG21" s="139">
        <v>0.36842105263157893</v>
      </c>
      <c r="JH21" s="40"/>
      <c r="JI21" s="18"/>
      <c r="JJ21" s="19"/>
      <c r="JK21" s="18"/>
      <c r="JL21" s="18"/>
      <c r="JM21" s="20"/>
      <c r="JN21" s="21"/>
      <c r="JO21" s="284"/>
      <c r="JP21" s="18"/>
      <c r="JQ21" s="19"/>
      <c r="JR21" s="18"/>
      <c r="JS21" s="18"/>
      <c r="JT21" s="20"/>
      <c r="JU21" s="21"/>
      <c r="JV21" s="284"/>
      <c r="JW21" s="18"/>
      <c r="JX21" s="19"/>
      <c r="JY21" s="18"/>
      <c r="JZ21" s="18"/>
      <c r="KA21" s="20"/>
      <c r="KB21" s="21"/>
      <c r="KC21" s="284">
        <v>1</v>
      </c>
      <c r="KD21" s="18">
        <v>0.6</v>
      </c>
      <c r="KE21" s="19">
        <v>0.6</v>
      </c>
      <c r="KF21" s="18">
        <v>0.6</v>
      </c>
      <c r="KG21" s="18">
        <v>0.6</v>
      </c>
      <c r="KH21" s="20">
        <v>2.3344907407407408E-2</v>
      </c>
      <c r="KI21" s="21">
        <v>0</v>
      </c>
      <c r="KJ21" s="284">
        <v>2</v>
      </c>
      <c r="KK21" s="18">
        <v>1.625</v>
      </c>
      <c r="KL21" s="19">
        <v>0.8125</v>
      </c>
      <c r="KM21" s="18">
        <v>0.625</v>
      </c>
      <c r="KN21" s="18">
        <v>1</v>
      </c>
      <c r="KO21" s="20">
        <v>2.5555555555555554E-2</v>
      </c>
      <c r="KP21" s="21">
        <v>0</v>
      </c>
      <c r="KQ21" s="284">
        <v>2</v>
      </c>
      <c r="KR21" s="18">
        <v>3.01</v>
      </c>
      <c r="KS21" s="19">
        <v>1.5049999999999999</v>
      </c>
      <c r="KT21" s="18">
        <v>1.46</v>
      </c>
      <c r="KU21" s="18">
        <v>1.55</v>
      </c>
      <c r="KV21" s="20">
        <v>2.2534722222222227E-2</v>
      </c>
      <c r="KW21" s="21">
        <v>0</v>
      </c>
      <c r="KX21" s="284">
        <v>1</v>
      </c>
      <c r="KY21" s="18">
        <v>0.85</v>
      </c>
      <c r="KZ21" s="19">
        <v>0.85</v>
      </c>
      <c r="LA21" s="18">
        <v>0.85</v>
      </c>
      <c r="LB21" s="18">
        <v>0.85</v>
      </c>
      <c r="LC21" s="20">
        <v>2.8599537037037034E-2</v>
      </c>
      <c r="LD21" s="21">
        <v>0</v>
      </c>
      <c r="LE21" s="284"/>
      <c r="LF21" s="18"/>
      <c r="LG21" s="19"/>
      <c r="LH21" s="18"/>
      <c r="LI21" s="18"/>
      <c r="LJ21" s="20"/>
      <c r="LK21" s="21"/>
      <c r="LL21" s="284"/>
      <c r="LM21" s="18"/>
      <c r="LN21" s="19"/>
      <c r="LO21" s="18"/>
      <c r="LP21" s="18"/>
      <c r="LQ21" s="20"/>
      <c r="LR21" s="21"/>
      <c r="LS21" s="284"/>
      <c r="LT21" s="18"/>
      <c r="LU21" s="19"/>
      <c r="LV21" s="18"/>
      <c r="LW21" s="18"/>
      <c r="LX21" s="20"/>
      <c r="LY21" s="21"/>
      <c r="LZ21" s="284"/>
      <c r="MA21" s="18"/>
      <c r="MB21" s="19"/>
      <c r="MC21" s="18"/>
      <c r="MD21" s="18"/>
      <c r="ME21" s="20"/>
      <c r="MF21" s="21"/>
      <c r="MG21" s="134"/>
      <c r="MH21" s="27"/>
      <c r="MI21" s="28"/>
      <c r="MJ21" s="27"/>
      <c r="MK21" s="27"/>
      <c r="ML21" s="29"/>
      <c r="MM21" s="135"/>
      <c r="MN21" s="284"/>
      <c r="MO21" s="18"/>
      <c r="MP21" s="19"/>
      <c r="MQ21" s="18"/>
      <c r="MR21" s="18"/>
      <c r="MS21" s="20"/>
      <c r="MT21" s="21"/>
      <c r="MU21" s="284"/>
      <c r="MV21" s="18"/>
      <c r="MW21" s="19"/>
      <c r="MX21" s="18"/>
      <c r="MY21" s="18"/>
      <c r="MZ21" s="20"/>
      <c r="NA21" s="21"/>
      <c r="NB21" s="284"/>
      <c r="NC21" s="18"/>
      <c r="ND21" s="19"/>
      <c r="NE21" s="18"/>
      <c r="NF21" s="18"/>
      <c r="NG21" s="20"/>
      <c r="NH21" s="21"/>
      <c r="NI21" s="284"/>
      <c r="NJ21" s="18"/>
      <c r="NK21" s="19"/>
      <c r="NL21" s="18"/>
      <c r="NM21" s="18"/>
      <c r="NN21" s="20"/>
      <c r="NO21" s="21"/>
      <c r="NP21" s="284"/>
      <c r="NQ21" s="18"/>
      <c r="NR21" s="19"/>
      <c r="NS21" s="18"/>
      <c r="NT21" s="18"/>
      <c r="NU21" s="20"/>
      <c r="NV21" s="21"/>
      <c r="NW21" s="284"/>
      <c r="NX21" s="18"/>
      <c r="NY21" s="19"/>
      <c r="NZ21" s="18"/>
      <c r="OA21" s="18"/>
      <c r="OB21" s="20"/>
      <c r="OC21" s="21"/>
      <c r="OD21" s="136">
        <v>6</v>
      </c>
      <c r="OE21" s="136">
        <v>6.085</v>
      </c>
      <c r="OF21" s="137">
        <v>1.0141666666666667</v>
      </c>
      <c r="OG21" s="136">
        <v>0.6</v>
      </c>
      <c r="OH21" s="136">
        <v>1.55</v>
      </c>
      <c r="OI21" s="138">
        <v>2.4687500000000001E-2</v>
      </c>
      <c r="OJ21" s="139">
        <v>0</v>
      </c>
      <c r="OK21" s="40"/>
      <c r="OL21" s="18"/>
      <c r="OM21" s="19"/>
      <c r="ON21" s="18"/>
      <c r="OO21" s="18"/>
      <c r="OP21" s="20"/>
      <c r="OQ21" s="21"/>
      <c r="OR21" s="136"/>
      <c r="OS21" s="136"/>
      <c r="OT21" s="137"/>
      <c r="OU21" s="136"/>
      <c r="OV21" s="136"/>
      <c r="OW21" s="138"/>
      <c r="OX21" s="285"/>
    </row>
    <row r="22" spans="1:414" s="22" customFormat="1" x14ac:dyDescent="0.2">
      <c r="A22" s="133">
        <v>12</v>
      </c>
      <c r="B22" s="40">
        <v>3</v>
      </c>
      <c r="C22" s="18">
        <v>12.95</v>
      </c>
      <c r="D22" s="19">
        <v>4.3166666666666664</v>
      </c>
      <c r="E22" s="18">
        <v>3</v>
      </c>
      <c r="F22" s="18">
        <v>6.2</v>
      </c>
      <c r="G22" s="20">
        <v>7.8433641975308634E-3</v>
      </c>
      <c r="H22" s="21">
        <v>1.6666666666666667</v>
      </c>
      <c r="I22" s="284">
        <v>4</v>
      </c>
      <c r="J22" s="18">
        <v>23.67</v>
      </c>
      <c r="K22" s="19">
        <v>5.9175000000000004</v>
      </c>
      <c r="L22" s="18">
        <v>3.17</v>
      </c>
      <c r="M22" s="18">
        <v>10.3</v>
      </c>
      <c r="N22" s="20">
        <v>7.7430555555555551E-3</v>
      </c>
      <c r="O22" s="21">
        <v>0.75</v>
      </c>
      <c r="P22" s="284">
        <v>3</v>
      </c>
      <c r="Q22" s="18">
        <v>14.299999999999999</v>
      </c>
      <c r="R22" s="19">
        <v>4.7666666666666666</v>
      </c>
      <c r="S22" s="18">
        <v>3.1</v>
      </c>
      <c r="T22" s="18">
        <v>8.1</v>
      </c>
      <c r="U22" s="20">
        <v>8.3294753086419759E-3</v>
      </c>
      <c r="V22" s="21">
        <v>0.66666666666666663</v>
      </c>
      <c r="W22" s="284">
        <v>3</v>
      </c>
      <c r="X22" s="18">
        <v>36.200000000000003</v>
      </c>
      <c r="Y22" s="19">
        <v>12.066666666666668</v>
      </c>
      <c r="Z22" s="18">
        <v>2</v>
      </c>
      <c r="AA22" s="18">
        <v>26.2</v>
      </c>
      <c r="AB22" s="20">
        <v>7.9475308641975308E-3</v>
      </c>
      <c r="AC22" s="21">
        <v>0.66666666666666663</v>
      </c>
      <c r="AD22" s="284"/>
      <c r="AE22" s="18"/>
      <c r="AF22" s="19"/>
      <c r="AG22" s="18"/>
      <c r="AH22" s="18"/>
      <c r="AI22" s="20"/>
      <c r="AJ22" s="21"/>
      <c r="AK22" s="284">
        <v>5</v>
      </c>
      <c r="AL22" s="18">
        <v>23.150000000000002</v>
      </c>
      <c r="AM22" s="19">
        <v>4.6300000000000008</v>
      </c>
      <c r="AN22" s="18">
        <v>1.5</v>
      </c>
      <c r="AO22" s="18">
        <v>8</v>
      </c>
      <c r="AP22" s="20">
        <v>6.5277777777777764E-3</v>
      </c>
      <c r="AQ22" s="21">
        <v>0</v>
      </c>
      <c r="AR22" s="284">
        <v>3</v>
      </c>
      <c r="AS22" s="18">
        <v>19.3</v>
      </c>
      <c r="AT22" s="19">
        <v>6.4333333333333336</v>
      </c>
      <c r="AU22" s="18">
        <v>3.1</v>
      </c>
      <c r="AV22" s="18">
        <v>13.1</v>
      </c>
      <c r="AW22" s="20">
        <v>6.6358024691358028E-3</v>
      </c>
      <c r="AX22" s="21">
        <v>0.33333333333333331</v>
      </c>
      <c r="AY22" s="284">
        <v>2</v>
      </c>
      <c r="AZ22" s="18">
        <v>4.6999999999999993</v>
      </c>
      <c r="BA22" s="19">
        <v>2.3499999999999996</v>
      </c>
      <c r="BB22" s="18">
        <v>1.69</v>
      </c>
      <c r="BC22" s="18">
        <v>3.01</v>
      </c>
      <c r="BD22" s="20">
        <v>7.586805555555555E-3</v>
      </c>
      <c r="BE22" s="21">
        <v>2.5</v>
      </c>
      <c r="BF22" s="284">
        <v>2</v>
      </c>
      <c r="BG22" s="18">
        <v>5.6</v>
      </c>
      <c r="BH22" s="19">
        <v>2.8</v>
      </c>
      <c r="BI22" s="18">
        <v>2.77</v>
      </c>
      <c r="BJ22" s="18">
        <v>2.83</v>
      </c>
      <c r="BK22" s="20">
        <v>8.2118055555555555E-3</v>
      </c>
      <c r="BL22" s="21">
        <v>2.5065972222218988</v>
      </c>
      <c r="BM22" s="284">
        <v>4</v>
      </c>
      <c r="BN22" s="18">
        <v>17.845775119999999</v>
      </c>
      <c r="BO22" s="19">
        <v>4.4614437799999997</v>
      </c>
      <c r="BP22" s="18">
        <v>2.1872259199999999</v>
      </c>
      <c r="BQ22" s="18">
        <v>8.4817141500000002</v>
      </c>
      <c r="BR22" s="20">
        <v>8.2378472222222228E-3</v>
      </c>
      <c r="BS22" s="21">
        <v>0.72170138888941437</v>
      </c>
      <c r="BT22" s="284">
        <v>4</v>
      </c>
      <c r="BU22" s="18">
        <v>17.579999999999998</v>
      </c>
      <c r="BV22" s="19">
        <v>4.3949999999999996</v>
      </c>
      <c r="BW22" s="18">
        <v>3.5</v>
      </c>
      <c r="BX22" s="18">
        <v>6.5</v>
      </c>
      <c r="BY22" s="20">
        <v>6.9531250000000001E-3</v>
      </c>
      <c r="BZ22" s="21">
        <v>0.75</v>
      </c>
      <c r="CA22" s="134">
        <v>4</v>
      </c>
      <c r="CB22" s="27">
        <v>14.1</v>
      </c>
      <c r="CC22" s="28">
        <v>3.5249999999999999</v>
      </c>
      <c r="CD22" s="27">
        <v>3</v>
      </c>
      <c r="CE22" s="27">
        <v>5.0999999999999996</v>
      </c>
      <c r="CF22" s="29">
        <v>6.805555555555556E-3</v>
      </c>
      <c r="CG22" s="135">
        <v>0.25</v>
      </c>
      <c r="CH22" s="284">
        <v>4</v>
      </c>
      <c r="CI22" s="18">
        <v>18.649999999999999</v>
      </c>
      <c r="CJ22" s="19">
        <v>4.6624999999999996</v>
      </c>
      <c r="CK22" s="18">
        <v>2.9</v>
      </c>
      <c r="CL22" s="18">
        <v>7.5</v>
      </c>
      <c r="CM22" s="20">
        <v>7.1817129629629627E-3</v>
      </c>
      <c r="CN22" s="21">
        <v>0.75</v>
      </c>
      <c r="CO22" s="284">
        <v>4</v>
      </c>
      <c r="CP22" s="18">
        <v>10.8</v>
      </c>
      <c r="CQ22" s="19">
        <v>2.7</v>
      </c>
      <c r="CR22" s="18">
        <v>1</v>
      </c>
      <c r="CS22" s="18">
        <v>5</v>
      </c>
      <c r="CT22" s="20">
        <v>7.2482638888888892E-3</v>
      </c>
      <c r="CU22" s="21">
        <v>0.75</v>
      </c>
      <c r="CV22" s="284">
        <v>2</v>
      </c>
      <c r="CW22" s="18">
        <v>7</v>
      </c>
      <c r="CX22" s="19">
        <v>3.5</v>
      </c>
      <c r="CY22" s="18">
        <v>2</v>
      </c>
      <c r="CZ22" s="18">
        <v>5</v>
      </c>
      <c r="DA22" s="20">
        <v>7.0775462962962971E-3</v>
      </c>
      <c r="DB22" s="21">
        <v>1.5</v>
      </c>
      <c r="DC22" s="284"/>
      <c r="DD22" s="18"/>
      <c r="DE22" s="19"/>
      <c r="DF22" s="18"/>
      <c r="DG22" s="18"/>
      <c r="DH22" s="20"/>
      <c r="DI22" s="21"/>
      <c r="DJ22" s="284"/>
      <c r="DK22" s="18"/>
      <c r="DL22" s="19"/>
      <c r="DM22" s="18"/>
      <c r="DN22" s="18"/>
      <c r="DO22" s="20"/>
      <c r="DP22" s="21"/>
      <c r="DQ22" s="284"/>
      <c r="DR22" s="18"/>
      <c r="DS22" s="19"/>
      <c r="DT22" s="18"/>
      <c r="DU22" s="18"/>
      <c r="DV22" s="20"/>
      <c r="DW22" s="21"/>
      <c r="DX22" s="136">
        <v>47</v>
      </c>
      <c r="DY22" s="136">
        <v>225.84577511999998</v>
      </c>
      <c r="DZ22" s="137">
        <v>4.8052292578723401</v>
      </c>
      <c r="EA22" s="136">
        <v>1</v>
      </c>
      <c r="EB22" s="136">
        <v>26.2</v>
      </c>
      <c r="EC22" s="138">
        <v>7.3901694247438931E-3</v>
      </c>
      <c r="ED22" s="139">
        <v>0.82765957446811611</v>
      </c>
      <c r="EE22" s="40"/>
      <c r="EF22" s="18"/>
      <c r="EG22" s="19"/>
      <c r="EH22" s="18"/>
      <c r="EI22" s="18"/>
      <c r="EJ22" s="20"/>
      <c r="EK22" s="21"/>
      <c r="EL22" s="284">
        <v>1</v>
      </c>
      <c r="EM22" s="18">
        <v>11.5</v>
      </c>
      <c r="EN22" s="19">
        <v>11.5</v>
      </c>
      <c r="EO22" s="18">
        <v>11.5</v>
      </c>
      <c r="EP22" s="18">
        <v>11.5</v>
      </c>
      <c r="EQ22" s="20">
        <v>1.8171296296296297E-3</v>
      </c>
      <c r="ER22" s="21">
        <v>0</v>
      </c>
      <c r="ES22" s="284">
        <v>2</v>
      </c>
      <c r="ET22" s="18">
        <v>39.299999999999997</v>
      </c>
      <c r="EU22" s="19">
        <v>19.649999999999999</v>
      </c>
      <c r="EV22" s="18">
        <v>10</v>
      </c>
      <c r="EW22" s="18">
        <v>29.3</v>
      </c>
      <c r="EX22" s="20">
        <v>2.4247685185185184E-3</v>
      </c>
      <c r="EY22" s="21">
        <v>0</v>
      </c>
      <c r="EZ22" s="284">
        <v>1</v>
      </c>
      <c r="FA22" s="18">
        <v>10</v>
      </c>
      <c r="FB22" s="19">
        <v>10</v>
      </c>
      <c r="FC22" s="18">
        <v>10</v>
      </c>
      <c r="FD22" s="18">
        <v>10</v>
      </c>
      <c r="FE22" s="20">
        <v>2.1180555555555553E-3</v>
      </c>
      <c r="FF22" s="21">
        <v>0</v>
      </c>
      <c r="FG22" s="284"/>
      <c r="FH22" s="18"/>
      <c r="FI22" s="19"/>
      <c r="FJ22" s="18"/>
      <c r="FK22" s="18"/>
      <c r="FL22" s="20"/>
      <c r="FM22" s="21"/>
      <c r="FN22" s="284">
        <v>2</v>
      </c>
      <c r="FO22" s="18">
        <v>24.2</v>
      </c>
      <c r="FP22" s="19">
        <v>12.1</v>
      </c>
      <c r="FQ22" s="18">
        <v>12</v>
      </c>
      <c r="FR22" s="18">
        <v>12.2</v>
      </c>
      <c r="FS22" s="20">
        <v>1.8692129629629629E-3</v>
      </c>
      <c r="FT22" s="21">
        <v>0</v>
      </c>
      <c r="FU22" s="284">
        <v>2</v>
      </c>
      <c r="FV22" s="18">
        <v>18.5</v>
      </c>
      <c r="FW22" s="19">
        <v>9.25</v>
      </c>
      <c r="FX22" s="18">
        <v>8</v>
      </c>
      <c r="FY22" s="18">
        <v>10.5</v>
      </c>
      <c r="FZ22" s="20">
        <v>2.696759259259259E-3</v>
      </c>
      <c r="GA22" s="21">
        <v>0</v>
      </c>
      <c r="GB22" s="284"/>
      <c r="GC22" s="18"/>
      <c r="GD22" s="19"/>
      <c r="GE22" s="18"/>
      <c r="GF22" s="18"/>
      <c r="GG22" s="20"/>
      <c r="GH22" s="21"/>
      <c r="GI22" s="284"/>
      <c r="GJ22" s="18"/>
      <c r="GK22" s="19"/>
      <c r="GL22" s="18"/>
      <c r="GM22" s="18"/>
      <c r="GN22" s="20"/>
      <c r="GO22" s="21"/>
      <c r="GP22" s="284"/>
      <c r="GQ22" s="18"/>
      <c r="GR22" s="19"/>
      <c r="GS22" s="18"/>
      <c r="GT22" s="18"/>
      <c r="GU22" s="20"/>
      <c r="GV22" s="21"/>
      <c r="GW22" s="284"/>
      <c r="GX22" s="18"/>
      <c r="GY22" s="19"/>
      <c r="GZ22" s="18"/>
      <c r="HA22" s="18"/>
      <c r="HB22" s="20"/>
      <c r="HC22" s="21"/>
      <c r="HD22" s="134"/>
      <c r="HE22" s="27"/>
      <c r="HF22" s="28"/>
      <c r="HG22" s="27"/>
      <c r="HH22" s="27"/>
      <c r="HI22" s="29"/>
      <c r="HJ22" s="135"/>
      <c r="HK22" s="284"/>
      <c r="HL22" s="18"/>
      <c r="HM22" s="19"/>
      <c r="HN22" s="18"/>
      <c r="HO22" s="18"/>
      <c r="HP22" s="20"/>
      <c r="HQ22" s="21"/>
      <c r="HR22" s="284">
        <v>1</v>
      </c>
      <c r="HS22" s="18">
        <v>8</v>
      </c>
      <c r="HT22" s="19">
        <v>8</v>
      </c>
      <c r="HU22" s="18">
        <v>8</v>
      </c>
      <c r="HV22" s="18">
        <v>8</v>
      </c>
      <c r="HW22" s="20">
        <v>2.627314814814815E-3</v>
      </c>
      <c r="HX22" s="21">
        <v>5</v>
      </c>
      <c r="HY22" s="284">
        <v>1</v>
      </c>
      <c r="HZ22" s="18">
        <v>8</v>
      </c>
      <c r="IA22" s="19">
        <v>8</v>
      </c>
      <c r="IB22" s="18">
        <v>8</v>
      </c>
      <c r="IC22" s="18">
        <v>8</v>
      </c>
      <c r="ID22" s="20">
        <v>2.6041666666666665E-3</v>
      </c>
      <c r="IE22" s="21">
        <v>1</v>
      </c>
      <c r="IF22" s="284"/>
      <c r="IG22" s="18"/>
      <c r="IH22" s="19"/>
      <c r="II22" s="18"/>
      <c r="IJ22" s="18"/>
      <c r="IK22" s="20"/>
      <c r="IL22" s="21"/>
      <c r="IM22" s="284"/>
      <c r="IN22" s="18"/>
      <c r="IO22" s="19"/>
      <c r="IP22" s="18"/>
      <c r="IQ22" s="18"/>
      <c r="IR22" s="20"/>
      <c r="IS22" s="21"/>
      <c r="IT22" s="284"/>
      <c r="IU22" s="18"/>
      <c r="IV22" s="19"/>
      <c r="IW22" s="18"/>
      <c r="IX22" s="18"/>
      <c r="IY22" s="20"/>
      <c r="IZ22" s="21"/>
      <c r="JA22" s="136">
        <v>10</v>
      </c>
      <c r="JB22" s="136">
        <v>119.5</v>
      </c>
      <c r="JC22" s="137">
        <v>11.95</v>
      </c>
      <c r="JD22" s="136">
        <v>8</v>
      </c>
      <c r="JE22" s="136">
        <v>29.3</v>
      </c>
      <c r="JF22" s="138">
        <v>2.3148148148148151E-3</v>
      </c>
      <c r="JG22" s="139">
        <v>0.6</v>
      </c>
      <c r="JH22" s="40"/>
      <c r="JI22" s="18"/>
      <c r="JJ22" s="19"/>
      <c r="JK22" s="18"/>
      <c r="JL22" s="18"/>
      <c r="JM22" s="20"/>
      <c r="JN22" s="21"/>
      <c r="JO22" s="284"/>
      <c r="JP22" s="18"/>
      <c r="JQ22" s="19"/>
      <c r="JR22" s="18"/>
      <c r="JS22" s="18"/>
      <c r="JT22" s="20"/>
      <c r="JU22" s="21"/>
      <c r="JV22" s="284">
        <v>1</v>
      </c>
      <c r="JW22" s="18">
        <v>0.6</v>
      </c>
      <c r="JX22" s="19">
        <v>0.6</v>
      </c>
      <c r="JY22" s="18">
        <v>0.6</v>
      </c>
      <c r="JZ22" s="18">
        <v>0.6</v>
      </c>
      <c r="KA22" s="20">
        <v>2.3877314814814813E-2</v>
      </c>
      <c r="KB22" s="21">
        <v>0</v>
      </c>
      <c r="KC22" s="284">
        <v>2</v>
      </c>
      <c r="KD22" s="18">
        <v>1.56</v>
      </c>
      <c r="KE22" s="19">
        <v>0.78</v>
      </c>
      <c r="KF22" s="18">
        <v>0.56000000000000005</v>
      </c>
      <c r="KG22" s="18">
        <v>1</v>
      </c>
      <c r="KH22" s="20">
        <v>2.3020833333333334E-2</v>
      </c>
      <c r="KI22" s="21">
        <v>0</v>
      </c>
      <c r="KJ22" s="284"/>
      <c r="KK22" s="18"/>
      <c r="KL22" s="19"/>
      <c r="KM22" s="18"/>
      <c r="KN22" s="18"/>
      <c r="KO22" s="20"/>
      <c r="KP22" s="21"/>
      <c r="KQ22" s="284">
        <v>1</v>
      </c>
      <c r="KR22" s="18">
        <v>1</v>
      </c>
      <c r="KS22" s="19">
        <v>1</v>
      </c>
      <c r="KT22" s="18">
        <v>1</v>
      </c>
      <c r="KU22" s="18">
        <v>1</v>
      </c>
      <c r="KV22" s="20">
        <v>2.2222222222222223E-2</v>
      </c>
      <c r="KW22" s="21">
        <v>0</v>
      </c>
      <c r="KX22" s="284">
        <v>1</v>
      </c>
      <c r="KY22" s="18">
        <v>0.93</v>
      </c>
      <c r="KZ22" s="19">
        <v>0.93</v>
      </c>
      <c r="LA22" s="18">
        <v>0.93</v>
      </c>
      <c r="LB22" s="18">
        <v>0.93</v>
      </c>
      <c r="LC22" s="20">
        <v>2.5196759259259256E-2</v>
      </c>
      <c r="LD22" s="21">
        <v>0</v>
      </c>
      <c r="LE22" s="284"/>
      <c r="LF22" s="18"/>
      <c r="LG22" s="19"/>
      <c r="LH22" s="18"/>
      <c r="LI22" s="18"/>
      <c r="LJ22" s="20"/>
      <c r="LK22" s="21"/>
      <c r="LL22" s="284"/>
      <c r="LM22" s="18"/>
      <c r="LN22" s="19"/>
      <c r="LO22" s="18"/>
      <c r="LP22" s="18"/>
      <c r="LQ22" s="20"/>
      <c r="LR22" s="21"/>
      <c r="LS22" s="284"/>
      <c r="LT22" s="18"/>
      <c r="LU22" s="19"/>
      <c r="LV22" s="18"/>
      <c r="LW22" s="18"/>
      <c r="LX22" s="20"/>
      <c r="LY22" s="21"/>
      <c r="LZ22" s="284"/>
      <c r="MA22" s="18"/>
      <c r="MB22" s="19"/>
      <c r="MC22" s="18"/>
      <c r="MD22" s="18"/>
      <c r="ME22" s="20"/>
      <c r="MF22" s="21"/>
      <c r="MG22" s="134">
        <v>1</v>
      </c>
      <c r="MH22" s="27">
        <v>0.56000000000000005</v>
      </c>
      <c r="MI22" s="28">
        <v>0.56000000000000005</v>
      </c>
      <c r="MJ22" s="27">
        <v>0.56000000000000005</v>
      </c>
      <c r="MK22" s="27">
        <v>0.56000000000000005</v>
      </c>
      <c r="ML22" s="29">
        <v>2.6851851851851849E-2</v>
      </c>
      <c r="MM22" s="135">
        <v>4</v>
      </c>
      <c r="MN22" s="284"/>
      <c r="MO22" s="18"/>
      <c r="MP22" s="19"/>
      <c r="MQ22" s="18"/>
      <c r="MR22" s="18"/>
      <c r="MS22" s="20"/>
      <c r="MT22" s="21"/>
      <c r="MU22" s="284"/>
      <c r="MV22" s="18"/>
      <c r="MW22" s="19"/>
      <c r="MX22" s="18"/>
      <c r="MY22" s="18"/>
      <c r="MZ22" s="20"/>
      <c r="NA22" s="21"/>
      <c r="NB22" s="284"/>
      <c r="NC22" s="18"/>
      <c r="ND22" s="19"/>
      <c r="NE22" s="18"/>
      <c r="NF22" s="18"/>
      <c r="NG22" s="20"/>
      <c r="NH22" s="21"/>
      <c r="NI22" s="284"/>
      <c r="NJ22" s="18"/>
      <c r="NK22" s="19"/>
      <c r="NL22" s="18"/>
      <c r="NM22" s="18"/>
      <c r="NN22" s="20"/>
      <c r="NO22" s="21"/>
      <c r="NP22" s="284"/>
      <c r="NQ22" s="18"/>
      <c r="NR22" s="19"/>
      <c r="NS22" s="18"/>
      <c r="NT22" s="18"/>
      <c r="NU22" s="20"/>
      <c r="NV22" s="21"/>
      <c r="NW22" s="284"/>
      <c r="NX22" s="18"/>
      <c r="NY22" s="19"/>
      <c r="NZ22" s="18"/>
      <c r="OA22" s="18"/>
      <c r="OB22" s="20"/>
      <c r="OC22" s="21"/>
      <c r="OD22" s="136">
        <v>6</v>
      </c>
      <c r="OE22" s="136">
        <v>4.6500000000000004</v>
      </c>
      <c r="OF22" s="137">
        <v>0.77500000000000002</v>
      </c>
      <c r="OG22" s="136">
        <v>0.56000000000000005</v>
      </c>
      <c r="OH22" s="136">
        <v>1</v>
      </c>
      <c r="OI22" s="138">
        <v>2.4031635802469132E-2</v>
      </c>
      <c r="OJ22" s="139">
        <v>0.66666666666666663</v>
      </c>
      <c r="OK22" s="40"/>
      <c r="OL22" s="18"/>
      <c r="OM22" s="19"/>
      <c r="ON22" s="18"/>
      <c r="OO22" s="18"/>
      <c r="OP22" s="20"/>
      <c r="OQ22" s="21"/>
      <c r="OR22" s="136"/>
      <c r="OS22" s="136"/>
      <c r="OT22" s="137"/>
      <c r="OU22" s="136"/>
      <c r="OV22" s="136"/>
      <c r="OW22" s="138"/>
      <c r="OX22" s="285"/>
    </row>
    <row r="23" spans="1:414" s="22" customFormat="1" x14ac:dyDescent="0.2">
      <c r="A23" s="133">
        <v>13</v>
      </c>
      <c r="B23" s="40">
        <v>2</v>
      </c>
      <c r="C23" s="18">
        <v>15.4</v>
      </c>
      <c r="D23" s="19">
        <v>7.7</v>
      </c>
      <c r="E23" s="18">
        <v>5.0999999999999996</v>
      </c>
      <c r="F23" s="18">
        <v>10.3</v>
      </c>
      <c r="G23" s="20">
        <v>8.1828703703703699E-3</v>
      </c>
      <c r="H23" s="21">
        <v>2.5</v>
      </c>
      <c r="I23" s="284">
        <v>4</v>
      </c>
      <c r="J23" s="18">
        <v>24.05</v>
      </c>
      <c r="K23" s="19">
        <v>6.0125000000000002</v>
      </c>
      <c r="L23" s="18">
        <v>3</v>
      </c>
      <c r="M23" s="18">
        <v>10.3</v>
      </c>
      <c r="N23" s="20">
        <v>7.4884259259259262E-3</v>
      </c>
      <c r="O23" s="21">
        <v>0.25</v>
      </c>
      <c r="P23" s="284">
        <v>2</v>
      </c>
      <c r="Q23" s="18">
        <v>13.25</v>
      </c>
      <c r="R23" s="19">
        <v>6.625</v>
      </c>
      <c r="S23" s="18">
        <v>4</v>
      </c>
      <c r="T23" s="18">
        <v>9.25</v>
      </c>
      <c r="U23" s="20">
        <v>8.3449074074074085E-3</v>
      </c>
      <c r="V23" s="21">
        <v>0.5</v>
      </c>
      <c r="W23" s="284">
        <v>1</v>
      </c>
      <c r="X23" s="18">
        <v>3</v>
      </c>
      <c r="Y23" s="19">
        <v>3</v>
      </c>
      <c r="Z23" s="18">
        <v>3</v>
      </c>
      <c r="AA23" s="18">
        <v>3</v>
      </c>
      <c r="AB23" s="20">
        <v>8.1018518518518514E-3</v>
      </c>
      <c r="AC23" s="21">
        <v>1</v>
      </c>
      <c r="AD23" s="284">
        <v>2</v>
      </c>
      <c r="AE23" s="18">
        <v>3.01</v>
      </c>
      <c r="AF23" s="19">
        <v>1.5049999999999999</v>
      </c>
      <c r="AG23" s="18">
        <v>1.01</v>
      </c>
      <c r="AH23" s="18">
        <v>2</v>
      </c>
      <c r="AI23" s="20">
        <v>6.6377314814814814E-3</v>
      </c>
      <c r="AJ23" s="21">
        <v>0</v>
      </c>
      <c r="AK23" s="284">
        <v>2</v>
      </c>
      <c r="AL23" s="18">
        <v>3.95</v>
      </c>
      <c r="AM23" s="19">
        <v>1.9750000000000001</v>
      </c>
      <c r="AN23" s="18">
        <v>1.6</v>
      </c>
      <c r="AO23" s="18">
        <v>2.35</v>
      </c>
      <c r="AP23" s="20">
        <v>6.3541666666666677E-3</v>
      </c>
      <c r="AQ23" s="21">
        <v>0</v>
      </c>
      <c r="AR23" s="284">
        <v>4</v>
      </c>
      <c r="AS23" s="18">
        <v>9.14</v>
      </c>
      <c r="AT23" s="19">
        <v>2.2850000000000001</v>
      </c>
      <c r="AU23" s="18">
        <v>1</v>
      </c>
      <c r="AV23" s="18">
        <v>4.04</v>
      </c>
      <c r="AW23" s="20">
        <v>6.4930555555555557E-3</v>
      </c>
      <c r="AX23" s="21">
        <v>0</v>
      </c>
      <c r="AY23" s="284">
        <v>1</v>
      </c>
      <c r="AZ23" s="18">
        <v>1.67</v>
      </c>
      <c r="BA23" s="19">
        <v>1.67</v>
      </c>
      <c r="BB23" s="18">
        <v>1.67</v>
      </c>
      <c r="BC23" s="18">
        <v>1.67</v>
      </c>
      <c r="BD23" s="20">
        <v>7.8819444444444432E-3</v>
      </c>
      <c r="BE23" s="21">
        <v>0</v>
      </c>
      <c r="BF23" s="284"/>
      <c r="BG23" s="18"/>
      <c r="BH23" s="19"/>
      <c r="BI23" s="18"/>
      <c r="BJ23" s="18"/>
      <c r="BK23" s="20"/>
      <c r="BL23" s="21"/>
      <c r="BM23" s="284">
        <v>1</v>
      </c>
      <c r="BN23" s="18">
        <v>10.32097231</v>
      </c>
      <c r="BO23" s="19">
        <v>10.32097231</v>
      </c>
      <c r="BP23" s="18">
        <v>10.32097231</v>
      </c>
      <c r="BQ23" s="18">
        <v>10.32097231</v>
      </c>
      <c r="BR23" s="20">
        <v>6.5972222222222222E-3</v>
      </c>
      <c r="BS23" s="21">
        <v>0.87361111110658385</v>
      </c>
      <c r="BT23" s="284">
        <v>5</v>
      </c>
      <c r="BU23" s="18">
        <v>21.06</v>
      </c>
      <c r="BV23" s="19">
        <v>4.2119999999999997</v>
      </c>
      <c r="BW23" s="18">
        <v>3.5</v>
      </c>
      <c r="BX23" s="18">
        <v>5.04</v>
      </c>
      <c r="BY23" s="20">
        <v>6.9166666666666664E-3</v>
      </c>
      <c r="BZ23" s="21">
        <v>0.6</v>
      </c>
      <c r="CA23" s="134">
        <v>4</v>
      </c>
      <c r="CB23" s="27">
        <v>14.6</v>
      </c>
      <c r="CC23" s="28">
        <v>3.65</v>
      </c>
      <c r="CD23" s="27">
        <v>3</v>
      </c>
      <c r="CE23" s="27">
        <v>5</v>
      </c>
      <c r="CF23" s="29">
        <v>7.0862268518518514E-3</v>
      </c>
      <c r="CG23" s="135">
        <v>0.5</v>
      </c>
      <c r="CH23" s="284">
        <v>5</v>
      </c>
      <c r="CI23" s="18">
        <v>18.75</v>
      </c>
      <c r="CJ23" s="19">
        <v>3.75</v>
      </c>
      <c r="CK23" s="18">
        <v>3</v>
      </c>
      <c r="CL23" s="18">
        <v>4.4000000000000004</v>
      </c>
      <c r="CM23" s="20">
        <v>7.0231481481481482E-3</v>
      </c>
      <c r="CN23" s="21">
        <v>0.4</v>
      </c>
      <c r="CO23" s="284">
        <v>1</v>
      </c>
      <c r="CP23" s="18">
        <v>2.1</v>
      </c>
      <c r="CQ23" s="19">
        <v>2.1</v>
      </c>
      <c r="CR23" s="18">
        <v>2.1</v>
      </c>
      <c r="CS23" s="18">
        <v>2.1</v>
      </c>
      <c r="CT23" s="20">
        <v>7.4652777777777781E-3</v>
      </c>
      <c r="CU23" s="21">
        <v>0</v>
      </c>
      <c r="CV23" s="284">
        <v>1</v>
      </c>
      <c r="CW23" s="18">
        <v>1.75</v>
      </c>
      <c r="CX23" s="19">
        <v>1.75</v>
      </c>
      <c r="CY23" s="18">
        <v>1.75</v>
      </c>
      <c r="CZ23" s="18">
        <v>1.75</v>
      </c>
      <c r="DA23" s="20">
        <v>7.6041666666666662E-3</v>
      </c>
      <c r="DB23" s="21">
        <v>1</v>
      </c>
      <c r="DC23" s="284"/>
      <c r="DD23" s="18"/>
      <c r="DE23" s="19"/>
      <c r="DF23" s="18"/>
      <c r="DG23" s="18"/>
      <c r="DH23" s="20"/>
      <c r="DI23" s="21"/>
      <c r="DJ23" s="284"/>
      <c r="DK23" s="18"/>
      <c r="DL23" s="19"/>
      <c r="DM23" s="18"/>
      <c r="DN23" s="18"/>
      <c r="DO23" s="20"/>
      <c r="DP23" s="21"/>
      <c r="DQ23" s="284"/>
      <c r="DR23" s="18"/>
      <c r="DS23" s="19"/>
      <c r="DT23" s="18"/>
      <c r="DU23" s="18"/>
      <c r="DV23" s="20"/>
      <c r="DW23" s="21"/>
      <c r="DX23" s="136">
        <v>35</v>
      </c>
      <c r="DY23" s="136">
        <v>142.05097230999999</v>
      </c>
      <c r="DZ23" s="137">
        <v>4.0585992088571423</v>
      </c>
      <c r="EA23" s="136">
        <v>1</v>
      </c>
      <c r="EB23" s="136">
        <v>10.32097231</v>
      </c>
      <c r="EC23" s="138">
        <v>7.1617063492063491E-3</v>
      </c>
      <c r="ED23" s="139">
        <v>0.48210317460304525</v>
      </c>
      <c r="EE23" s="40"/>
      <c r="EF23" s="18"/>
      <c r="EG23" s="19"/>
      <c r="EH23" s="18"/>
      <c r="EI23" s="18"/>
      <c r="EJ23" s="20"/>
      <c r="EK23" s="21"/>
      <c r="EL23" s="284">
        <v>1</v>
      </c>
      <c r="EM23" s="18">
        <v>12</v>
      </c>
      <c r="EN23" s="19">
        <v>12</v>
      </c>
      <c r="EO23" s="18">
        <v>12</v>
      </c>
      <c r="EP23" s="18">
        <v>12</v>
      </c>
      <c r="EQ23" s="20">
        <v>1.736111111111111E-3</v>
      </c>
      <c r="ER23" s="21">
        <v>0</v>
      </c>
      <c r="ES23" s="284">
        <v>3</v>
      </c>
      <c r="ET23" s="18">
        <v>37.099999999999994</v>
      </c>
      <c r="EU23" s="19">
        <v>12.366666666666665</v>
      </c>
      <c r="EV23" s="18">
        <v>8.6999999999999993</v>
      </c>
      <c r="EW23" s="18">
        <v>15.4</v>
      </c>
      <c r="EX23" s="20">
        <v>3.0825617283950619E-3</v>
      </c>
      <c r="EY23" s="21">
        <v>0</v>
      </c>
      <c r="EZ23" s="284">
        <v>2</v>
      </c>
      <c r="FA23" s="18">
        <v>22</v>
      </c>
      <c r="FB23" s="19">
        <v>11</v>
      </c>
      <c r="FC23" s="18">
        <v>10</v>
      </c>
      <c r="FD23" s="18">
        <v>12</v>
      </c>
      <c r="FE23" s="20">
        <v>1.9502314814814814E-3</v>
      </c>
      <c r="FF23" s="21">
        <v>1.5</v>
      </c>
      <c r="FG23" s="284">
        <v>3</v>
      </c>
      <c r="FH23" s="18">
        <v>34.200000000000003</v>
      </c>
      <c r="FI23" s="19">
        <v>11.4</v>
      </c>
      <c r="FJ23" s="18">
        <v>10</v>
      </c>
      <c r="FK23" s="18">
        <v>13.2</v>
      </c>
      <c r="FL23" s="20">
        <v>2.334104938271605E-3</v>
      </c>
      <c r="FM23" s="21">
        <v>3</v>
      </c>
      <c r="FN23" s="284">
        <v>4</v>
      </c>
      <c r="FO23" s="18">
        <v>83.5</v>
      </c>
      <c r="FP23" s="19">
        <v>20.875</v>
      </c>
      <c r="FQ23" s="18">
        <v>11.5</v>
      </c>
      <c r="FR23" s="18">
        <v>32.700000000000003</v>
      </c>
      <c r="FS23" s="20">
        <v>2.4710648148148148E-3</v>
      </c>
      <c r="FT23" s="21">
        <v>0</v>
      </c>
      <c r="FU23" s="284">
        <v>3</v>
      </c>
      <c r="FV23" s="18">
        <v>28.32</v>
      </c>
      <c r="FW23" s="19">
        <v>9.44</v>
      </c>
      <c r="FX23" s="18">
        <v>8.17</v>
      </c>
      <c r="FY23" s="18">
        <v>10.5</v>
      </c>
      <c r="FZ23" s="20">
        <v>2.8896604938271602E-3</v>
      </c>
      <c r="GA23" s="21">
        <v>0.33333333333333331</v>
      </c>
      <c r="GB23" s="284"/>
      <c r="GC23" s="18"/>
      <c r="GD23" s="19"/>
      <c r="GE23" s="18"/>
      <c r="GF23" s="18"/>
      <c r="GG23" s="20"/>
      <c r="GH23" s="21"/>
      <c r="GI23" s="284"/>
      <c r="GJ23" s="18"/>
      <c r="GK23" s="19"/>
      <c r="GL23" s="18"/>
      <c r="GM23" s="18"/>
      <c r="GN23" s="20"/>
      <c r="GO23" s="21"/>
      <c r="GP23" s="284"/>
      <c r="GQ23" s="18"/>
      <c r="GR23" s="19"/>
      <c r="GS23" s="18"/>
      <c r="GT23" s="18"/>
      <c r="GU23" s="20"/>
      <c r="GV23" s="21"/>
      <c r="GW23" s="284"/>
      <c r="GX23" s="18"/>
      <c r="GY23" s="19"/>
      <c r="GZ23" s="18"/>
      <c r="HA23" s="18"/>
      <c r="HB23" s="20"/>
      <c r="HC23" s="21"/>
      <c r="HD23" s="134"/>
      <c r="HE23" s="27"/>
      <c r="HF23" s="28"/>
      <c r="HG23" s="27"/>
      <c r="HH23" s="27"/>
      <c r="HI23" s="29"/>
      <c r="HJ23" s="135"/>
      <c r="HK23" s="284"/>
      <c r="HL23" s="18"/>
      <c r="HM23" s="19"/>
      <c r="HN23" s="18"/>
      <c r="HO23" s="18"/>
      <c r="HP23" s="20"/>
      <c r="HQ23" s="21"/>
      <c r="HR23" s="284">
        <v>2</v>
      </c>
      <c r="HS23" s="18">
        <v>20</v>
      </c>
      <c r="HT23" s="19">
        <v>10</v>
      </c>
      <c r="HU23" s="18">
        <v>8</v>
      </c>
      <c r="HV23" s="18">
        <v>12</v>
      </c>
      <c r="HW23" s="20">
        <v>2.6041666666666665E-3</v>
      </c>
      <c r="HX23" s="21">
        <v>0.5</v>
      </c>
      <c r="HY23" s="284">
        <v>2</v>
      </c>
      <c r="HZ23" s="18">
        <v>22</v>
      </c>
      <c r="IA23" s="19">
        <v>11</v>
      </c>
      <c r="IB23" s="18">
        <v>7</v>
      </c>
      <c r="IC23" s="18">
        <v>15</v>
      </c>
      <c r="ID23" s="20">
        <v>3.2754629629629627E-3</v>
      </c>
      <c r="IE23" s="21">
        <v>1.5</v>
      </c>
      <c r="IF23" s="284"/>
      <c r="IG23" s="18"/>
      <c r="IH23" s="19"/>
      <c r="II23" s="18"/>
      <c r="IJ23" s="18"/>
      <c r="IK23" s="20"/>
      <c r="IL23" s="21"/>
      <c r="IM23" s="284"/>
      <c r="IN23" s="18"/>
      <c r="IO23" s="19"/>
      <c r="IP23" s="18"/>
      <c r="IQ23" s="18"/>
      <c r="IR23" s="20"/>
      <c r="IS23" s="21"/>
      <c r="IT23" s="284"/>
      <c r="IU23" s="18"/>
      <c r="IV23" s="19"/>
      <c r="IW23" s="18"/>
      <c r="IX23" s="18"/>
      <c r="IY23" s="20"/>
      <c r="IZ23" s="21"/>
      <c r="JA23" s="136">
        <v>20</v>
      </c>
      <c r="JB23" s="136">
        <v>259.12</v>
      </c>
      <c r="JC23" s="137">
        <v>12.956</v>
      </c>
      <c r="JD23" s="136">
        <v>7</v>
      </c>
      <c r="JE23" s="136">
        <v>32.700000000000003</v>
      </c>
      <c r="JF23" s="138">
        <v>2.6099537037037037E-3</v>
      </c>
      <c r="JG23" s="139">
        <v>0.85</v>
      </c>
      <c r="JH23" s="40"/>
      <c r="JI23" s="18"/>
      <c r="JJ23" s="19"/>
      <c r="JK23" s="18"/>
      <c r="JL23" s="18"/>
      <c r="JM23" s="20"/>
      <c r="JN23" s="21"/>
      <c r="JO23" s="284">
        <v>1</v>
      </c>
      <c r="JP23" s="18">
        <v>1</v>
      </c>
      <c r="JQ23" s="19">
        <v>1</v>
      </c>
      <c r="JR23" s="18">
        <v>1</v>
      </c>
      <c r="JS23" s="18">
        <v>1</v>
      </c>
      <c r="JT23" s="20">
        <v>2.2916666666666669E-2</v>
      </c>
      <c r="JU23" s="21">
        <v>0</v>
      </c>
      <c r="JV23" s="284">
        <v>2</v>
      </c>
      <c r="JW23" s="18">
        <v>1.5499999999999998</v>
      </c>
      <c r="JX23" s="19">
        <v>0.77499999999999991</v>
      </c>
      <c r="JY23" s="18">
        <v>0.7</v>
      </c>
      <c r="JZ23" s="18">
        <v>0.85</v>
      </c>
      <c r="KA23" s="20">
        <v>2.4050925925925927E-2</v>
      </c>
      <c r="KB23" s="21">
        <v>0</v>
      </c>
      <c r="KC23" s="284"/>
      <c r="KD23" s="18"/>
      <c r="KE23" s="19"/>
      <c r="KF23" s="18"/>
      <c r="KG23" s="18"/>
      <c r="KH23" s="20"/>
      <c r="KI23" s="21"/>
      <c r="KJ23" s="284">
        <v>2</v>
      </c>
      <c r="KK23" s="18">
        <v>1.27</v>
      </c>
      <c r="KL23" s="19">
        <v>0.63500000000000001</v>
      </c>
      <c r="KM23" s="18">
        <v>0.56000000000000005</v>
      </c>
      <c r="KN23" s="18">
        <v>0.71</v>
      </c>
      <c r="KO23" s="20">
        <v>4.4363425925925924E-2</v>
      </c>
      <c r="KP23" s="21">
        <v>0</v>
      </c>
      <c r="KQ23" s="284">
        <v>1</v>
      </c>
      <c r="KR23" s="18">
        <v>0.85</v>
      </c>
      <c r="KS23" s="19">
        <v>0.85</v>
      </c>
      <c r="KT23" s="18">
        <v>0.85</v>
      </c>
      <c r="KU23" s="18">
        <v>0.85</v>
      </c>
      <c r="KV23" s="20">
        <v>2.4236111111111111E-2</v>
      </c>
      <c r="KW23" s="21">
        <v>1</v>
      </c>
      <c r="KX23" s="284"/>
      <c r="KY23" s="18"/>
      <c r="KZ23" s="19"/>
      <c r="LA23" s="18"/>
      <c r="LB23" s="18"/>
      <c r="LC23" s="20"/>
      <c r="LD23" s="21"/>
      <c r="LE23" s="284"/>
      <c r="LF23" s="18"/>
      <c r="LG23" s="19"/>
      <c r="LH23" s="18"/>
      <c r="LI23" s="18"/>
      <c r="LJ23" s="20"/>
      <c r="LK23" s="21"/>
      <c r="LL23" s="284"/>
      <c r="LM23" s="18"/>
      <c r="LN23" s="19"/>
      <c r="LO23" s="18"/>
      <c r="LP23" s="18"/>
      <c r="LQ23" s="20"/>
      <c r="LR23" s="21"/>
      <c r="LS23" s="284"/>
      <c r="LT23" s="18"/>
      <c r="LU23" s="19"/>
      <c r="LV23" s="18"/>
      <c r="LW23" s="18"/>
      <c r="LX23" s="20"/>
      <c r="LY23" s="21"/>
      <c r="LZ23" s="284"/>
      <c r="MA23" s="18"/>
      <c r="MB23" s="19"/>
      <c r="MC23" s="18"/>
      <c r="MD23" s="18"/>
      <c r="ME23" s="20"/>
      <c r="MF23" s="21"/>
      <c r="MG23" s="134"/>
      <c r="MH23" s="27"/>
      <c r="MI23" s="28"/>
      <c r="MJ23" s="27"/>
      <c r="MK23" s="27"/>
      <c r="ML23" s="29"/>
      <c r="MM23" s="135"/>
      <c r="MN23" s="284"/>
      <c r="MO23" s="18"/>
      <c r="MP23" s="19"/>
      <c r="MQ23" s="18"/>
      <c r="MR23" s="18"/>
      <c r="MS23" s="20"/>
      <c r="MT23" s="21"/>
      <c r="MU23" s="284"/>
      <c r="MV23" s="18"/>
      <c r="MW23" s="19"/>
      <c r="MX23" s="18"/>
      <c r="MY23" s="18"/>
      <c r="MZ23" s="20"/>
      <c r="NA23" s="21"/>
      <c r="NB23" s="284"/>
      <c r="NC23" s="18"/>
      <c r="ND23" s="19"/>
      <c r="NE23" s="18"/>
      <c r="NF23" s="18"/>
      <c r="NG23" s="20"/>
      <c r="NH23" s="21"/>
      <c r="NI23" s="284"/>
      <c r="NJ23" s="18"/>
      <c r="NK23" s="19"/>
      <c r="NL23" s="18"/>
      <c r="NM23" s="18"/>
      <c r="NN23" s="20"/>
      <c r="NO23" s="21"/>
      <c r="NP23" s="284"/>
      <c r="NQ23" s="18"/>
      <c r="NR23" s="19"/>
      <c r="NS23" s="18"/>
      <c r="NT23" s="18"/>
      <c r="NU23" s="20"/>
      <c r="NV23" s="21"/>
      <c r="NW23" s="284"/>
      <c r="NX23" s="18"/>
      <c r="NY23" s="19"/>
      <c r="NZ23" s="18"/>
      <c r="OA23" s="18"/>
      <c r="OB23" s="20"/>
      <c r="OC23" s="21"/>
      <c r="OD23" s="136">
        <v>6</v>
      </c>
      <c r="OE23" s="136">
        <v>4.67</v>
      </c>
      <c r="OF23" s="137">
        <v>0.77833333333333332</v>
      </c>
      <c r="OG23" s="136">
        <v>0.56000000000000005</v>
      </c>
      <c r="OH23" s="136">
        <v>1</v>
      </c>
      <c r="OI23" s="138">
        <v>3.0663580246913579E-2</v>
      </c>
      <c r="OJ23" s="139">
        <v>0.16666666666666666</v>
      </c>
      <c r="OK23" s="40"/>
      <c r="OL23" s="18"/>
      <c r="OM23" s="19"/>
      <c r="ON23" s="18"/>
      <c r="OO23" s="18"/>
      <c r="OP23" s="20"/>
      <c r="OQ23" s="21"/>
      <c r="OR23" s="136"/>
      <c r="OS23" s="136"/>
      <c r="OT23" s="137"/>
      <c r="OU23" s="136"/>
      <c r="OV23" s="136"/>
      <c r="OW23" s="138"/>
      <c r="OX23" s="285"/>
    </row>
    <row r="24" spans="1:414" s="22" customFormat="1" x14ac:dyDescent="0.2">
      <c r="A24" s="133">
        <v>14</v>
      </c>
      <c r="B24" s="40">
        <v>4</v>
      </c>
      <c r="C24" s="18">
        <v>16.149999999999999</v>
      </c>
      <c r="D24" s="19">
        <v>4.0374999999999996</v>
      </c>
      <c r="E24" s="18">
        <v>3.2</v>
      </c>
      <c r="F24" s="18">
        <v>5.0999999999999996</v>
      </c>
      <c r="G24" s="20">
        <v>7.5173611111111118E-3</v>
      </c>
      <c r="H24" s="21">
        <v>0.5</v>
      </c>
      <c r="I24" s="284">
        <v>4</v>
      </c>
      <c r="J24" s="18">
        <v>19.450000000000003</v>
      </c>
      <c r="K24" s="19">
        <v>4.8625000000000007</v>
      </c>
      <c r="L24" s="18">
        <v>3.1</v>
      </c>
      <c r="M24" s="18">
        <v>7.25</v>
      </c>
      <c r="N24" s="20">
        <v>7.688078703703703E-3</v>
      </c>
      <c r="O24" s="21">
        <v>0.5</v>
      </c>
      <c r="P24" s="284">
        <v>4</v>
      </c>
      <c r="Q24" s="18">
        <v>19</v>
      </c>
      <c r="R24" s="19">
        <v>4.75</v>
      </c>
      <c r="S24" s="18">
        <v>2.8</v>
      </c>
      <c r="T24" s="18">
        <v>8.1</v>
      </c>
      <c r="U24" s="20">
        <v>7.6678240740740734E-3</v>
      </c>
      <c r="V24" s="21">
        <v>0.5</v>
      </c>
      <c r="W24" s="284">
        <v>2</v>
      </c>
      <c r="X24" s="18">
        <v>9</v>
      </c>
      <c r="Y24" s="19">
        <v>4.5</v>
      </c>
      <c r="Z24" s="18">
        <v>3.9</v>
      </c>
      <c r="AA24" s="18">
        <v>5.0999999999999996</v>
      </c>
      <c r="AB24" s="20">
        <v>7.8240740740740736E-3</v>
      </c>
      <c r="AC24" s="21">
        <v>0</v>
      </c>
      <c r="AD24" s="284">
        <v>4</v>
      </c>
      <c r="AE24" s="18">
        <v>12.24</v>
      </c>
      <c r="AF24" s="19">
        <v>3.06</v>
      </c>
      <c r="AG24" s="18">
        <v>3</v>
      </c>
      <c r="AH24" s="18">
        <v>3.14</v>
      </c>
      <c r="AI24" s="20">
        <v>7.0543981481481482E-3</v>
      </c>
      <c r="AJ24" s="21">
        <v>0.75</v>
      </c>
      <c r="AK24" s="284">
        <v>4</v>
      </c>
      <c r="AL24" s="18">
        <v>18.8</v>
      </c>
      <c r="AM24" s="19">
        <v>4.7</v>
      </c>
      <c r="AN24" s="18">
        <v>2</v>
      </c>
      <c r="AO24" s="18">
        <v>10.5</v>
      </c>
      <c r="AP24" s="20">
        <v>6.2760416666666667E-3</v>
      </c>
      <c r="AQ24" s="21">
        <v>0.25</v>
      </c>
      <c r="AR24" s="284">
        <v>3</v>
      </c>
      <c r="AS24" s="18">
        <v>9.1499999999999986</v>
      </c>
      <c r="AT24" s="19">
        <v>3.0499999999999994</v>
      </c>
      <c r="AU24" s="18">
        <v>0.55000000000000004</v>
      </c>
      <c r="AV24" s="18">
        <v>4.5999999999999996</v>
      </c>
      <c r="AW24" s="20">
        <v>6.8904320987654318E-3</v>
      </c>
      <c r="AX24" s="21">
        <v>0.33333333333333331</v>
      </c>
      <c r="AY24" s="284">
        <v>4</v>
      </c>
      <c r="AZ24" s="18">
        <v>8.6499999999999986</v>
      </c>
      <c r="BA24" s="19">
        <v>2.1624999999999996</v>
      </c>
      <c r="BB24" s="18">
        <v>1.64</v>
      </c>
      <c r="BC24" s="18">
        <v>3.01</v>
      </c>
      <c r="BD24" s="20">
        <v>7.060185185185185E-3</v>
      </c>
      <c r="BE24" s="21">
        <v>1.75</v>
      </c>
      <c r="BF24" s="284"/>
      <c r="BG24" s="18"/>
      <c r="BH24" s="19"/>
      <c r="BI24" s="18"/>
      <c r="BJ24" s="18"/>
      <c r="BK24" s="20"/>
      <c r="BL24" s="21"/>
      <c r="BM24" s="284">
        <v>2</v>
      </c>
      <c r="BN24" s="18">
        <v>7.3818874799999996</v>
      </c>
      <c r="BO24" s="19">
        <v>3.6909437399999998</v>
      </c>
      <c r="BP24" s="18">
        <v>2.6594678799999998</v>
      </c>
      <c r="BQ24" s="18">
        <v>4.7224196000000003</v>
      </c>
      <c r="BR24" s="20">
        <v>9.2708333333333341E-3</v>
      </c>
      <c r="BS24" s="21">
        <v>4.0586805555576575</v>
      </c>
      <c r="BT24" s="284">
        <v>2</v>
      </c>
      <c r="BU24" s="18">
        <v>5</v>
      </c>
      <c r="BV24" s="19">
        <v>2.5</v>
      </c>
      <c r="BW24" s="18">
        <v>2</v>
      </c>
      <c r="BX24" s="18">
        <v>3</v>
      </c>
      <c r="BY24" s="20">
        <v>7.3032407407407404E-3</v>
      </c>
      <c r="BZ24" s="21">
        <v>1.5</v>
      </c>
      <c r="CA24" s="134">
        <v>2</v>
      </c>
      <c r="CB24" s="27">
        <v>9.4</v>
      </c>
      <c r="CC24" s="28">
        <v>4.7</v>
      </c>
      <c r="CD24" s="27">
        <v>2.9</v>
      </c>
      <c r="CE24" s="27">
        <v>6.5</v>
      </c>
      <c r="CF24" s="29">
        <v>6.9502314814814808E-3</v>
      </c>
      <c r="CG24" s="135">
        <v>1</v>
      </c>
      <c r="CH24" s="284">
        <v>3</v>
      </c>
      <c r="CI24" s="18">
        <v>9.4</v>
      </c>
      <c r="CJ24" s="19">
        <v>3.1333333333333333</v>
      </c>
      <c r="CK24" s="18">
        <v>2.9</v>
      </c>
      <c r="CL24" s="18">
        <v>3.5</v>
      </c>
      <c r="CM24" s="20">
        <v>6.8094135802469133E-3</v>
      </c>
      <c r="CN24" s="21">
        <v>0.33333333333333331</v>
      </c>
      <c r="CO24" s="284">
        <v>2</v>
      </c>
      <c r="CP24" s="18">
        <v>4.5999999999999996</v>
      </c>
      <c r="CQ24" s="19">
        <v>2.2999999999999998</v>
      </c>
      <c r="CR24" s="18">
        <v>2.1</v>
      </c>
      <c r="CS24" s="18">
        <v>2.5</v>
      </c>
      <c r="CT24" s="20">
        <v>7.2453703703703699E-3</v>
      </c>
      <c r="CU24" s="21">
        <v>2.5</v>
      </c>
      <c r="CV24" s="284">
        <v>1</v>
      </c>
      <c r="CW24" s="18">
        <v>2</v>
      </c>
      <c r="CX24" s="19">
        <v>2</v>
      </c>
      <c r="CY24" s="18">
        <v>2</v>
      </c>
      <c r="CZ24" s="18">
        <v>2</v>
      </c>
      <c r="DA24" s="20">
        <v>6.9675925925925921E-3</v>
      </c>
      <c r="DB24" s="21">
        <v>0</v>
      </c>
      <c r="DC24" s="284"/>
      <c r="DD24" s="18"/>
      <c r="DE24" s="19"/>
      <c r="DF24" s="18"/>
      <c r="DG24" s="18"/>
      <c r="DH24" s="20"/>
      <c r="DI24" s="21"/>
      <c r="DJ24" s="284"/>
      <c r="DK24" s="18"/>
      <c r="DL24" s="19"/>
      <c r="DM24" s="18"/>
      <c r="DN24" s="18"/>
      <c r="DO24" s="20"/>
      <c r="DP24" s="21"/>
      <c r="DQ24" s="284"/>
      <c r="DR24" s="18"/>
      <c r="DS24" s="19"/>
      <c r="DT24" s="18"/>
      <c r="DU24" s="18"/>
      <c r="DV24" s="20"/>
      <c r="DW24" s="21"/>
      <c r="DX24" s="136">
        <v>41</v>
      </c>
      <c r="DY24" s="136">
        <v>150.22188747999996</v>
      </c>
      <c r="DZ24" s="137">
        <v>3.6639484751219502</v>
      </c>
      <c r="EA24" s="136">
        <v>0.55000000000000004</v>
      </c>
      <c r="EB24" s="136">
        <v>10.5</v>
      </c>
      <c r="EC24" s="138">
        <v>7.2758581752484187E-3</v>
      </c>
      <c r="ED24" s="139">
        <v>0.90530149051500763</v>
      </c>
      <c r="EE24" s="40"/>
      <c r="EF24" s="18"/>
      <c r="EG24" s="19"/>
      <c r="EH24" s="18"/>
      <c r="EI24" s="18"/>
      <c r="EJ24" s="20"/>
      <c r="EK24" s="21"/>
      <c r="EL24" s="284">
        <v>1</v>
      </c>
      <c r="EM24" s="18">
        <v>22.5</v>
      </c>
      <c r="EN24" s="19">
        <v>22.5</v>
      </c>
      <c r="EO24" s="18">
        <v>22.5</v>
      </c>
      <c r="EP24" s="18">
        <v>22.5</v>
      </c>
      <c r="EQ24" s="20">
        <v>3.2175925925925926E-3</v>
      </c>
      <c r="ER24" s="21">
        <v>0</v>
      </c>
      <c r="ES24" s="284">
        <v>2</v>
      </c>
      <c r="ET24" s="18">
        <v>24.3</v>
      </c>
      <c r="EU24" s="19">
        <v>12.15</v>
      </c>
      <c r="EV24" s="18">
        <v>11</v>
      </c>
      <c r="EW24" s="18">
        <v>13.3</v>
      </c>
      <c r="EX24" s="20">
        <v>3.472222222222222E-3</v>
      </c>
      <c r="EY24" s="21">
        <v>0.5</v>
      </c>
      <c r="EZ24" s="284">
        <v>4</v>
      </c>
      <c r="FA24" s="18">
        <v>84.5</v>
      </c>
      <c r="FB24" s="19">
        <v>21.125</v>
      </c>
      <c r="FC24" s="18">
        <v>16</v>
      </c>
      <c r="FD24" s="18">
        <v>30.4</v>
      </c>
      <c r="FE24" s="20">
        <v>2.5405092592592593E-3</v>
      </c>
      <c r="FF24" s="21">
        <v>0.25</v>
      </c>
      <c r="FG24" s="284">
        <v>4</v>
      </c>
      <c r="FH24" s="18">
        <v>72.5</v>
      </c>
      <c r="FI24" s="19">
        <v>18.125</v>
      </c>
      <c r="FJ24" s="18">
        <v>10</v>
      </c>
      <c r="FK24" s="18">
        <v>35.5</v>
      </c>
      <c r="FL24" s="20">
        <v>2.3611111111111111E-3</v>
      </c>
      <c r="FM24" s="21">
        <v>0.5</v>
      </c>
      <c r="FN24" s="284">
        <v>3</v>
      </c>
      <c r="FO24" s="18">
        <v>65.2</v>
      </c>
      <c r="FP24" s="19">
        <v>21.733333333333334</v>
      </c>
      <c r="FQ24" s="18">
        <v>10</v>
      </c>
      <c r="FR24" s="18">
        <v>43.7</v>
      </c>
      <c r="FS24" s="20">
        <v>2.2453703703703702E-3</v>
      </c>
      <c r="FT24" s="21">
        <v>0</v>
      </c>
      <c r="FU24" s="284">
        <v>3</v>
      </c>
      <c r="FV24" s="18">
        <v>49.97</v>
      </c>
      <c r="FW24" s="19">
        <v>16.656666666666666</v>
      </c>
      <c r="FX24" s="18">
        <v>10.5</v>
      </c>
      <c r="FY24" s="18">
        <v>28.17</v>
      </c>
      <c r="FZ24" s="20">
        <v>2.5617283950617287E-3</v>
      </c>
      <c r="GA24" s="21">
        <v>0.66666666666666663</v>
      </c>
      <c r="GB24" s="284"/>
      <c r="GC24" s="18"/>
      <c r="GD24" s="19"/>
      <c r="GE24" s="18"/>
      <c r="GF24" s="18"/>
      <c r="GG24" s="20"/>
      <c r="GH24" s="21"/>
      <c r="GI24" s="284"/>
      <c r="GJ24" s="18"/>
      <c r="GK24" s="19"/>
      <c r="GL24" s="18"/>
      <c r="GM24" s="18"/>
      <c r="GN24" s="20"/>
      <c r="GO24" s="21"/>
      <c r="GP24" s="284"/>
      <c r="GQ24" s="18"/>
      <c r="GR24" s="19"/>
      <c r="GS24" s="18"/>
      <c r="GT24" s="18"/>
      <c r="GU24" s="20"/>
      <c r="GV24" s="21"/>
      <c r="GW24" s="284"/>
      <c r="GX24" s="18"/>
      <c r="GY24" s="19"/>
      <c r="GZ24" s="18"/>
      <c r="HA24" s="18"/>
      <c r="HB24" s="20"/>
      <c r="HC24" s="21"/>
      <c r="HD24" s="134"/>
      <c r="HE24" s="27"/>
      <c r="HF24" s="28"/>
      <c r="HG24" s="27"/>
      <c r="HH24" s="27"/>
      <c r="HI24" s="29"/>
      <c r="HJ24" s="135"/>
      <c r="HK24" s="284">
        <v>1</v>
      </c>
      <c r="HL24" s="18">
        <v>3</v>
      </c>
      <c r="HM24" s="19">
        <v>3</v>
      </c>
      <c r="HN24" s="18">
        <v>3</v>
      </c>
      <c r="HO24" s="18">
        <v>3</v>
      </c>
      <c r="HP24" s="20">
        <v>3.472222222222222E-3</v>
      </c>
      <c r="HQ24" s="21">
        <v>0</v>
      </c>
      <c r="HR24" s="284"/>
      <c r="HS24" s="18"/>
      <c r="HT24" s="19"/>
      <c r="HU24" s="18"/>
      <c r="HV24" s="18"/>
      <c r="HW24" s="20"/>
      <c r="HX24" s="21"/>
      <c r="HY24" s="284">
        <v>2</v>
      </c>
      <c r="HZ24" s="18">
        <v>12</v>
      </c>
      <c r="IA24" s="19">
        <v>6</v>
      </c>
      <c r="IB24" s="18">
        <v>5</v>
      </c>
      <c r="IC24" s="18">
        <v>7</v>
      </c>
      <c r="ID24" s="20">
        <v>3.5706018518518517E-3</v>
      </c>
      <c r="IE24" s="21">
        <v>2</v>
      </c>
      <c r="IF24" s="284"/>
      <c r="IG24" s="18"/>
      <c r="IH24" s="19"/>
      <c r="II24" s="18"/>
      <c r="IJ24" s="18"/>
      <c r="IK24" s="20"/>
      <c r="IL24" s="21"/>
      <c r="IM24" s="284"/>
      <c r="IN24" s="18"/>
      <c r="IO24" s="19"/>
      <c r="IP24" s="18"/>
      <c r="IQ24" s="18"/>
      <c r="IR24" s="20"/>
      <c r="IS24" s="21"/>
      <c r="IT24" s="284"/>
      <c r="IU24" s="18"/>
      <c r="IV24" s="19"/>
      <c r="IW24" s="18"/>
      <c r="IX24" s="18"/>
      <c r="IY24" s="20"/>
      <c r="IZ24" s="21"/>
      <c r="JA24" s="136">
        <v>20</v>
      </c>
      <c r="JB24" s="136">
        <v>333.97</v>
      </c>
      <c r="JC24" s="137">
        <v>16.698500000000003</v>
      </c>
      <c r="JD24" s="136">
        <v>3</v>
      </c>
      <c r="JE24" s="136">
        <v>43.7</v>
      </c>
      <c r="JF24" s="138">
        <v>2.7401620370370366E-3</v>
      </c>
      <c r="JG24" s="139">
        <v>0.5</v>
      </c>
      <c r="JH24" s="40">
        <v>2</v>
      </c>
      <c r="JI24" s="18">
        <v>2</v>
      </c>
      <c r="JJ24" s="19">
        <v>1</v>
      </c>
      <c r="JK24" s="18">
        <v>0.8</v>
      </c>
      <c r="JL24" s="18">
        <v>1.2</v>
      </c>
      <c r="JM24" s="20">
        <v>2.2552083333333334E-2</v>
      </c>
      <c r="JN24" s="21">
        <v>0.5</v>
      </c>
      <c r="JO24" s="284"/>
      <c r="JP24" s="18"/>
      <c r="JQ24" s="19"/>
      <c r="JR24" s="18"/>
      <c r="JS24" s="18"/>
      <c r="JT24" s="20"/>
      <c r="JU24" s="21"/>
      <c r="JV24" s="284">
        <v>1</v>
      </c>
      <c r="JW24" s="18">
        <v>1</v>
      </c>
      <c r="JX24" s="19">
        <v>1</v>
      </c>
      <c r="JY24" s="18">
        <v>1</v>
      </c>
      <c r="JZ24" s="18">
        <v>1</v>
      </c>
      <c r="KA24" s="20">
        <v>2.417824074074074E-2</v>
      </c>
      <c r="KB24" s="21">
        <v>0</v>
      </c>
      <c r="KC24" s="284"/>
      <c r="KD24" s="18"/>
      <c r="KE24" s="19"/>
      <c r="KF24" s="18"/>
      <c r="KG24" s="18"/>
      <c r="KH24" s="20"/>
      <c r="KI24" s="21"/>
      <c r="KJ24" s="284">
        <v>1</v>
      </c>
      <c r="KK24" s="18">
        <v>1.2</v>
      </c>
      <c r="KL24" s="19">
        <v>1.2</v>
      </c>
      <c r="KM24" s="18">
        <v>1.2</v>
      </c>
      <c r="KN24" s="18">
        <v>1.2</v>
      </c>
      <c r="KO24" s="20">
        <v>2.2939814814814816E-2</v>
      </c>
      <c r="KP24" s="21">
        <v>0</v>
      </c>
      <c r="KQ24" s="284">
        <v>1</v>
      </c>
      <c r="KR24" s="18">
        <v>1.1000000000000001</v>
      </c>
      <c r="KS24" s="19">
        <v>1.1000000000000001</v>
      </c>
      <c r="KT24" s="18">
        <v>1.1000000000000001</v>
      </c>
      <c r="KU24" s="18">
        <v>1.1000000000000001</v>
      </c>
      <c r="KV24" s="20">
        <v>2.1608796296296296E-2</v>
      </c>
      <c r="KW24" s="21">
        <v>0</v>
      </c>
      <c r="KX24" s="284"/>
      <c r="KY24" s="18"/>
      <c r="KZ24" s="19"/>
      <c r="LA24" s="18"/>
      <c r="LB24" s="18"/>
      <c r="LC24" s="20"/>
      <c r="LD24" s="21"/>
      <c r="LE24" s="284"/>
      <c r="LF24" s="18"/>
      <c r="LG24" s="19"/>
      <c r="LH24" s="18"/>
      <c r="LI24" s="18"/>
      <c r="LJ24" s="20"/>
      <c r="LK24" s="21"/>
      <c r="LL24" s="284"/>
      <c r="LM24" s="18"/>
      <c r="LN24" s="19"/>
      <c r="LO24" s="18"/>
      <c r="LP24" s="18"/>
      <c r="LQ24" s="20"/>
      <c r="LR24" s="21"/>
      <c r="LS24" s="284"/>
      <c r="LT24" s="18"/>
      <c r="LU24" s="19"/>
      <c r="LV24" s="18"/>
      <c r="LW24" s="18"/>
      <c r="LX24" s="20"/>
      <c r="LY24" s="21"/>
      <c r="LZ24" s="284">
        <v>1</v>
      </c>
      <c r="MA24" s="18">
        <v>0.65</v>
      </c>
      <c r="MB24" s="19">
        <v>0.65</v>
      </c>
      <c r="MC24" s="18">
        <v>0.65</v>
      </c>
      <c r="MD24" s="18">
        <v>0.65</v>
      </c>
      <c r="ME24" s="20">
        <v>2.8807870370370373E-2</v>
      </c>
      <c r="MF24" s="21">
        <v>0</v>
      </c>
      <c r="MG24" s="134">
        <v>2</v>
      </c>
      <c r="MH24" s="27">
        <v>1.1499999999999999</v>
      </c>
      <c r="MI24" s="28">
        <v>0.57499999999999996</v>
      </c>
      <c r="MJ24" s="27">
        <v>0.5</v>
      </c>
      <c r="MK24" s="27">
        <v>0.65</v>
      </c>
      <c r="ML24" s="29">
        <v>2.7592592592592592E-2</v>
      </c>
      <c r="MM24" s="135">
        <v>0</v>
      </c>
      <c r="MN24" s="284"/>
      <c r="MO24" s="18"/>
      <c r="MP24" s="19"/>
      <c r="MQ24" s="18"/>
      <c r="MR24" s="18"/>
      <c r="MS24" s="20"/>
      <c r="MT24" s="21"/>
      <c r="MU24" s="284"/>
      <c r="MV24" s="18"/>
      <c r="MW24" s="19"/>
      <c r="MX24" s="18"/>
      <c r="MY24" s="18"/>
      <c r="MZ24" s="20"/>
      <c r="NA24" s="21"/>
      <c r="NB24" s="284"/>
      <c r="NC24" s="18"/>
      <c r="ND24" s="19"/>
      <c r="NE24" s="18"/>
      <c r="NF24" s="18"/>
      <c r="NG24" s="20"/>
      <c r="NH24" s="21"/>
      <c r="NI24" s="284"/>
      <c r="NJ24" s="18"/>
      <c r="NK24" s="19"/>
      <c r="NL24" s="18"/>
      <c r="NM24" s="18"/>
      <c r="NN24" s="20"/>
      <c r="NO24" s="21"/>
      <c r="NP24" s="284"/>
      <c r="NQ24" s="18"/>
      <c r="NR24" s="19"/>
      <c r="NS24" s="18"/>
      <c r="NT24" s="18"/>
      <c r="NU24" s="20"/>
      <c r="NV24" s="21"/>
      <c r="NW24" s="284"/>
      <c r="NX24" s="18"/>
      <c r="NY24" s="19"/>
      <c r="NZ24" s="18"/>
      <c r="OA24" s="18"/>
      <c r="OB24" s="20"/>
      <c r="OC24" s="21"/>
      <c r="OD24" s="136">
        <v>8</v>
      </c>
      <c r="OE24" s="136">
        <v>7.1000000000000014</v>
      </c>
      <c r="OF24" s="137">
        <v>0.88750000000000018</v>
      </c>
      <c r="OG24" s="136">
        <v>0.5</v>
      </c>
      <c r="OH24" s="136">
        <v>1.2</v>
      </c>
      <c r="OI24" s="138">
        <v>2.4728009259259259E-2</v>
      </c>
      <c r="OJ24" s="139">
        <v>0.125</v>
      </c>
      <c r="OK24" s="40"/>
      <c r="OL24" s="18"/>
      <c r="OM24" s="19"/>
      <c r="ON24" s="18"/>
      <c r="OO24" s="18"/>
      <c r="OP24" s="20"/>
      <c r="OQ24" s="21"/>
      <c r="OR24" s="136"/>
      <c r="OS24" s="136"/>
      <c r="OT24" s="137"/>
      <c r="OU24" s="136"/>
      <c r="OV24" s="136"/>
      <c r="OW24" s="138"/>
      <c r="OX24" s="285"/>
    </row>
    <row r="25" spans="1:414" s="22" customFormat="1" x14ac:dyDescent="0.2">
      <c r="A25" s="133">
        <v>15</v>
      </c>
      <c r="B25" s="40">
        <v>2</v>
      </c>
      <c r="C25" s="18">
        <v>10.45</v>
      </c>
      <c r="D25" s="19">
        <v>5.2249999999999996</v>
      </c>
      <c r="E25" s="18">
        <v>3.2</v>
      </c>
      <c r="F25" s="18">
        <v>7.25</v>
      </c>
      <c r="G25" s="20">
        <v>7.7083333333333335E-3</v>
      </c>
      <c r="H25" s="21">
        <v>1</v>
      </c>
      <c r="I25" s="284">
        <v>2</v>
      </c>
      <c r="J25" s="18">
        <v>13.25</v>
      </c>
      <c r="K25" s="19">
        <v>6.625</v>
      </c>
      <c r="L25" s="18">
        <v>5.05</v>
      </c>
      <c r="M25" s="18">
        <v>8.1999999999999993</v>
      </c>
      <c r="N25" s="20">
        <v>8.4143518518518517E-3</v>
      </c>
      <c r="O25" s="21">
        <v>2.5</v>
      </c>
      <c r="P25" s="284">
        <v>3</v>
      </c>
      <c r="Q25" s="18">
        <v>16.600000000000001</v>
      </c>
      <c r="R25" s="19">
        <v>5.5333333333333341</v>
      </c>
      <c r="S25" s="18">
        <v>3.1</v>
      </c>
      <c r="T25" s="18">
        <v>10</v>
      </c>
      <c r="U25" s="20">
        <v>7.1874999999999994E-3</v>
      </c>
      <c r="V25" s="21">
        <v>1.3333333333333333</v>
      </c>
      <c r="W25" s="284">
        <v>2</v>
      </c>
      <c r="X25" s="18">
        <v>6.6</v>
      </c>
      <c r="Y25" s="19">
        <v>3.3</v>
      </c>
      <c r="Z25" s="18">
        <v>3.1</v>
      </c>
      <c r="AA25" s="18">
        <v>3.5</v>
      </c>
      <c r="AB25" s="20">
        <v>7.5520833333333334E-3</v>
      </c>
      <c r="AC25" s="21">
        <v>0.5</v>
      </c>
      <c r="AD25" s="284">
        <v>3</v>
      </c>
      <c r="AE25" s="18">
        <v>17.420000000000002</v>
      </c>
      <c r="AF25" s="19">
        <v>5.8066666666666675</v>
      </c>
      <c r="AG25" s="18">
        <v>3.02</v>
      </c>
      <c r="AH25" s="18">
        <v>10.3</v>
      </c>
      <c r="AI25" s="20">
        <v>7.0987654320987656E-3</v>
      </c>
      <c r="AJ25" s="21">
        <v>0.33333333333333331</v>
      </c>
      <c r="AK25" s="284">
        <v>1</v>
      </c>
      <c r="AL25" s="18">
        <v>5</v>
      </c>
      <c r="AM25" s="19">
        <v>5</v>
      </c>
      <c r="AN25" s="18">
        <v>5</v>
      </c>
      <c r="AO25" s="18">
        <v>5</v>
      </c>
      <c r="AP25" s="20">
        <v>6.2615740740740748E-3</v>
      </c>
      <c r="AQ25" s="21">
        <v>0</v>
      </c>
      <c r="AR25" s="284">
        <v>3</v>
      </c>
      <c r="AS25" s="18">
        <v>14.95</v>
      </c>
      <c r="AT25" s="19">
        <v>4.9833333333333334</v>
      </c>
      <c r="AU25" s="18">
        <v>4.03</v>
      </c>
      <c r="AV25" s="18">
        <v>6.87</v>
      </c>
      <c r="AW25" s="20">
        <v>6.7939814814814816E-3</v>
      </c>
      <c r="AX25" s="21">
        <v>1</v>
      </c>
      <c r="AY25" s="284">
        <v>4</v>
      </c>
      <c r="AZ25" s="18">
        <v>9.4600000000000009</v>
      </c>
      <c r="BA25" s="19">
        <v>2.3650000000000002</v>
      </c>
      <c r="BB25" s="18">
        <v>1.06</v>
      </c>
      <c r="BC25" s="18">
        <v>3.74</v>
      </c>
      <c r="BD25" s="20">
        <v>7.1759259259259259E-3</v>
      </c>
      <c r="BE25" s="21">
        <v>1.25</v>
      </c>
      <c r="BF25" s="284">
        <v>2</v>
      </c>
      <c r="BG25" s="18">
        <v>6.45</v>
      </c>
      <c r="BH25" s="19">
        <v>3.2250000000000001</v>
      </c>
      <c r="BI25" s="18">
        <v>2.83</v>
      </c>
      <c r="BJ25" s="18">
        <v>3.62</v>
      </c>
      <c r="BK25" s="20">
        <v>7.2800925925925915E-3</v>
      </c>
      <c r="BL25" s="21">
        <v>8.9930555555547471</v>
      </c>
      <c r="BM25" s="284">
        <v>1</v>
      </c>
      <c r="BN25" s="18">
        <v>13.1</v>
      </c>
      <c r="BO25" s="19">
        <v>13.1</v>
      </c>
      <c r="BP25" s="18">
        <v>13.1</v>
      </c>
      <c r="BQ25" s="18">
        <v>13.1</v>
      </c>
      <c r="BR25" s="20">
        <v>8.2523148148148148E-3</v>
      </c>
      <c r="BS25" s="21">
        <v>2.5013888888861402</v>
      </c>
      <c r="BT25" s="284">
        <v>4</v>
      </c>
      <c r="BU25" s="18">
        <v>15</v>
      </c>
      <c r="BV25" s="19">
        <v>3.75</v>
      </c>
      <c r="BW25" s="18">
        <v>3.5</v>
      </c>
      <c r="BX25" s="18">
        <v>4</v>
      </c>
      <c r="BY25" s="20">
        <v>6.9126157407407417E-3</v>
      </c>
      <c r="BZ25" s="21">
        <v>0.5</v>
      </c>
      <c r="CA25" s="134">
        <v>3</v>
      </c>
      <c r="CB25" s="27">
        <v>10.9</v>
      </c>
      <c r="CC25" s="28">
        <v>3.6333333333333333</v>
      </c>
      <c r="CD25" s="27">
        <v>2.9</v>
      </c>
      <c r="CE25" s="27">
        <v>4</v>
      </c>
      <c r="CF25" s="29">
        <v>7.2608024691358025E-3</v>
      </c>
      <c r="CG25" s="135">
        <v>0.66666666666666663</v>
      </c>
      <c r="CH25" s="284">
        <v>4</v>
      </c>
      <c r="CI25" s="18">
        <v>16.3</v>
      </c>
      <c r="CJ25" s="19">
        <v>4.0750000000000002</v>
      </c>
      <c r="CK25" s="18">
        <v>2.9</v>
      </c>
      <c r="CL25" s="18">
        <v>6.5</v>
      </c>
      <c r="CM25" s="20">
        <v>6.6261574074074079E-3</v>
      </c>
      <c r="CN25" s="21">
        <v>0</v>
      </c>
      <c r="CO25" s="284">
        <v>3</v>
      </c>
      <c r="CP25" s="18">
        <v>6</v>
      </c>
      <c r="CQ25" s="19">
        <v>2</v>
      </c>
      <c r="CR25" s="18">
        <v>2</v>
      </c>
      <c r="CS25" s="18">
        <v>2</v>
      </c>
      <c r="CT25" s="20">
        <v>6.7592592592592591E-3</v>
      </c>
      <c r="CU25" s="21">
        <v>1.3333333333333333</v>
      </c>
      <c r="CV25" s="284">
        <v>3</v>
      </c>
      <c r="CW25" s="18">
        <v>7.7359999999999998</v>
      </c>
      <c r="CX25" s="19">
        <v>2.5786666666666664</v>
      </c>
      <c r="CY25" s="18">
        <v>2.2999999999999998</v>
      </c>
      <c r="CZ25" s="18">
        <v>3.036</v>
      </c>
      <c r="DA25" s="20">
        <v>7.5462962962962966E-3</v>
      </c>
      <c r="DB25" s="21">
        <v>0</v>
      </c>
      <c r="DC25" s="284">
        <v>1</v>
      </c>
      <c r="DD25" s="18">
        <v>3.1</v>
      </c>
      <c r="DE25" s="19">
        <v>3.1</v>
      </c>
      <c r="DF25" s="18">
        <v>3.1</v>
      </c>
      <c r="DG25" s="18">
        <v>3.1</v>
      </c>
      <c r="DH25" s="20">
        <v>6.6898148148148142E-3</v>
      </c>
      <c r="DI25" s="21"/>
      <c r="DJ25" s="284"/>
      <c r="DK25" s="18"/>
      <c r="DL25" s="19"/>
      <c r="DM25" s="18"/>
      <c r="DN25" s="18"/>
      <c r="DO25" s="20"/>
      <c r="DP25" s="21"/>
      <c r="DQ25" s="284"/>
      <c r="DR25" s="18"/>
      <c r="DS25" s="19"/>
      <c r="DT25" s="18"/>
      <c r="DU25" s="18"/>
      <c r="DV25" s="20"/>
      <c r="DW25" s="21"/>
      <c r="DX25" s="136">
        <v>41</v>
      </c>
      <c r="DY25" s="136">
        <v>172.31600000000006</v>
      </c>
      <c r="DZ25" s="137">
        <v>4.2028292682926844</v>
      </c>
      <c r="EA25" s="136">
        <v>1.06</v>
      </c>
      <c r="EB25" s="136">
        <v>13.1</v>
      </c>
      <c r="EC25" s="138">
        <v>7.1685862691960242E-3</v>
      </c>
      <c r="ED25" s="139">
        <v>1.2371874999998909</v>
      </c>
      <c r="EE25" s="40">
        <v>3</v>
      </c>
      <c r="EF25" s="18">
        <v>39.510000000000005</v>
      </c>
      <c r="EG25" s="19">
        <v>13.170000000000002</v>
      </c>
      <c r="EH25" s="18">
        <v>0.01</v>
      </c>
      <c r="EI25" s="18">
        <v>27.5</v>
      </c>
      <c r="EJ25" s="20">
        <v>2.4498456790123459E-3</v>
      </c>
      <c r="EK25" s="21">
        <v>0.33333333333333331</v>
      </c>
      <c r="EL25" s="284">
        <v>1</v>
      </c>
      <c r="EM25" s="18">
        <v>20.399999999999999</v>
      </c>
      <c r="EN25" s="19">
        <v>20.399999999999999</v>
      </c>
      <c r="EO25" s="18">
        <v>20.399999999999999</v>
      </c>
      <c r="EP25" s="18">
        <v>20.399999999999999</v>
      </c>
      <c r="EQ25" s="20">
        <v>3.2986111111111111E-3</v>
      </c>
      <c r="ER25" s="21">
        <v>0</v>
      </c>
      <c r="ES25" s="284"/>
      <c r="ET25" s="18"/>
      <c r="EU25" s="19"/>
      <c r="EV25" s="18"/>
      <c r="EW25" s="18"/>
      <c r="EX25" s="20"/>
      <c r="EY25" s="21"/>
      <c r="EZ25" s="284">
        <v>1</v>
      </c>
      <c r="FA25" s="18">
        <v>13</v>
      </c>
      <c r="FB25" s="19">
        <v>13</v>
      </c>
      <c r="FC25" s="18">
        <v>13</v>
      </c>
      <c r="FD25" s="18">
        <v>13</v>
      </c>
      <c r="FE25" s="20">
        <v>1.8750000000000001E-3</v>
      </c>
      <c r="FF25" s="21">
        <v>1</v>
      </c>
      <c r="FG25" s="284">
        <v>3</v>
      </c>
      <c r="FH25" s="18">
        <v>66.099999999999994</v>
      </c>
      <c r="FI25" s="19">
        <v>22.033333333333331</v>
      </c>
      <c r="FJ25" s="18">
        <v>9.8000000000000007</v>
      </c>
      <c r="FK25" s="18">
        <v>46.3</v>
      </c>
      <c r="FL25" s="20">
        <v>2.6080246913580251E-3</v>
      </c>
      <c r="FM25" s="21">
        <v>3</v>
      </c>
      <c r="FN25" s="284">
        <v>3</v>
      </c>
      <c r="FO25" s="18">
        <v>30.9</v>
      </c>
      <c r="FP25" s="19">
        <v>10.299999999999999</v>
      </c>
      <c r="FQ25" s="18">
        <v>6</v>
      </c>
      <c r="FR25" s="18">
        <v>13.9</v>
      </c>
      <c r="FS25" s="20">
        <v>2.029320987654321E-3</v>
      </c>
      <c r="FT25" s="21">
        <v>0</v>
      </c>
      <c r="FU25" s="284">
        <v>2</v>
      </c>
      <c r="FV25" s="18">
        <v>24.7</v>
      </c>
      <c r="FW25" s="19">
        <v>12.35</v>
      </c>
      <c r="FX25" s="18">
        <v>10.5</v>
      </c>
      <c r="FY25" s="18">
        <v>14.2</v>
      </c>
      <c r="FZ25" s="20">
        <v>1.9212962962962964E-3</v>
      </c>
      <c r="GA25" s="21">
        <v>0</v>
      </c>
      <c r="GB25" s="284"/>
      <c r="GC25" s="18"/>
      <c r="GD25" s="19"/>
      <c r="GE25" s="18"/>
      <c r="GF25" s="18"/>
      <c r="GG25" s="20"/>
      <c r="GH25" s="21"/>
      <c r="GI25" s="284"/>
      <c r="GJ25" s="18"/>
      <c r="GK25" s="19"/>
      <c r="GL25" s="18"/>
      <c r="GM25" s="18"/>
      <c r="GN25" s="20"/>
      <c r="GO25" s="21"/>
      <c r="GP25" s="284"/>
      <c r="GQ25" s="18"/>
      <c r="GR25" s="19"/>
      <c r="GS25" s="18"/>
      <c r="GT25" s="18"/>
      <c r="GU25" s="20"/>
      <c r="GV25" s="21"/>
      <c r="GW25" s="284"/>
      <c r="GX25" s="18"/>
      <c r="GY25" s="19"/>
      <c r="GZ25" s="18"/>
      <c r="HA25" s="18"/>
      <c r="HB25" s="20"/>
      <c r="HC25" s="21"/>
      <c r="HD25" s="134"/>
      <c r="HE25" s="27"/>
      <c r="HF25" s="28"/>
      <c r="HG25" s="27"/>
      <c r="HH25" s="27"/>
      <c r="HI25" s="29"/>
      <c r="HJ25" s="135"/>
      <c r="HK25" s="284">
        <v>3</v>
      </c>
      <c r="HL25" s="18">
        <v>33.28</v>
      </c>
      <c r="HM25" s="19">
        <v>11.093333333333334</v>
      </c>
      <c r="HN25" s="18">
        <v>4.2</v>
      </c>
      <c r="HO25" s="18">
        <v>24.08</v>
      </c>
      <c r="HP25" s="20">
        <v>2.5655864197530864E-3</v>
      </c>
      <c r="HQ25" s="21">
        <v>1</v>
      </c>
      <c r="HR25" s="284">
        <v>1</v>
      </c>
      <c r="HS25" s="18">
        <v>8</v>
      </c>
      <c r="HT25" s="19">
        <v>8</v>
      </c>
      <c r="HU25" s="18">
        <v>8</v>
      </c>
      <c r="HV25" s="18">
        <v>8</v>
      </c>
      <c r="HW25" s="20">
        <v>2.6041666666666665E-3</v>
      </c>
      <c r="HX25" s="21">
        <v>1</v>
      </c>
      <c r="HY25" s="284">
        <v>2</v>
      </c>
      <c r="HZ25" s="18">
        <v>33.1</v>
      </c>
      <c r="IA25" s="19">
        <v>16.55</v>
      </c>
      <c r="IB25" s="18">
        <v>8</v>
      </c>
      <c r="IC25" s="18">
        <v>25.1</v>
      </c>
      <c r="ID25" s="20">
        <v>3.6053240740740742E-3</v>
      </c>
      <c r="IE25" s="21">
        <v>1</v>
      </c>
      <c r="IF25" s="284"/>
      <c r="IG25" s="18"/>
      <c r="IH25" s="19"/>
      <c r="II25" s="18"/>
      <c r="IJ25" s="18"/>
      <c r="IK25" s="20"/>
      <c r="IL25" s="21"/>
      <c r="IM25" s="284"/>
      <c r="IN25" s="18"/>
      <c r="IO25" s="19"/>
      <c r="IP25" s="18"/>
      <c r="IQ25" s="18"/>
      <c r="IR25" s="20"/>
      <c r="IS25" s="21"/>
      <c r="IT25" s="284"/>
      <c r="IU25" s="18"/>
      <c r="IV25" s="19"/>
      <c r="IW25" s="18"/>
      <c r="IX25" s="18"/>
      <c r="IY25" s="20"/>
      <c r="IZ25" s="21"/>
      <c r="JA25" s="136">
        <v>19</v>
      </c>
      <c r="JB25" s="136">
        <v>268.99</v>
      </c>
      <c r="JC25" s="137">
        <v>14.157368421052633</v>
      </c>
      <c r="JD25" s="136">
        <v>0.01</v>
      </c>
      <c r="JE25" s="136">
        <v>46.3</v>
      </c>
      <c r="JF25" s="138">
        <v>2.5152290448343085E-3</v>
      </c>
      <c r="JG25" s="139">
        <v>0.89473684210526316</v>
      </c>
      <c r="JH25" s="40">
        <v>1</v>
      </c>
      <c r="JI25" s="18">
        <v>0.9</v>
      </c>
      <c r="JJ25" s="19">
        <v>0.9</v>
      </c>
      <c r="JK25" s="18">
        <v>0.9</v>
      </c>
      <c r="JL25" s="18">
        <v>0.9</v>
      </c>
      <c r="JM25" s="20">
        <v>2.3078703703703702E-2</v>
      </c>
      <c r="JN25" s="21">
        <v>1</v>
      </c>
      <c r="JO25" s="284"/>
      <c r="JP25" s="18"/>
      <c r="JQ25" s="19"/>
      <c r="JR25" s="18"/>
      <c r="JS25" s="18"/>
      <c r="JT25" s="20"/>
      <c r="JU25" s="21"/>
      <c r="JV25" s="284"/>
      <c r="JW25" s="18"/>
      <c r="JX25" s="19"/>
      <c r="JY25" s="18"/>
      <c r="JZ25" s="18"/>
      <c r="KA25" s="20"/>
      <c r="KB25" s="21"/>
      <c r="KC25" s="284">
        <v>2</v>
      </c>
      <c r="KD25" s="18">
        <v>2.1</v>
      </c>
      <c r="KE25" s="19">
        <v>1.05</v>
      </c>
      <c r="KF25" s="18">
        <v>1</v>
      </c>
      <c r="KG25" s="18">
        <v>1.1000000000000001</v>
      </c>
      <c r="KH25" s="20">
        <v>2.1956018518518521E-2</v>
      </c>
      <c r="KI25" s="21">
        <v>0</v>
      </c>
      <c r="KJ25" s="284">
        <v>2</v>
      </c>
      <c r="KK25" s="18">
        <v>2.1399999999999997</v>
      </c>
      <c r="KL25" s="19">
        <v>1.0699999999999998</v>
      </c>
      <c r="KM25" s="18">
        <v>1</v>
      </c>
      <c r="KN25" s="18">
        <v>1.1399999999999999</v>
      </c>
      <c r="KO25" s="20">
        <v>2.3078703703703705E-2</v>
      </c>
      <c r="KP25" s="21">
        <v>0</v>
      </c>
      <c r="KQ25" s="284">
        <v>1</v>
      </c>
      <c r="KR25" s="18">
        <v>0.90900000000000003</v>
      </c>
      <c r="KS25" s="19">
        <v>0.90900000000000003</v>
      </c>
      <c r="KT25" s="18">
        <v>0.90900000000000003</v>
      </c>
      <c r="KU25" s="18">
        <v>0.90900000000000003</v>
      </c>
      <c r="KV25" s="20">
        <v>2.2662037037037036E-2</v>
      </c>
      <c r="KW25" s="21">
        <v>0</v>
      </c>
      <c r="KX25" s="284"/>
      <c r="KY25" s="18"/>
      <c r="KZ25" s="19"/>
      <c r="LA25" s="18"/>
      <c r="LB25" s="18"/>
      <c r="LC25" s="20"/>
      <c r="LD25" s="21"/>
      <c r="LE25" s="284"/>
      <c r="LF25" s="18"/>
      <c r="LG25" s="19"/>
      <c r="LH25" s="18"/>
      <c r="LI25" s="18"/>
      <c r="LJ25" s="20"/>
      <c r="LK25" s="21"/>
      <c r="LL25" s="284"/>
      <c r="LM25" s="18"/>
      <c r="LN25" s="19"/>
      <c r="LO25" s="18"/>
      <c r="LP25" s="18"/>
      <c r="LQ25" s="20"/>
      <c r="LR25" s="21"/>
      <c r="LS25" s="284"/>
      <c r="LT25" s="18"/>
      <c r="LU25" s="19"/>
      <c r="LV25" s="18"/>
      <c r="LW25" s="18"/>
      <c r="LX25" s="20"/>
      <c r="LY25" s="21"/>
      <c r="LZ25" s="284">
        <v>1</v>
      </c>
      <c r="MA25" s="18">
        <v>0.6</v>
      </c>
      <c r="MB25" s="19">
        <v>0.6</v>
      </c>
      <c r="MC25" s="18">
        <v>0.6</v>
      </c>
      <c r="MD25" s="18">
        <v>0.6</v>
      </c>
      <c r="ME25" s="20">
        <v>2.6990740740740742E-2</v>
      </c>
      <c r="MF25" s="21">
        <v>0</v>
      </c>
      <c r="MG25" s="134"/>
      <c r="MH25" s="27"/>
      <c r="MI25" s="28"/>
      <c r="MJ25" s="27"/>
      <c r="MK25" s="27"/>
      <c r="ML25" s="29"/>
      <c r="MM25" s="135"/>
      <c r="MN25" s="284"/>
      <c r="MO25" s="18"/>
      <c r="MP25" s="19"/>
      <c r="MQ25" s="18"/>
      <c r="MR25" s="18"/>
      <c r="MS25" s="20"/>
      <c r="MT25" s="21"/>
      <c r="MU25" s="284"/>
      <c r="MV25" s="18"/>
      <c r="MW25" s="19"/>
      <c r="MX25" s="18"/>
      <c r="MY25" s="18"/>
      <c r="MZ25" s="20"/>
      <c r="NA25" s="21"/>
      <c r="NB25" s="284">
        <v>2</v>
      </c>
      <c r="NC25" s="18">
        <v>0.98299999999999998</v>
      </c>
      <c r="ND25" s="19">
        <v>0.49149999999999999</v>
      </c>
      <c r="NE25" s="18">
        <v>0.48299999999999998</v>
      </c>
      <c r="NF25" s="18">
        <v>0.5</v>
      </c>
      <c r="NG25" s="20">
        <v>3.5225694444444441E-2</v>
      </c>
      <c r="NH25" s="21">
        <v>0</v>
      </c>
      <c r="NI25" s="284"/>
      <c r="NJ25" s="18"/>
      <c r="NK25" s="19"/>
      <c r="NL25" s="18"/>
      <c r="NM25" s="18"/>
      <c r="NN25" s="20"/>
      <c r="NO25" s="21"/>
      <c r="NP25" s="284"/>
      <c r="NQ25" s="18"/>
      <c r="NR25" s="19"/>
      <c r="NS25" s="18"/>
      <c r="NT25" s="18"/>
      <c r="NU25" s="20"/>
      <c r="NV25" s="21"/>
      <c r="NW25" s="284"/>
      <c r="NX25" s="18"/>
      <c r="NY25" s="19"/>
      <c r="NZ25" s="18"/>
      <c r="OA25" s="18"/>
      <c r="OB25" s="20"/>
      <c r="OC25" s="21"/>
      <c r="OD25" s="136">
        <v>9</v>
      </c>
      <c r="OE25" s="136">
        <v>7.6319999999999988</v>
      </c>
      <c r="OF25" s="137">
        <v>0.84799999999999986</v>
      </c>
      <c r="OG25" s="136">
        <v>0.48299999999999998</v>
      </c>
      <c r="OH25" s="136">
        <v>1.1399999999999999</v>
      </c>
      <c r="OI25" s="138">
        <v>2.5916923868312756E-2</v>
      </c>
      <c r="OJ25" s="139">
        <v>0.1111111111111111</v>
      </c>
      <c r="OK25" s="40"/>
      <c r="OL25" s="18"/>
      <c r="OM25" s="19"/>
      <c r="ON25" s="18"/>
      <c r="OO25" s="18"/>
      <c r="OP25" s="20"/>
      <c r="OQ25" s="21"/>
      <c r="OR25" s="136"/>
      <c r="OS25" s="136"/>
      <c r="OT25" s="137"/>
      <c r="OU25" s="136"/>
      <c r="OV25" s="136"/>
      <c r="OW25" s="138"/>
      <c r="OX25" s="285"/>
    </row>
    <row r="26" spans="1:414" s="22" customFormat="1" x14ac:dyDescent="0.2">
      <c r="A26" s="133">
        <v>16</v>
      </c>
      <c r="B26" s="40">
        <v>4</v>
      </c>
      <c r="C26" s="18">
        <v>13.25</v>
      </c>
      <c r="D26" s="19">
        <v>3.3125</v>
      </c>
      <c r="E26" s="18">
        <v>3</v>
      </c>
      <c r="F26" s="18">
        <v>4.25</v>
      </c>
      <c r="G26" s="20">
        <v>8.579282407407407E-3</v>
      </c>
      <c r="H26" s="21">
        <v>1</v>
      </c>
      <c r="I26" s="284">
        <v>5</v>
      </c>
      <c r="J26" s="18">
        <v>17.5</v>
      </c>
      <c r="K26" s="19">
        <v>3.5</v>
      </c>
      <c r="L26" s="18">
        <v>3.1</v>
      </c>
      <c r="M26" s="18">
        <v>5</v>
      </c>
      <c r="N26" s="20">
        <v>6.9606481481481481E-3</v>
      </c>
      <c r="O26" s="21">
        <v>0.4</v>
      </c>
      <c r="P26" s="284">
        <v>1</v>
      </c>
      <c r="Q26" s="18">
        <v>3.25</v>
      </c>
      <c r="R26" s="19">
        <v>3.25</v>
      </c>
      <c r="S26" s="18">
        <v>3.25</v>
      </c>
      <c r="T26" s="18">
        <v>3.25</v>
      </c>
      <c r="U26" s="20">
        <v>7.1412037037037043E-3</v>
      </c>
      <c r="V26" s="21">
        <v>1</v>
      </c>
      <c r="W26" s="284">
        <v>5</v>
      </c>
      <c r="X26" s="18">
        <v>30.6</v>
      </c>
      <c r="Y26" s="19">
        <v>6.12</v>
      </c>
      <c r="Z26" s="18">
        <v>2.5</v>
      </c>
      <c r="AA26" s="18">
        <v>14</v>
      </c>
      <c r="AB26" s="20">
        <v>8.3009259259259251E-3</v>
      </c>
      <c r="AC26" s="21">
        <v>0</v>
      </c>
      <c r="AD26" s="284"/>
      <c r="AE26" s="18"/>
      <c r="AF26" s="19"/>
      <c r="AG26" s="18"/>
      <c r="AH26" s="18"/>
      <c r="AI26" s="20"/>
      <c r="AJ26" s="21"/>
      <c r="AK26" s="284">
        <v>3</v>
      </c>
      <c r="AL26" s="18">
        <v>14.2</v>
      </c>
      <c r="AM26" s="19">
        <v>4.7333333333333334</v>
      </c>
      <c r="AN26" s="18">
        <v>4.2</v>
      </c>
      <c r="AO26" s="18">
        <v>5</v>
      </c>
      <c r="AP26" s="20">
        <v>7.0331790123456797E-3</v>
      </c>
      <c r="AQ26" s="21">
        <v>1.6666666666666667</v>
      </c>
      <c r="AR26" s="284">
        <v>1</v>
      </c>
      <c r="AS26" s="18">
        <v>3.2</v>
      </c>
      <c r="AT26" s="19">
        <v>3.2</v>
      </c>
      <c r="AU26" s="18">
        <v>3.2</v>
      </c>
      <c r="AV26" s="18">
        <v>3.2</v>
      </c>
      <c r="AW26" s="20">
        <v>6.4467592592592597E-3</v>
      </c>
      <c r="AX26" s="21">
        <v>2</v>
      </c>
      <c r="AY26" s="284">
        <v>1</v>
      </c>
      <c r="AZ26" s="18">
        <v>1</v>
      </c>
      <c r="BA26" s="19">
        <v>1</v>
      </c>
      <c r="BB26" s="18">
        <v>1</v>
      </c>
      <c r="BC26" s="18">
        <v>1</v>
      </c>
      <c r="BD26" s="20">
        <v>7.3726851851851861E-3</v>
      </c>
      <c r="BE26" s="21">
        <v>1</v>
      </c>
      <c r="BF26" s="284">
        <v>1</v>
      </c>
      <c r="BG26" s="18">
        <v>2.77</v>
      </c>
      <c r="BH26" s="19">
        <v>2.77</v>
      </c>
      <c r="BI26" s="18">
        <v>2.77</v>
      </c>
      <c r="BJ26" s="18">
        <v>2.77</v>
      </c>
      <c r="BK26" s="20">
        <v>8.0902777777777778E-3</v>
      </c>
      <c r="BL26" s="21">
        <v>4.0027777777795563</v>
      </c>
      <c r="BM26" s="284"/>
      <c r="BN26" s="18"/>
      <c r="BO26" s="19"/>
      <c r="BP26" s="18"/>
      <c r="BQ26" s="18"/>
      <c r="BR26" s="20"/>
      <c r="BS26" s="21"/>
      <c r="BT26" s="284">
        <v>5</v>
      </c>
      <c r="BU26" s="18">
        <v>23.5</v>
      </c>
      <c r="BV26" s="19">
        <v>4.7</v>
      </c>
      <c r="BW26" s="18">
        <v>3</v>
      </c>
      <c r="BX26" s="18">
        <v>7</v>
      </c>
      <c r="BY26" s="20">
        <v>6.9699074074074064E-3</v>
      </c>
      <c r="BZ26" s="21">
        <v>0.4</v>
      </c>
      <c r="CA26" s="134"/>
      <c r="CB26" s="27"/>
      <c r="CC26" s="28"/>
      <c r="CD26" s="27"/>
      <c r="CE26" s="27"/>
      <c r="CF26" s="29"/>
      <c r="CG26" s="135"/>
      <c r="CH26" s="284">
        <v>4</v>
      </c>
      <c r="CI26" s="18">
        <v>13.5</v>
      </c>
      <c r="CJ26" s="19">
        <v>3.375</v>
      </c>
      <c r="CK26" s="18">
        <v>3</v>
      </c>
      <c r="CL26" s="18">
        <v>4</v>
      </c>
      <c r="CM26" s="20">
        <v>6.9965277777777777E-3</v>
      </c>
      <c r="CN26" s="21">
        <v>0</v>
      </c>
      <c r="CO26" s="284">
        <v>2</v>
      </c>
      <c r="CP26" s="18">
        <v>4.6500000000000004</v>
      </c>
      <c r="CQ26" s="19">
        <v>2.3250000000000002</v>
      </c>
      <c r="CR26" s="18">
        <v>2.25</v>
      </c>
      <c r="CS26" s="18">
        <v>2.4</v>
      </c>
      <c r="CT26" s="20">
        <v>7.1875000000000012E-3</v>
      </c>
      <c r="CU26" s="21">
        <v>1</v>
      </c>
      <c r="CV26" s="284">
        <v>3</v>
      </c>
      <c r="CW26" s="18">
        <v>9.3460000000000001</v>
      </c>
      <c r="CX26" s="19">
        <v>3.1153333333333335</v>
      </c>
      <c r="CY26" s="18">
        <v>2</v>
      </c>
      <c r="CZ26" s="18">
        <v>5.0960000000000001</v>
      </c>
      <c r="DA26" s="20">
        <v>7.8086419753086419E-3</v>
      </c>
      <c r="DB26" s="21">
        <v>0.66666666666666663</v>
      </c>
      <c r="DC26" s="284">
        <v>1</v>
      </c>
      <c r="DD26" s="18">
        <v>3.1</v>
      </c>
      <c r="DE26" s="19">
        <v>3.1</v>
      </c>
      <c r="DF26" s="18">
        <v>3.1</v>
      </c>
      <c r="DG26" s="18">
        <v>3.1</v>
      </c>
      <c r="DH26" s="20">
        <v>7.3842592592592597E-3</v>
      </c>
      <c r="DI26" s="21"/>
      <c r="DJ26" s="284"/>
      <c r="DK26" s="18"/>
      <c r="DL26" s="19"/>
      <c r="DM26" s="18"/>
      <c r="DN26" s="18"/>
      <c r="DO26" s="20"/>
      <c r="DP26" s="21"/>
      <c r="DQ26" s="284"/>
      <c r="DR26" s="18"/>
      <c r="DS26" s="19"/>
      <c r="DT26" s="18"/>
      <c r="DU26" s="18"/>
      <c r="DV26" s="20"/>
      <c r="DW26" s="21"/>
      <c r="DX26" s="136">
        <v>36</v>
      </c>
      <c r="DY26" s="136">
        <v>139.86599999999999</v>
      </c>
      <c r="DZ26" s="137">
        <v>3.8851666666666662</v>
      </c>
      <c r="EA26" s="136">
        <v>1</v>
      </c>
      <c r="EB26" s="136">
        <v>14</v>
      </c>
      <c r="EC26" s="138">
        <v>7.4665637860082323E-3</v>
      </c>
      <c r="ED26" s="139">
        <v>0.71436507936513016</v>
      </c>
      <c r="EE26" s="40">
        <v>1</v>
      </c>
      <c r="EF26" s="18">
        <v>17</v>
      </c>
      <c r="EG26" s="19">
        <v>17</v>
      </c>
      <c r="EH26" s="18">
        <v>17</v>
      </c>
      <c r="EI26" s="18">
        <v>17</v>
      </c>
      <c r="EJ26" s="20">
        <v>2.8587962962962963E-3</v>
      </c>
      <c r="EK26" s="21">
        <v>0</v>
      </c>
      <c r="EL26" s="284">
        <v>2</v>
      </c>
      <c r="EM26" s="18">
        <v>53</v>
      </c>
      <c r="EN26" s="19">
        <v>26.5</v>
      </c>
      <c r="EO26" s="18">
        <v>13</v>
      </c>
      <c r="EP26" s="18">
        <v>40</v>
      </c>
      <c r="EQ26" s="20">
        <v>3.0150462962962961E-3</v>
      </c>
      <c r="ER26" s="21">
        <v>0</v>
      </c>
      <c r="ES26" s="284"/>
      <c r="ET26" s="18"/>
      <c r="EU26" s="19"/>
      <c r="EV26" s="18"/>
      <c r="EW26" s="18"/>
      <c r="EX26" s="20"/>
      <c r="EY26" s="21"/>
      <c r="EZ26" s="284">
        <v>3</v>
      </c>
      <c r="FA26" s="18">
        <v>55.8</v>
      </c>
      <c r="FB26" s="19">
        <v>18.599999999999998</v>
      </c>
      <c r="FC26" s="18">
        <v>6.3</v>
      </c>
      <c r="FD26" s="18">
        <v>36</v>
      </c>
      <c r="FE26" s="20">
        <v>3.3333333333333327E-3</v>
      </c>
      <c r="FF26" s="21">
        <v>0.33333333333333331</v>
      </c>
      <c r="FG26" s="284">
        <v>1</v>
      </c>
      <c r="FH26" s="18">
        <v>20.8</v>
      </c>
      <c r="FI26" s="19">
        <v>20.8</v>
      </c>
      <c r="FJ26" s="18">
        <v>20.8</v>
      </c>
      <c r="FK26" s="18">
        <v>20.8</v>
      </c>
      <c r="FL26" s="20">
        <v>3.0787037037037037E-3</v>
      </c>
      <c r="FM26" s="21">
        <v>6</v>
      </c>
      <c r="FN26" s="284"/>
      <c r="FO26" s="18"/>
      <c r="FP26" s="19"/>
      <c r="FQ26" s="18"/>
      <c r="FR26" s="18"/>
      <c r="FS26" s="20"/>
      <c r="FT26" s="21"/>
      <c r="FU26" s="284">
        <v>1</v>
      </c>
      <c r="FV26" s="18">
        <v>53.1</v>
      </c>
      <c r="FW26" s="19">
        <v>53.1</v>
      </c>
      <c r="FX26" s="18">
        <v>53.1</v>
      </c>
      <c r="FY26" s="18">
        <v>53.1</v>
      </c>
      <c r="FZ26" s="20">
        <v>3.530092592592592E-3</v>
      </c>
      <c r="GA26" s="21">
        <v>2</v>
      </c>
      <c r="GB26" s="284">
        <v>1</v>
      </c>
      <c r="GC26" s="18">
        <v>7.32</v>
      </c>
      <c r="GD26" s="19">
        <v>7.32</v>
      </c>
      <c r="GE26" s="18">
        <v>7.32</v>
      </c>
      <c r="GF26" s="18">
        <v>7.32</v>
      </c>
      <c r="GG26" s="20">
        <v>3.7962962962962963E-3</v>
      </c>
      <c r="GH26" s="21">
        <v>0</v>
      </c>
      <c r="GI26" s="284">
        <v>1</v>
      </c>
      <c r="GJ26" s="18">
        <v>22.44</v>
      </c>
      <c r="GK26" s="19">
        <v>22.44</v>
      </c>
      <c r="GL26" s="18">
        <v>22.44</v>
      </c>
      <c r="GM26" s="18">
        <v>22.44</v>
      </c>
      <c r="GN26" s="20">
        <v>2.7893518518518519E-3</v>
      </c>
      <c r="GO26" s="21">
        <v>0.97430555555183673</v>
      </c>
      <c r="GP26" s="284"/>
      <c r="GQ26" s="18"/>
      <c r="GR26" s="19"/>
      <c r="GS26" s="18"/>
      <c r="GT26" s="18"/>
      <c r="GU26" s="20"/>
      <c r="GV26" s="21"/>
      <c r="GW26" s="284"/>
      <c r="GX26" s="18"/>
      <c r="GY26" s="19"/>
      <c r="GZ26" s="18"/>
      <c r="HA26" s="18"/>
      <c r="HB26" s="20"/>
      <c r="HC26" s="21"/>
      <c r="HD26" s="134"/>
      <c r="HE26" s="27"/>
      <c r="HF26" s="28"/>
      <c r="HG26" s="27"/>
      <c r="HH26" s="27"/>
      <c r="HI26" s="29"/>
      <c r="HJ26" s="135"/>
      <c r="HK26" s="284">
        <v>2</v>
      </c>
      <c r="HL26" s="18">
        <v>6.5</v>
      </c>
      <c r="HM26" s="19">
        <v>3.25</v>
      </c>
      <c r="HN26" s="18">
        <v>2.25</v>
      </c>
      <c r="HO26" s="18">
        <v>4.25</v>
      </c>
      <c r="HP26" s="20">
        <v>3.0729166666666665E-3</v>
      </c>
      <c r="HQ26" s="21">
        <v>1</v>
      </c>
      <c r="HR26" s="284">
        <v>2</v>
      </c>
      <c r="HS26" s="18">
        <v>9.5</v>
      </c>
      <c r="HT26" s="19">
        <v>4.75</v>
      </c>
      <c r="HU26" s="18">
        <v>3.5</v>
      </c>
      <c r="HV26" s="18">
        <v>6</v>
      </c>
      <c r="HW26" s="20">
        <v>2.9340277777777776E-3</v>
      </c>
      <c r="HX26" s="21">
        <v>1</v>
      </c>
      <c r="HY26" s="284">
        <v>1</v>
      </c>
      <c r="HZ26" s="18">
        <v>10.5</v>
      </c>
      <c r="IA26" s="19">
        <v>10.5</v>
      </c>
      <c r="IB26" s="18">
        <v>10.5</v>
      </c>
      <c r="IC26" s="18">
        <v>10.5</v>
      </c>
      <c r="ID26" s="20">
        <v>2.9745370370370373E-3</v>
      </c>
      <c r="IE26" s="21">
        <v>0</v>
      </c>
      <c r="IF26" s="284">
        <v>3</v>
      </c>
      <c r="IG26" s="18">
        <v>19.899999999999999</v>
      </c>
      <c r="IH26" s="19">
        <v>6.6333333333333329</v>
      </c>
      <c r="II26" s="18">
        <v>2</v>
      </c>
      <c r="IJ26" s="18">
        <v>11.6</v>
      </c>
      <c r="IK26" s="20">
        <v>3.1751543209876543E-3</v>
      </c>
      <c r="IL26" s="21">
        <v>1</v>
      </c>
      <c r="IM26" s="284"/>
      <c r="IN26" s="18"/>
      <c r="IO26" s="19"/>
      <c r="IP26" s="18"/>
      <c r="IQ26" s="18"/>
      <c r="IR26" s="20"/>
      <c r="IS26" s="21"/>
      <c r="IT26" s="284"/>
      <c r="IU26" s="18"/>
      <c r="IV26" s="19"/>
      <c r="IW26" s="18"/>
      <c r="IX26" s="18"/>
      <c r="IY26" s="20"/>
      <c r="IZ26" s="21"/>
      <c r="JA26" s="136">
        <v>18</v>
      </c>
      <c r="JB26" s="136">
        <v>275.86</v>
      </c>
      <c r="JC26" s="137">
        <v>15.325555555555557</v>
      </c>
      <c r="JD26" s="136">
        <v>2</v>
      </c>
      <c r="JE26" s="136">
        <v>53.1</v>
      </c>
      <c r="JF26" s="138">
        <v>3.1442901234567905E-3</v>
      </c>
      <c r="JG26" s="139">
        <v>0.9358940972219898</v>
      </c>
      <c r="JH26" s="40"/>
      <c r="JI26" s="18"/>
      <c r="JJ26" s="19"/>
      <c r="JK26" s="18"/>
      <c r="JL26" s="18"/>
      <c r="JM26" s="20"/>
      <c r="JN26" s="21"/>
      <c r="JO26" s="284"/>
      <c r="JP26" s="18"/>
      <c r="JQ26" s="19"/>
      <c r="JR26" s="18"/>
      <c r="JS26" s="18"/>
      <c r="JT26" s="20"/>
      <c r="JU26" s="21"/>
      <c r="JV26" s="284"/>
      <c r="JW26" s="18"/>
      <c r="JX26" s="19"/>
      <c r="JY26" s="18"/>
      <c r="JZ26" s="18"/>
      <c r="KA26" s="20"/>
      <c r="KB26" s="21"/>
      <c r="KC26" s="284"/>
      <c r="KD26" s="18"/>
      <c r="KE26" s="19"/>
      <c r="KF26" s="18"/>
      <c r="KG26" s="18"/>
      <c r="KH26" s="20"/>
      <c r="KI26" s="21"/>
      <c r="KJ26" s="284"/>
      <c r="KK26" s="18"/>
      <c r="KL26" s="19"/>
      <c r="KM26" s="18"/>
      <c r="KN26" s="18"/>
      <c r="KO26" s="20"/>
      <c r="KP26" s="21"/>
      <c r="KQ26" s="284"/>
      <c r="KR26" s="18"/>
      <c r="KS26" s="19"/>
      <c r="KT26" s="18"/>
      <c r="KU26" s="18"/>
      <c r="KV26" s="20"/>
      <c r="KW26" s="21"/>
      <c r="KX26" s="284">
        <v>1</v>
      </c>
      <c r="KY26" s="18">
        <v>0.31</v>
      </c>
      <c r="KZ26" s="19">
        <v>0.31</v>
      </c>
      <c r="LA26" s="18">
        <v>0.31</v>
      </c>
      <c r="LB26" s="18">
        <v>0.31</v>
      </c>
      <c r="LC26" s="20">
        <v>3.0243055555555554E-2</v>
      </c>
      <c r="LD26" s="21">
        <v>0</v>
      </c>
      <c r="LE26" s="284"/>
      <c r="LF26" s="18"/>
      <c r="LG26" s="19"/>
      <c r="LH26" s="18"/>
      <c r="LI26" s="18"/>
      <c r="LJ26" s="20"/>
      <c r="LK26" s="21"/>
      <c r="LL26" s="284"/>
      <c r="LM26" s="18"/>
      <c r="LN26" s="19"/>
      <c r="LO26" s="18"/>
      <c r="LP26" s="18"/>
      <c r="LQ26" s="20"/>
      <c r="LR26" s="21"/>
      <c r="LS26" s="284"/>
      <c r="LT26" s="18"/>
      <c r="LU26" s="19"/>
      <c r="LV26" s="18"/>
      <c r="LW26" s="18"/>
      <c r="LX26" s="20"/>
      <c r="LY26" s="21"/>
      <c r="LZ26" s="284"/>
      <c r="MA26" s="18"/>
      <c r="MB26" s="19"/>
      <c r="MC26" s="18"/>
      <c r="MD26" s="18"/>
      <c r="ME26" s="20"/>
      <c r="MF26" s="21"/>
      <c r="MG26" s="134"/>
      <c r="MH26" s="27"/>
      <c r="MI26" s="28"/>
      <c r="MJ26" s="27"/>
      <c r="MK26" s="27"/>
      <c r="ML26" s="29"/>
      <c r="MM26" s="135"/>
      <c r="MN26" s="284"/>
      <c r="MO26" s="18"/>
      <c r="MP26" s="19"/>
      <c r="MQ26" s="18"/>
      <c r="MR26" s="18"/>
      <c r="MS26" s="20"/>
      <c r="MT26" s="21"/>
      <c r="MU26" s="284"/>
      <c r="MV26" s="18"/>
      <c r="MW26" s="19"/>
      <c r="MX26" s="18"/>
      <c r="MY26" s="18"/>
      <c r="MZ26" s="20"/>
      <c r="NA26" s="21"/>
      <c r="NB26" s="284">
        <v>1</v>
      </c>
      <c r="NC26" s="18">
        <v>0.627</v>
      </c>
      <c r="ND26" s="19">
        <v>0.627</v>
      </c>
      <c r="NE26" s="18">
        <v>0.627</v>
      </c>
      <c r="NF26" s="18">
        <v>0.627</v>
      </c>
      <c r="NG26" s="20">
        <v>2.8460648148148148E-2</v>
      </c>
      <c r="NH26" s="21">
        <v>0</v>
      </c>
      <c r="NI26" s="284"/>
      <c r="NJ26" s="18"/>
      <c r="NK26" s="19"/>
      <c r="NL26" s="18"/>
      <c r="NM26" s="18"/>
      <c r="NN26" s="20"/>
      <c r="NO26" s="21"/>
      <c r="NP26" s="284"/>
      <c r="NQ26" s="18"/>
      <c r="NR26" s="19"/>
      <c r="NS26" s="18"/>
      <c r="NT26" s="18"/>
      <c r="NU26" s="20"/>
      <c r="NV26" s="21"/>
      <c r="NW26" s="284"/>
      <c r="NX26" s="18"/>
      <c r="NY26" s="19"/>
      <c r="NZ26" s="18"/>
      <c r="OA26" s="18"/>
      <c r="OB26" s="20"/>
      <c r="OC26" s="21"/>
      <c r="OD26" s="136">
        <v>2</v>
      </c>
      <c r="OE26" s="136">
        <v>0.93700000000000006</v>
      </c>
      <c r="OF26" s="137">
        <v>0.46850000000000003</v>
      </c>
      <c r="OG26" s="136">
        <v>0.31</v>
      </c>
      <c r="OH26" s="136">
        <v>0.627</v>
      </c>
      <c r="OI26" s="138">
        <v>2.9351851851851851E-2</v>
      </c>
      <c r="OJ26" s="139">
        <v>0</v>
      </c>
      <c r="OK26" s="40"/>
      <c r="OL26" s="18"/>
      <c r="OM26" s="19"/>
      <c r="ON26" s="18"/>
      <c r="OO26" s="18"/>
      <c r="OP26" s="20"/>
      <c r="OQ26" s="21"/>
      <c r="OR26" s="136"/>
      <c r="OS26" s="136"/>
      <c r="OT26" s="137"/>
      <c r="OU26" s="136"/>
      <c r="OV26" s="136"/>
      <c r="OW26" s="138"/>
      <c r="OX26" s="285"/>
    </row>
    <row r="27" spans="1:414" s="22" customFormat="1" x14ac:dyDescent="0.2">
      <c r="A27" s="133">
        <v>17</v>
      </c>
      <c r="B27" s="40">
        <v>1</v>
      </c>
      <c r="C27" s="18">
        <v>6.9</v>
      </c>
      <c r="D27" s="19">
        <v>6.9</v>
      </c>
      <c r="E27" s="18">
        <v>6.9</v>
      </c>
      <c r="F27" s="18">
        <v>6.9</v>
      </c>
      <c r="G27" s="20">
        <v>8.3449074074074085E-3</v>
      </c>
      <c r="H27" s="21">
        <v>0</v>
      </c>
      <c r="I27" s="284">
        <v>5</v>
      </c>
      <c r="J27" s="18">
        <v>19.600000000000001</v>
      </c>
      <c r="K27" s="19">
        <v>3.9200000000000004</v>
      </c>
      <c r="L27" s="18">
        <v>3.1</v>
      </c>
      <c r="M27" s="18">
        <v>6.2</v>
      </c>
      <c r="N27" s="20">
        <v>7.5046296296296302E-3</v>
      </c>
      <c r="O27" s="21">
        <v>0.2</v>
      </c>
      <c r="P27" s="284">
        <v>2</v>
      </c>
      <c r="Q27" s="18">
        <v>4.5999999999999996</v>
      </c>
      <c r="R27" s="19">
        <v>2.2999999999999998</v>
      </c>
      <c r="S27" s="18">
        <v>1.5</v>
      </c>
      <c r="T27" s="18">
        <v>3.1</v>
      </c>
      <c r="U27" s="20">
        <v>7.5810185185185191E-3</v>
      </c>
      <c r="V27" s="21">
        <v>1</v>
      </c>
      <c r="W27" s="284">
        <v>2</v>
      </c>
      <c r="X27" s="18">
        <v>6.1</v>
      </c>
      <c r="Y27" s="19">
        <v>3.05</v>
      </c>
      <c r="Z27" s="18">
        <v>3</v>
      </c>
      <c r="AA27" s="18">
        <v>3.1</v>
      </c>
      <c r="AB27" s="20">
        <v>7.0543981481481482E-3</v>
      </c>
      <c r="AC27" s="21">
        <v>0</v>
      </c>
      <c r="AD27" s="284">
        <v>5</v>
      </c>
      <c r="AE27" s="18">
        <v>16.350000000000001</v>
      </c>
      <c r="AF27" s="19">
        <v>3.2700000000000005</v>
      </c>
      <c r="AG27" s="18">
        <v>1.05</v>
      </c>
      <c r="AH27" s="18">
        <v>7.5</v>
      </c>
      <c r="AI27" s="20">
        <v>6.7175925925925927E-3</v>
      </c>
      <c r="AJ27" s="21">
        <v>0</v>
      </c>
      <c r="AK27" s="284">
        <v>2</v>
      </c>
      <c r="AL27" s="18">
        <v>6.29</v>
      </c>
      <c r="AM27" s="19">
        <v>3.145</v>
      </c>
      <c r="AN27" s="18">
        <v>3.1</v>
      </c>
      <c r="AO27" s="18">
        <v>3.19</v>
      </c>
      <c r="AP27" s="20">
        <v>6.145833333333333E-3</v>
      </c>
      <c r="AQ27" s="21">
        <v>1</v>
      </c>
      <c r="AR27" s="284">
        <v>2</v>
      </c>
      <c r="AS27" s="18">
        <v>6.2</v>
      </c>
      <c r="AT27" s="19">
        <v>3.1</v>
      </c>
      <c r="AU27" s="18">
        <v>3.1</v>
      </c>
      <c r="AV27" s="18">
        <v>3.1</v>
      </c>
      <c r="AW27" s="20">
        <v>6.6030092592592599E-3</v>
      </c>
      <c r="AX27" s="21">
        <v>1.5</v>
      </c>
      <c r="AY27" s="284"/>
      <c r="AZ27" s="18"/>
      <c r="BA27" s="19"/>
      <c r="BB27" s="18"/>
      <c r="BC27" s="18"/>
      <c r="BD27" s="20"/>
      <c r="BE27" s="21"/>
      <c r="BF27" s="284"/>
      <c r="BG27" s="18"/>
      <c r="BH27" s="19"/>
      <c r="BI27" s="18"/>
      <c r="BJ27" s="18"/>
      <c r="BK27" s="20"/>
      <c r="BL27" s="21"/>
      <c r="BM27" s="284">
        <v>4</v>
      </c>
      <c r="BN27" s="18">
        <v>9.4029638500000008</v>
      </c>
      <c r="BO27" s="19">
        <v>2.3507409625000002</v>
      </c>
      <c r="BP27" s="18">
        <v>1</v>
      </c>
      <c r="BQ27" s="18">
        <v>3</v>
      </c>
      <c r="BR27" s="20">
        <v>7.4421296296296301E-3</v>
      </c>
      <c r="BS27" s="21">
        <v>3.75</v>
      </c>
      <c r="BT27" s="284">
        <v>5</v>
      </c>
      <c r="BU27" s="18">
        <v>22</v>
      </c>
      <c r="BV27" s="19">
        <v>4.4000000000000004</v>
      </c>
      <c r="BW27" s="18">
        <v>3.1</v>
      </c>
      <c r="BX27" s="18">
        <v>7.5</v>
      </c>
      <c r="BY27" s="20">
        <v>6.8402777777777785E-3</v>
      </c>
      <c r="BZ27" s="21">
        <v>0.2</v>
      </c>
      <c r="CA27" s="134">
        <v>5</v>
      </c>
      <c r="CB27" s="27">
        <v>20</v>
      </c>
      <c r="CC27" s="28">
        <v>4</v>
      </c>
      <c r="CD27" s="27">
        <v>3.5</v>
      </c>
      <c r="CE27" s="27">
        <v>5</v>
      </c>
      <c r="CF27" s="29">
        <v>7.1851851851851851E-3</v>
      </c>
      <c r="CG27" s="135">
        <v>2.2000000000000002</v>
      </c>
      <c r="CH27" s="284">
        <v>3</v>
      </c>
      <c r="CI27" s="18">
        <v>13</v>
      </c>
      <c r="CJ27" s="19">
        <v>4.333333333333333</v>
      </c>
      <c r="CK27" s="18">
        <v>3</v>
      </c>
      <c r="CL27" s="18">
        <v>5</v>
      </c>
      <c r="CM27" s="20">
        <v>6.7746913580246917E-3</v>
      </c>
      <c r="CN27" s="21">
        <v>0.66666666666666663</v>
      </c>
      <c r="CO27" s="284">
        <v>3</v>
      </c>
      <c r="CP27" s="18">
        <v>7.6</v>
      </c>
      <c r="CQ27" s="19">
        <v>2.5333333333333332</v>
      </c>
      <c r="CR27" s="18">
        <v>2</v>
      </c>
      <c r="CS27" s="18">
        <v>3.1</v>
      </c>
      <c r="CT27" s="20">
        <v>7.0100308641975308E-3</v>
      </c>
      <c r="CU27" s="21">
        <v>0.66666666666666663</v>
      </c>
      <c r="CV27" s="284">
        <v>3</v>
      </c>
      <c r="CW27" s="18">
        <v>8.1999999999999993</v>
      </c>
      <c r="CX27" s="19">
        <v>2.7333333333333329</v>
      </c>
      <c r="CY27" s="18">
        <v>2</v>
      </c>
      <c r="CZ27" s="18">
        <v>3.1</v>
      </c>
      <c r="DA27" s="20">
        <v>6.9830246913580238E-3</v>
      </c>
      <c r="DB27" s="21">
        <v>1</v>
      </c>
      <c r="DC27" s="284">
        <v>1</v>
      </c>
      <c r="DD27" s="18">
        <v>2.4</v>
      </c>
      <c r="DE27" s="19">
        <v>2.4</v>
      </c>
      <c r="DF27" s="18">
        <v>2.4</v>
      </c>
      <c r="DG27" s="18">
        <v>2.4</v>
      </c>
      <c r="DH27" s="20">
        <v>7.6851851851851847E-3</v>
      </c>
      <c r="DI27" s="21">
        <v>4</v>
      </c>
      <c r="DJ27" s="284"/>
      <c r="DK27" s="18"/>
      <c r="DL27" s="19"/>
      <c r="DM27" s="18"/>
      <c r="DN27" s="18"/>
      <c r="DO27" s="20"/>
      <c r="DP27" s="21"/>
      <c r="DQ27" s="284"/>
      <c r="DR27" s="18"/>
      <c r="DS27" s="19"/>
      <c r="DT27" s="18"/>
      <c r="DU27" s="18"/>
      <c r="DV27" s="20"/>
      <c r="DW27" s="21"/>
      <c r="DX27" s="136">
        <v>43</v>
      </c>
      <c r="DY27" s="136">
        <v>148.64296385</v>
      </c>
      <c r="DZ27" s="137">
        <v>3.4568131127906976</v>
      </c>
      <c r="EA27" s="136">
        <v>1</v>
      </c>
      <c r="EB27" s="136">
        <v>7.5</v>
      </c>
      <c r="EC27" s="138">
        <v>7.0722975882859598E-3</v>
      </c>
      <c r="ED27" s="139">
        <v>1.069767441860465</v>
      </c>
      <c r="EE27" s="40">
        <v>2</v>
      </c>
      <c r="EF27" s="18">
        <v>48.25</v>
      </c>
      <c r="EG27" s="19">
        <v>24.125</v>
      </c>
      <c r="EH27" s="18">
        <v>8.25</v>
      </c>
      <c r="EI27" s="18">
        <v>40</v>
      </c>
      <c r="EJ27" s="20">
        <v>2.7951388888888887E-3</v>
      </c>
      <c r="EK27" s="21">
        <v>0.5</v>
      </c>
      <c r="EL27" s="284">
        <v>1</v>
      </c>
      <c r="EM27" s="18">
        <v>18.5</v>
      </c>
      <c r="EN27" s="19">
        <v>18.5</v>
      </c>
      <c r="EO27" s="18">
        <v>18.5</v>
      </c>
      <c r="EP27" s="18">
        <v>18.5</v>
      </c>
      <c r="EQ27" s="20">
        <v>2.7546296296296294E-3</v>
      </c>
      <c r="ER27" s="21">
        <v>0</v>
      </c>
      <c r="ES27" s="284">
        <v>2</v>
      </c>
      <c r="ET27" s="18">
        <v>19.8</v>
      </c>
      <c r="EU27" s="19">
        <v>9.9</v>
      </c>
      <c r="EV27" s="18">
        <v>9.9</v>
      </c>
      <c r="EW27" s="18">
        <v>9.9</v>
      </c>
      <c r="EX27" s="20">
        <v>3.1134259259259262E-3</v>
      </c>
      <c r="EY27" s="21">
        <v>3</v>
      </c>
      <c r="EZ27" s="284">
        <v>1</v>
      </c>
      <c r="FA27" s="18">
        <v>48.6</v>
      </c>
      <c r="FB27" s="19">
        <v>48.6</v>
      </c>
      <c r="FC27" s="18">
        <v>48.6</v>
      </c>
      <c r="FD27" s="18">
        <v>48.6</v>
      </c>
      <c r="FE27" s="20">
        <v>2.9629629629629628E-3</v>
      </c>
      <c r="FF27" s="21">
        <v>2</v>
      </c>
      <c r="FG27" s="284">
        <v>2</v>
      </c>
      <c r="FH27" s="18">
        <v>35</v>
      </c>
      <c r="FI27" s="19">
        <v>17.5</v>
      </c>
      <c r="FJ27" s="18">
        <v>10</v>
      </c>
      <c r="FK27" s="18">
        <v>25</v>
      </c>
      <c r="FL27" s="20">
        <v>2.3495370370370367E-3</v>
      </c>
      <c r="FM27" s="21">
        <v>0</v>
      </c>
      <c r="FN27" s="284">
        <v>1</v>
      </c>
      <c r="FO27" s="18">
        <v>11.1</v>
      </c>
      <c r="FP27" s="19">
        <v>11.1</v>
      </c>
      <c r="FQ27" s="18">
        <v>11.1</v>
      </c>
      <c r="FR27" s="18">
        <v>11.1</v>
      </c>
      <c r="FS27" s="20">
        <v>1.9444444444444442E-3</v>
      </c>
      <c r="FT27" s="21">
        <v>0</v>
      </c>
      <c r="FU27" s="284"/>
      <c r="FV27" s="18"/>
      <c r="FW27" s="19"/>
      <c r="FX27" s="18"/>
      <c r="FY27" s="18"/>
      <c r="FZ27" s="20"/>
      <c r="GA27" s="21"/>
      <c r="GB27" s="284"/>
      <c r="GC27" s="18"/>
      <c r="GD27" s="19"/>
      <c r="GE27" s="18"/>
      <c r="GF27" s="18"/>
      <c r="GG27" s="20"/>
      <c r="GH27" s="21"/>
      <c r="GI27" s="284"/>
      <c r="GJ27" s="18"/>
      <c r="GK27" s="19"/>
      <c r="GL27" s="18"/>
      <c r="GM27" s="18"/>
      <c r="GN27" s="20"/>
      <c r="GO27" s="21"/>
      <c r="GP27" s="284"/>
      <c r="GQ27" s="18"/>
      <c r="GR27" s="19"/>
      <c r="GS27" s="18"/>
      <c r="GT27" s="18"/>
      <c r="GU27" s="20"/>
      <c r="GV27" s="21"/>
      <c r="GW27" s="284">
        <v>1</v>
      </c>
      <c r="GX27" s="18">
        <v>9.5</v>
      </c>
      <c r="GY27" s="19">
        <v>9.5</v>
      </c>
      <c r="GZ27" s="18">
        <v>9.5</v>
      </c>
      <c r="HA27" s="18">
        <v>9.5</v>
      </c>
      <c r="HB27" s="20">
        <v>3.2175925925925926E-3</v>
      </c>
      <c r="HC27" s="21">
        <v>0</v>
      </c>
      <c r="HD27" s="134"/>
      <c r="HE27" s="27"/>
      <c r="HF27" s="28"/>
      <c r="HG27" s="27"/>
      <c r="HH27" s="27"/>
      <c r="HI27" s="29"/>
      <c r="HJ27" s="135"/>
      <c r="HK27" s="284">
        <v>1</v>
      </c>
      <c r="HL27" s="18">
        <v>2.5</v>
      </c>
      <c r="HM27" s="19">
        <v>2.5</v>
      </c>
      <c r="HN27" s="18">
        <v>2.5</v>
      </c>
      <c r="HO27" s="18">
        <v>2.5</v>
      </c>
      <c r="HP27" s="20">
        <v>2.7314814814814819E-3</v>
      </c>
      <c r="HQ27" s="21">
        <v>2</v>
      </c>
      <c r="HR27" s="284">
        <v>1</v>
      </c>
      <c r="HS27" s="18">
        <v>10.5</v>
      </c>
      <c r="HT27" s="19">
        <v>10.5</v>
      </c>
      <c r="HU27" s="18">
        <v>10.5</v>
      </c>
      <c r="HV27" s="18">
        <v>10.5</v>
      </c>
      <c r="HW27" s="20">
        <v>2.7777777777777779E-3</v>
      </c>
      <c r="HX27" s="21">
        <v>0</v>
      </c>
      <c r="HY27" s="284">
        <v>2</v>
      </c>
      <c r="HZ27" s="18">
        <v>15.5</v>
      </c>
      <c r="IA27" s="19">
        <v>7.75</v>
      </c>
      <c r="IB27" s="18">
        <v>5</v>
      </c>
      <c r="IC27" s="18">
        <v>10.5</v>
      </c>
      <c r="ID27" s="20">
        <v>2.6967592592592594E-3</v>
      </c>
      <c r="IE27" s="21">
        <v>0</v>
      </c>
      <c r="IF27" s="284">
        <v>1</v>
      </c>
      <c r="IG27" s="18">
        <v>10.7</v>
      </c>
      <c r="IH27" s="19">
        <v>10.7</v>
      </c>
      <c r="II27" s="18">
        <v>10.7</v>
      </c>
      <c r="IJ27" s="18">
        <v>10.7</v>
      </c>
      <c r="IK27" s="20">
        <v>2.9513888888888888E-3</v>
      </c>
      <c r="IL27" s="21">
        <v>3</v>
      </c>
      <c r="IM27" s="284"/>
      <c r="IN27" s="18"/>
      <c r="IO27" s="19"/>
      <c r="IP27" s="18"/>
      <c r="IQ27" s="18"/>
      <c r="IR27" s="20"/>
      <c r="IS27" s="21"/>
      <c r="IT27" s="284"/>
      <c r="IU27" s="18"/>
      <c r="IV27" s="19"/>
      <c r="IW27" s="18"/>
      <c r="IX27" s="18"/>
      <c r="IY27" s="20"/>
      <c r="IZ27" s="21"/>
      <c r="JA27" s="136">
        <v>15</v>
      </c>
      <c r="JB27" s="136">
        <v>229.95</v>
      </c>
      <c r="JC27" s="137">
        <v>15.33</v>
      </c>
      <c r="JD27" s="136">
        <v>2.5</v>
      </c>
      <c r="JE27" s="136">
        <v>48.6</v>
      </c>
      <c r="JF27" s="138">
        <v>2.7499999999999985E-3</v>
      </c>
      <c r="JG27" s="139">
        <v>0.93333333333333335</v>
      </c>
      <c r="JH27" s="40">
        <v>1</v>
      </c>
      <c r="JI27" s="18">
        <v>1</v>
      </c>
      <c r="JJ27" s="19">
        <v>1</v>
      </c>
      <c r="JK27" s="18">
        <v>1</v>
      </c>
      <c r="JL27" s="18">
        <v>1</v>
      </c>
      <c r="JM27" s="20">
        <v>2.2569444444444444E-2</v>
      </c>
      <c r="JN27" s="21">
        <v>1</v>
      </c>
      <c r="JO27" s="284"/>
      <c r="JP27" s="18"/>
      <c r="JQ27" s="19"/>
      <c r="JR27" s="18"/>
      <c r="JS27" s="18"/>
      <c r="JT27" s="20"/>
      <c r="JU27" s="21"/>
      <c r="JV27" s="284"/>
      <c r="JW27" s="18"/>
      <c r="JX27" s="19"/>
      <c r="JY27" s="18"/>
      <c r="JZ27" s="18"/>
      <c r="KA27" s="20"/>
      <c r="KB27" s="21"/>
      <c r="KC27" s="284">
        <v>2</v>
      </c>
      <c r="KD27" s="18">
        <v>2.15</v>
      </c>
      <c r="KE27" s="19">
        <v>1.075</v>
      </c>
      <c r="KF27" s="18">
        <v>1</v>
      </c>
      <c r="KG27" s="18">
        <v>1.1499999999999999</v>
      </c>
      <c r="KH27" s="20">
        <v>2.3211805555555555E-2</v>
      </c>
      <c r="KI27" s="21">
        <v>0</v>
      </c>
      <c r="KJ27" s="284"/>
      <c r="KK27" s="18"/>
      <c r="KL27" s="19"/>
      <c r="KM27" s="18"/>
      <c r="KN27" s="18"/>
      <c r="KO27" s="20"/>
      <c r="KP27" s="21"/>
      <c r="KQ27" s="284">
        <v>1</v>
      </c>
      <c r="KR27" s="18">
        <v>1.05</v>
      </c>
      <c r="KS27" s="19">
        <v>1.05</v>
      </c>
      <c r="KT27" s="18">
        <v>1.05</v>
      </c>
      <c r="KU27" s="18">
        <v>1.05</v>
      </c>
      <c r="KV27" s="20">
        <v>2.3819444444444445E-2</v>
      </c>
      <c r="KW27" s="21">
        <v>1</v>
      </c>
      <c r="KX27" s="284"/>
      <c r="KY27" s="18"/>
      <c r="KZ27" s="19"/>
      <c r="LA27" s="18"/>
      <c r="LB27" s="18"/>
      <c r="LC27" s="20"/>
      <c r="LD27" s="21"/>
      <c r="LE27" s="284"/>
      <c r="LF27" s="18"/>
      <c r="LG27" s="19"/>
      <c r="LH27" s="18"/>
      <c r="LI27" s="18"/>
      <c r="LJ27" s="20"/>
      <c r="LK27" s="21"/>
      <c r="LL27" s="284"/>
      <c r="LM27" s="18"/>
      <c r="LN27" s="19"/>
      <c r="LO27" s="18"/>
      <c r="LP27" s="18"/>
      <c r="LQ27" s="20"/>
      <c r="LR27" s="21"/>
      <c r="LS27" s="284"/>
      <c r="LT27" s="18"/>
      <c r="LU27" s="19"/>
      <c r="LV27" s="18"/>
      <c r="LW27" s="18"/>
      <c r="LX27" s="20"/>
      <c r="LY27" s="21"/>
      <c r="LZ27" s="284"/>
      <c r="MA27" s="18"/>
      <c r="MB27" s="19"/>
      <c r="MC27" s="18"/>
      <c r="MD27" s="18"/>
      <c r="ME27" s="20"/>
      <c r="MF27" s="21"/>
      <c r="MG27" s="134"/>
      <c r="MH27" s="27"/>
      <c r="MI27" s="28"/>
      <c r="MJ27" s="27"/>
      <c r="MK27" s="27"/>
      <c r="ML27" s="29"/>
      <c r="MM27" s="135"/>
      <c r="MN27" s="284"/>
      <c r="MO27" s="18"/>
      <c r="MP27" s="19"/>
      <c r="MQ27" s="18"/>
      <c r="MR27" s="18"/>
      <c r="MS27" s="20"/>
      <c r="MT27" s="21"/>
      <c r="MU27" s="284"/>
      <c r="MV27" s="18"/>
      <c r="MW27" s="19"/>
      <c r="MX27" s="18"/>
      <c r="MY27" s="18"/>
      <c r="MZ27" s="20"/>
      <c r="NA27" s="21"/>
      <c r="NB27" s="284"/>
      <c r="NC27" s="18"/>
      <c r="ND27" s="19"/>
      <c r="NE27" s="18"/>
      <c r="NF27" s="18"/>
      <c r="NG27" s="20"/>
      <c r="NH27" s="21"/>
      <c r="NI27" s="284"/>
      <c r="NJ27" s="18"/>
      <c r="NK27" s="19"/>
      <c r="NL27" s="18"/>
      <c r="NM27" s="18"/>
      <c r="NN27" s="20"/>
      <c r="NO27" s="21"/>
      <c r="NP27" s="284"/>
      <c r="NQ27" s="18"/>
      <c r="NR27" s="19"/>
      <c r="NS27" s="18"/>
      <c r="NT27" s="18"/>
      <c r="NU27" s="20"/>
      <c r="NV27" s="21"/>
      <c r="NW27" s="284"/>
      <c r="NX27" s="18"/>
      <c r="NY27" s="19"/>
      <c r="NZ27" s="18"/>
      <c r="OA27" s="18"/>
      <c r="OB27" s="20"/>
      <c r="OC27" s="21"/>
      <c r="OD27" s="136">
        <v>4</v>
      </c>
      <c r="OE27" s="136">
        <v>4.2</v>
      </c>
      <c r="OF27" s="137">
        <v>1.05</v>
      </c>
      <c r="OG27" s="136">
        <v>1</v>
      </c>
      <c r="OH27" s="136">
        <v>1.1499999999999999</v>
      </c>
      <c r="OI27" s="138">
        <v>2.3203125000000002E-2</v>
      </c>
      <c r="OJ27" s="139">
        <v>0.5</v>
      </c>
      <c r="OK27" s="40"/>
      <c r="OL27" s="18"/>
      <c r="OM27" s="19"/>
      <c r="ON27" s="18"/>
      <c r="OO27" s="18"/>
      <c r="OP27" s="20"/>
      <c r="OQ27" s="21"/>
      <c r="OR27" s="136"/>
      <c r="OS27" s="136"/>
      <c r="OT27" s="137"/>
      <c r="OU27" s="136"/>
      <c r="OV27" s="136"/>
      <c r="OW27" s="138"/>
      <c r="OX27" s="285"/>
    </row>
    <row r="28" spans="1:414" s="22" customFormat="1" x14ac:dyDescent="0.2">
      <c r="A28" s="133">
        <v>18</v>
      </c>
      <c r="B28" s="40">
        <v>3</v>
      </c>
      <c r="C28" s="18">
        <v>20.100000000000001</v>
      </c>
      <c r="D28" s="19">
        <v>6.7</v>
      </c>
      <c r="E28" s="18">
        <v>3</v>
      </c>
      <c r="F28" s="18">
        <v>14</v>
      </c>
      <c r="G28" s="20">
        <v>8.1404320987654311E-3</v>
      </c>
      <c r="H28" s="21">
        <v>0.66666666666666663</v>
      </c>
      <c r="I28" s="284">
        <v>5</v>
      </c>
      <c r="J28" s="18">
        <v>27.450000000000003</v>
      </c>
      <c r="K28" s="19">
        <v>5.49</v>
      </c>
      <c r="L28" s="18">
        <v>3</v>
      </c>
      <c r="M28" s="18">
        <v>14.25</v>
      </c>
      <c r="N28" s="20">
        <v>7.3425925925925924E-3</v>
      </c>
      <c r="O28" s="21">
        <v>0.6</v>
      </c>
      <c r="P28" s="284">
        <v>2</v>
      </c>
      <c r="Q28" s="18">
        <v>16.2</v>
      </c>
      <c r="R28" s="19">
        <v>8.1</v>
      </c>
      <c r="S28" s="18">
        <v>3.1</v>
      </c>
      <c r="T28" s="18">
        <v>13.1</v>
      </c>
      <c r="U28" s="20">
        <v>7.5752314814814814E-3</v>
      </c>
      <c r="V28" s="21">
        <v>1.5</v>
      </c>
      <c r="W28" s="284">
        <v>3</v>
      </c>
      <c r="X28" s="18">
        <v>24.41</v>
      </c>
      <c r="Y28" s="19">
        <v>8.1366666666666667</v>
      </c>
      <c r="Z28" s="18">
        <v>4.0599999999999996</v>
      </c>
      <c r="AA28" s="18">
        <v>13.1</v>
      </c>
      <c r="AB28" s="20">
        <v>7.388117283950617E-3</v>
      </c>
      <c r="AC28" s="21">
        <v>1.3333333333333333</v>
      </c>
      <c r="AD28" s="284">
        <v>4</v>
      </c>
      <c r="AE28" s="18">
        <v>25.450000000000003</v>
      </c>
      <c r="AF28" s="19">
        <v>6.3625000000000007</v>
      </c>
      <c r="AG28" s="18">
        <v>1</v>
      </c>
      <c r="AH28" s="18">
        <v>13.1</v>
      </c>
      <c r="AI28" s="20">
        <v>6.9415509259259257E-3</v>
      </c>
      <c r="AJ28" s="21">
        <v>0.25</v>
      </c>
      <c r="AK28" s="284">
        <v>5</v>
      </c>
      <c r="AL28" s="18">
        <v>24.3</v>
      </c>
      <c r="AM28" s="19">
        <v>4.8600000000000003</v>
      </c>
      <c r="AN28" s="18">
        <v>3</v>
      </c>
      <c r="AO28" s="18">
        <v>7.9</v>
      </c>
      <c r="AP28" s="20">
        <v>6.2893518518518515E-3</v>
      </c>
      <c r="AQ28" s="21">
        <v>0</v>
      </c>
      <c r="AR28" s="284">
        <v>2</v>
      </c>
      <c r="AS28" s="18">
        <v>16.2</v>
      </c>
      <c r="AT28" s="19">
        <v>8.1</v>
      </c>
      <c r="AU28" s="18">
        <v>3.1</v>
      </c>
      <c r="AV28" s="18">
        <v>13.1</v>
      </c>
      <c r="AW28" s="20">
        <v>6.8344907407407417E-3</v>
      </c>
      <c r="AX28" s="21">
        <v>1</v>
      </c>
      <c r="AY28" s="284">
        <v>2</v>
      </c>
      <c r="AZ28" s="18">
        <v>4.0600000000000005</v>
      </c>
      <c r="BA28" s="19">
        <v>2.0300000000000002</v>
      </c>
      <c r="BB28" s="18">
        <v>1.6</v>
      </c>
      <c r="BC28" s="18">
        <v>2.46</v>
      </c>
      <c r="BD28" s="20">
        <v>7.6041666666666671E-3</v>
      </c>
      <c r="BE28" s="21">
        <v>6</v>
      </c>
      <c r="BF28" s="284">
        <v>1</v>
      </c>
      <c r="BG28" s="18">
        <v>2.7</v>
      </c>
      <c r="BH28" s="19">
        <v>2.7</v>
      </c>
      <c r="BI28" s="18">
        <v>2.7</v>
      </c>
      <c r="BJ28" s="18">
        <v>2.7</v>
      </c>
      <c r="BK28" s="20">
        <v>7.8356481481481489E-3</v>
      </c>
      <c r="BL28" s="21">
        <v>14.051388888889051</v>
      </c>
      <c r="BM28" s="284">
        <v>4</v>
      </c>
      <c r="BN28" s="18">
        <v>16.8</v>
      </c>
      <c r="BO28" s="19">
        <v>4.2</v>
      </c>
      <c r="BP28" s="18">
        <v>3</v>
      </c>
      <c r="BQ28" s="18">
        <v>5.8</v>
      </c>
      <c r="BR28" s="20">
        <v>6.7245370370370375E-3</v>
      </c>
      <c r="BS28" s="21">
        <v>0.86475694444379769</v>
      </c>
      <c r="BT28" s="284">
        <v>3</v>
      </c>
      <c r="BU28" s="18">
        <v>17.399999999999999</v>
      </c>
      <c r="BV28" s="19">
        <v>5.8</v>
      </c>
      <c r="BW28" s="18">
        <v>4</v>
      </c>
      <c r="BX28" s="18">
        <v>8.4</v>
      </c>
      <c r="BY28" s="20">
        <v>6.6512345679012345E-3</v>
      </c>
      <c r="BZ28" s="21">
        <v>1</v>
      </c>
      <c r="CA28" s="134">
        <v>4</v>
      </c>
      <c r="CB28" s="27">
        <v>16.5</v>
      </c>
      <c r="CC28" s="28">
        <v>4.125</v>
      </c>
      <c r="CD28" s="27">
        <v>3.5</v>
      </c>
      <c r="CE28" s="27">
        <v>5</v>
      </c>
      <c r="CF28" s="29">
        <v>7.3177083333333332E-3</v>
      </c>
      <c r="CG28" s="135">
        <v>0.25</v>
      </c>
      <c r="CH28" s="284">
        <v>4</v>
      </c>
      <c r="CI28" s="18">
        <v>14.5</v>
      </c>
      <c r="CJ28" s="19">
        <v>3.625</v>
      </c>
      <c r="CK28" s="18">
        <v>3</v>
      </c>
      <c r="CL28" s="18">
        <v>5</v>
      </c>
      <c r="CM28" s="20">
        <v>7.2164351851851851E-3</v>
      </c>
      <c r="CN28" s="21">
        <v>0.25</v>
      </c>
      <c r="CO28" s="284">
        <v>1</v>
      </c>
      <c r="CP28" s="18">
        <v>2</v>
      </c>
      <c r="CQ28" s="19">
        <v>2</v>
      </c>
      <c r="CR28" s="18">
        <v>2</v>
      </c>
      <c r="CS28" s="18">
        <v>2</v>
      </c>
      <c r="CT28" s="20">
        <v>6.8865740740740736E-3</v>
      </c>
      <c r="CU28" s="21">
        <v>3</v>
      </c>
      <c r="CV28" s="284">
        <v>3</v>
      </c>
      <c r="CW28" s="18">
        <v>12.1</v>
      </c>
      <c r="CX28" s="19">
        <v>4.0333333333333332</v>
      </c>
      <c r="CY28" s="18">
        <v>2</v>
      </c>
      <c r="CZ28" s="18">
        <v>7.5</v>
      </c>
      <c r="DA28" s="20">
        <v>7.4922839506172843E-3</v>
      </c>
      <c r="DB28" s="21">
        <v>1</v>
      </c>
      <c r="DC28" s="284">
        <v>2</v>
      </c>
      <c r="DD28" s="18">
        <v>9.6</v>
      </c>
      <c r="DE28" s="19">
        <v>4.8</v>
      </c>
      <c r="DF28" s="18">
        <v>2.4</v>
      </c>
      <c r="DG28" s="18">
        <v>7.2</v>
      </c>
      <c r="DH28" s="20">
        <v>7.8530092592592592E-3</v>
      </c>
      <c r="DI28" s="21">
        <v>3</v>
      </c>
      <c r="DJ28" s="284"/>
      <c r="DK28" s="18"/>
      <c r="DL28" s="19"/>
      <c r="DM28" s="18"/>
      <c r="DN28" s="18"/>
      <c r="DO28" s="20"/>
      <c r="DP28" s="21"/>
      <c r="DQ28" s="284"/>
      <c r="DR28" s="18"/>
      <c r="DS28" s="19"/>
      <c r="DT28" s="18"/>
      <c r="DU28" s="18"/>
      <c r="DV28" s="20"/>
      <c r="DW28" s="21"/>
      <c r="DX28" s="136">
        <v>48</v>
      </c>
      <c r="DY28" s="136">
        <v>249.76999999999995</v>
      </c>
      <c r="DZ28" s="137">
        <v>5.2035416666666654</v>
      </c>
      <c r="EA28" s="136">
        <v>1</v>
      </c>
      <c r="EB28" s="136">
        <v>14.25</v>
      </c>
      <c r="EC28" s="138">
        <v>7.175684799382717E-3</v>
      </c>
      <c r="ED28" s="139">
        <v>1.2814670138888384</v>
      </c>
      <c r="EE28" s="40">
        <v>1</v>
      </c>
      <c r="EF28" s="18">
        <v>5</v>
      </c>
      <c r="EG28" s="19">
        <v>5</v>
      </c>
      <c r="EH28" s="18">
        <v>5</v>
      </c>
      <c r="EI28" s="18">
        <v>5</v>
      </c>
      <c r="EJ28" s="20">
        <v>8.3333333333333332E-3</v>
      </c>
      <c r="EK28" s="21">
        <v>2</v>
      </c>
      <c r="EL28" s="284"/>
      <c r="EM28" s="18"/>
      <c r="EN28" s="19"/>
      <c r="EO28" s="18"/>
      <c r="EP28" s="18"/>
      <c r="EQ28" s="20"/>
      <c r="ER28" s="21"/>
      <c r="ES28" s="284">
        <v>2</v>
      </c>
      <c r="ET28" s="18">
        <v>25.2</v>
      </c>
      <c r="EU28" s="19">
        <v>12.6</v>
      </c>
      <c r="EV28" s="18">
        <v>10</v>
      </c>
      <c r="EW28" s="18">
        <v>15.2</v>
      </c>
      <c r="EX28" s="20">
        <v>2.5000000000000001E-3</v>
      </c>
      <c r="EY28" s="21">
        <v>0.5</v>
      </c>
      <c r="EZ28" s="284">
        <v>2</v>
      </c>
      <c r="FA28" s="18">
        <v>20.6</v>
      </c>
      <c r="FB28" s="19">
        <v>10.3</v>
      </c>
      <c r="FC28" s="18">
        <v>9.6</v>
      </c>
      <c r="FD28" s="18">
        <v>11</v>
      </c>
      <c r="FE28" s="20">
        <v>2.5752314814814813E-3</v>
      </c>
      <c r="FF28" s="21">
        <v>0</v>
      </c>
      <c r="FG28" s="284">
        <v>4</v>
      </c>
      <c r="FH28" s="18">
        <v>44.2</v>
      </c>
      <c r="FI28" s="19">
        <v>11.05</v>
      </c>
      <c r="FJ28" s="18">
        <v>9</v>
      </c>
      <c r="FK28" s="18">
        <v>14.7</v>
      </c>
      <c r="FL28" s="20">
        <v>2.2048611111111114E-3</v>
      </c>
      <c r="FM28" s="21">
        <v>0</v>
      </c>
      <c r="FN28" s="284">
        <v>2</v>
      </c>
      <c r="FO28" s="18">
        <v>66.210000000000008</v>
      </c>
      <c r="FP28" s="19">
        <v>33.105000000000004</v>
      </c>
      <c r="FQ28" s="18">
        <v>9.7100000000000009</v>
      </c>
      <c r="FR28" s="18">
        <v>56.5</v>
      </c>
      <c r="FS28" s="20">
        <v>2.3842592592592587E-3</v>
      </c>
      <c r="FT28" s="21">
        <v>0.5</v>
      </c>
      <c r="FU28" s="284">
        <v>2</v>
      </c>
      <c r="FV28" s="18">
        <v>17.369999999999997</v>
      </c>
      <c r="FW28" s="19">
        <v>8.6849999999999987</v>
      </c>
      <c r="FX28" s="18">
        <v>7.5</v>
      </c>
      <c r="FY28" s="18">
        <v>9.8699999999999992</v>
      </c>
      <c r="FZ28" s="20">
        <v>2.4421296296296296E-3</v>
      </c>
      <c r="GA28" s="21">
        <v>0</v>
      </c>
      <c r="GB28" s="284"/>
      <c r="GC28" s="18"/>
      <c r="GD28" s="19"/>
      <c r="GE28" s="18"/>
      <c r="GF28" s="18"/>
      <c r="GG28" s="20"/>
      <c r="GH28" s="21"/>
      <c r="GI28" s="284"/>
      <c r="GJ28" s="18"/>
      <c r="GK28" s="19"/>
      <c r="GL28" s="18"/>
      <c r="GM28" s="18"/>
      <c r="GN28" s="20"/>
      <c r="GO28" s="21"/>
      <c r="GP28" s="284"/>
      <c r="GQ28" s="18"/>
      <c r="GR28" s="19"/>
      <c r="GS28" s="18"/>
      <c r="GT28" s="18"/>
      <c r="GU28" s="20"/>
      <c r="GV28" s="21"/>
      <c r="GW28" s="284"/>
      <c r="GX28" s="18"/>
      <c r="GY28" s="19"/>
      <c r="GZ28" s="18"/>
      <c r="HA28" s="18"/>
      <c r="HB28" s="20"/>
      <c r="HC28" s="21"/>
      <c r="HD28" s="134">
        <v>1</v>
      </c>
      <c r="HE28" s="27">
        <v>3.06</v>
      </c>
      <c r="HF28" s="28">
        <v>3.06</v>
      </c>
      <c r="HG28" s="27">
        <v>3.06</v>
      </c>
      <c r="HH28" s="27">
        <v>3.06</v>
      </c>
      <c r="HI28" s="29">
        <v>2.7777777777777779E-3</v>
      </c>
      <c r="HJ28" s="135">
        <v>2</v>
      </c>
      <c r="HK28" s="284">
        <v>2</v>
      </c>
      <c r="HL28" s="18">
        <v>27</v>
      </c>
      <c r="HM28" s="19">
        <v>13.5</v>
      </c>
      <c r="HN28" s="18">
        <v>2</v>
      </c>
      <c r="HO28" s="18">
        <v>25</v>
      </c>
      <c r="HP28" s="20">
        <v>2.7951388888888887E-3</v>
      </c>
      <c r="HQ28" s="21">
        <v>0.5</v>
      </c>
      <c r="HR28" s="284"/>
      <c r="HS28" s="18"/>
      <c r="HT28" s="19"/>
      <c r="HU28" s="18"/>
      <c r="HV28" s="18"/>
      <c r="HW28" s="20"/>
      <c r="HX28" s="21"/>
      <c r="HY28" s="284">
        <v>1</v>
      </c>
      <c r="HZ28" s="18">
        <v>34</v>
      </c>
      <c r="IA28" s="19">
        <v>34</v>
      </c>
      <c r="IB28" s="18">
        <v>34</v>
      </c>
      <c r="IC28" s="18">
        <v>34</v>
      </c>
      <c r="ID28" s="20">
        <v>2.8819444444444444E-3</v>
      </c>
      <c r="IE28" s="21">
        <v>0</v>
      </c>
      <c r="IF28" s="284"/>
      <c r="IG28" s="18"/>
      <c r="IH28" s="19"/>
      <c r="II28" s="18"/>
      <c r="IJ28" s="18"/>
      <c r="IK28" s="20"/>
      <c r="IL28" s="21"/>
      <c r="IM28" s="284"/>
      <c r="IN28" s="18"/>
      <c r="IO28" s="19"/>
      <c r="IP28" s="18"/>
      <c r="IQ28" s="18"/>
      <c r="IR28" s="20"/>
      <c r="IS28" s="21"/>
      <c r="IT28" s="284"/>
      <c r="IU28" s="18"/>
      <c r="IV28" s="19"/>
      <c r="IW28" s="18"/>
      <c r="IX28" s="18"/>
      <c r="IY28" s="20"/>
      <c r="IZ28" s="21"/>
      <c r="JA28" s="136">
        <v>17</v>
      </c>
      <c r="JB28" s="136">
        <v>242.64000000000001</v>
      </c>
      <c r="JC28" s="137">
        <v>14.272941176470589</v>
      </c>
      <c r="JD28" s="136">
        <v>2</v>
      </c>
      <c r="JE28" s="136">
        <v>56.5</v>
      </c>
      <c r="JF28" s="138">
        <v>2.8356481481481475E-3</v>
      </c>
      <c r="JG28" s="139">
        <v>0.41176470588235292</v>
      </c>
      <c r="JH28" s="40"/>
      <c r="JI28" s="18"/>
      <c r="JJ28" s="19"/>
      <c r="JK28" s="18"/>
      <c r="JL28" s="18"/>
      <c r="JM28" s="20"/>
      <c r="JN28" s="21"/>
      <c r="JO28" s="284"/>
      <c r="JP28" s="18"/>
      <c r="JQ28" s="19"/>
      <c r="JR28" s="18"/>
      <c r="JS28" s="18"/>
      <c r="JT28" s="20"/>
      <c r="JU28" s="21"/>
      <c r="JV28" s="284"/>
      <c r="JW28" s="18"/>
      <c r="JX28" s="19"/>
      <c r="JY28" s="18"/>
      <c r="JZ28" s="18"/>
      <c r="KA28" s="20"/>
      <c r="KB28" s="21"/>
      <c r="KC28" s="284">
        <v>2</v>
      </c>
      <c r="KD28" s="18">
        <v>1.95</v>
      </c>
      <c r="KE28" s="19">
        <v>0.97499999999999998</v>
      </c>
      <c r="KF28" s="18">
        <v>0.75</v>
      </c>
      <c r="KG28" s="18">
        <v>1.2</v>
      </c>
      <c r="KH28" s="20">
        <v>2.358217592592593E-2</v>
      </c>
      <c r="KI28" s="21">
        <v>0</v>
      </c>
      <c r="KJ28" s="284"/>
      <c r="KK28" s="18"/>
      <c r="KL28" s="19"/>
      <c r="KM28" s="18"/>
      <c r="KN28" s="18"/>
      <c r="KO28" s="20"/>
      <c r="KP28" s="21"/>
      <c r="KQ28" s="284">
        <v>1</v>
      </c>
      <c r="KR28" s="18">
        <v>1.25</v>
      </c>
      <c r="KS28" s="19">
        <v>1.25</v>
      </c>
      <c r="KT28" s="18">
        <v>1.25</v>
      </c>
      <c r="KU28" s="18">
        <v>1.25</v>
      </c>
      <c r="KV28" s="20">
        <v>2.4745370370370372E-2</v>
      </c>
      <c r="KW28" s="21">
        <v>0</v>
      </c>
      <c r="KX28" s="284">
        <v>2</v>
      </c>
      <c r="KY28" s="18">
        <v>1.31</v>
      </c>
      <c r="KZ28" s="19">
        <v>0.65500000000000003</v>
      </c>
      <c r="LA28" s="18">
        <v>0.6</v>
      </c>
      <c r="LB28" s="18">
        <v>0.71</v>
      </c>
      <c r="LC28" s="20">
        <v>2.674189814814815E-2</v>
      </c>
      <c r="LD28" s="21">
        <v>0.5</v>
      </c>
      <c r="LE28" s="284"/>
      <c r="LF28" s="18"/>
      <c r="LG28" s="19"/>
      <c r="LH28" s="18"/>
      <c r="LI28" s="18"/>
      <c r="LJ28" s="20"/>
      <c r="LK28" s="21"/>
      <c r="LL28" s="284"/>
      <c r="LM28" s="18"/>
      <c r="LN28" s="19"/>
      <c r="LO28" s="18"/>
      <c r="LP28" s="18"/>
      <c r="LQ28" s="20"/>
      <c r="LR28" s="21"/>
      <c r="LS28" s="284">
        <v>1</v>
      </c>
      <c r="LT28" s="18">
        <v>0.5</v>
      </c>
      <c r="LU28" s="19">
        <v>0.5</v>
      </c>
      <c r="LV28" s="18">
        <v>0.5</v>
      </c>
      <c r="LW28" s="18">
        <v>0.5</v>
      </c>
      <c r="LX28" s="20">
        <v>2.7847222222222221E-2</v>
      </c>
      <c r="LY28" s="21">
        <v>0</v>
      </c>
      <c r="LZ28" s="284">
        <v>1</v>
      </c>
      <c r="MA28" s="18">
        <v>0.62</v>
      </c>
      <c r="MB28" s="19">
        <v>0.62</v>
      </c>
      <c r="MC28" s="18">
        <v>0.62</v>
      </c>
      <c r="MD28" s="18">
        <v>0.62</v>
      </c>
      <c r="ME28" s="20">
        <v>2.7442129629629632E-2</v>
      </c>
      <c r="MF28" s="21">
        <v>0</v>
      </c>
      <c r="MG28" s="134"/>
      <c r="MH28" s="27"/>
      <c r="MI28" s="28"/>
      <c r="MJ28" s="27"/>
      <c r="MK28" s="27"/>
      <c r="ML28" s="29"/>
      <c r="MM28" s="135"/>
      <c r="MN28" s="284"/>
      <c r="MO28" s="18"/>
      <c r="MP28" s="19"/>
      <c r="MQ28" s="18"/>
      <c r="MR28" s="18"/>
      <c r="MS28" s="20"/>
      <c r="MT28" s="21"/>
      <c r="MU28" s="284"/>
      <c r="MV28" s="18"/>
      <c r="MW28" s="19"/>
      <c r="MX28" s="18"/>
      <c r="MY28" s="18"/>
      <c r="MZ28" s="20"/>
      <c r="NA28" s="21"/>
      <c r="NB28" s="284"/>
      <c r="NC28" s="18"/>
      <c r="ND28" s="19"/>
      <c r="NE28" s="18"/>
      <c r="NF28" s="18"/>
      <c r="NG28" s="20"/>
      <c r="NH28" s="21"/>
      <c r="NI28" s="284"/>
      <c r="NJ28" s="18"/>
      <c r="NK28" s="19"/>
      <c r="NL28" s="18"/>
      <c r="NM28" s="18"/>
      <c r="NN28" s="20"/>
      <c r="NO28" s="21"/>
      <c r="NP28" s="284"/>
      <c r="NQ28" s="18"/>
      <c r="NR28" s="19"/>
      <c r="NS28" s="18"/>
      <c r="NT28" s="18"/>
      <c r="NU28" s="20"/>
      <c r="NV28" s="21"/>
      <c r="NW28" s="284"/>
      <c r="NX28" s="18"/>
      <c r="NY28" s="19"/>
      <c r="NZ28" s="18"/>
      <c r="OA28" s="18"/>
      <c r="OB28" s="20"/>
      <c r="OC28" s="21"/>
      <c r="OD28" s="136">
        <v>7</v>
      </c>
      <c r="OE28" s="136">
        <v>5.63</v>
      </c>
      <c r="OF28" s="137">
        <v>0.80428571428571427</v>
      </c>
      <c r="OG28" s="136">
        <v>0.5</v>
      </c>
      <c r="OH28" s="136">
        <v>1.25</v>
      </c>
      <c r="OI28" s="138">
        <v>2.581183862433863E-2</v>
      </c>
      <c r="OJ28" s="139">
        <v>0.14285714285714285</v>
      </c>
      <c r="OK28" s="40"/>
      <c r="OL28" s="18"/>
      <c r="OM28" s="19"/>
      <c r="ON28" s="18"/>
      <c r="OO28" s="18"/>
      <c r="OP28" s="20"/>
      <c r="OQ28" s="21"/>
      <c r="OR28" s="136"/>
      <c r="OS28" s="136"/>
      <c r="OT28" s="137"/>
      <c r="OU28" s="136"/>
      <c r="OV28" s="136"/>
      <c r="OW28" s="138"/>
      <c r="OX28" s="285"/>
    </row>
    <row r="29" spans="1:414" s="22" customFormat="1" x14ac:dyDescent="0.2">
      <c r="A29" s="133">
        <v>19</v>
      </c>
      <c r="B29" s="40">
        <v>3</v>
      </c>
      <c r="C29" s="18">
        <v>11.95</v>
      </c>
      <c r="D29" s="19">
        <v>3.9833333333333329</v>
      </c>
      <c r="E29" s="18">
        <v>3.1</v>
      </c>
      <c r="F29" s="18">
        <v>5.75</v>
      </c>
      <c r="G29" s="20">
        <v>8.2445987654320985E-3</v>
      </c>
      <c r="H29" s="21">
        <v>0.33333333333333331</v>
      </c>
      <c r="I29" s="284">
        <v>3</v>
      </c>
      <c r="J29" s="18">
        <v>7.85</v>
      </c>
      <c r="K29" s="19">
        <v>2.6166666666666667</v>
      </c>
      <c r="L29" s="18">
        <v>1.5</v>
      </c>
      <c r="M29" s="18">
        <v>3.25</v>
      </c>
      <c r="N29" s="20">
        <v>7.3302469135802474E-3</v>
      </c>
      <c r="O29" s="21">
        <v>0.66666666666666663</v>
      </c>
      <c r="P29" s="284">
        <v>1</v>
      </c>
      <c r="Q29" s="18">
        <v>5</v>
      </c>
      <c r="R29" s="19">
        <v>5</v>
      </c>
      <c r="S29" s="18">
        <v>5</v>
      </c>
      <c r="T29" s="18">
        <v>5</v>
      </c>
      <c r="U29" s="20">
        <v>7.6388888888888886E-3</v>
      </c>
      <c r="V29" s="21">
        <v>0</v>
      </c>
      <c r="W29" s="284"/>
      <c r="X29" s="18"/>
      <c r="Y29" s="19"/>
      <c r="Z29" s="18"/>
      <c r="AA29" s="18"/>
      <c r="AB29" s="20"/>
      <c r="AC29" s="21"/>
      <c r="AD29" s="284">
        <v>2</v>
      </c>
      <c r="AE29" s="18">
        <v>9.8000000000000007</v>
      </c>
      <c r="AF29" s="19">
        <v>4.9000000000000004</v>
      </c>
      <c r="AG29" s="18">
        <v>3.2</v>
      </c>
      <c r="AH29" s="18">
        <v>6.6</v>
      </c>
      <c r="AI29" s="20">
        <v>7.193287037037038E-3</v>
      </c>
      <c r="AJ29" s="21">
        <v>0</v>
      </c>
      <c r="AK29" s="284">
        <v>3</v>
      </c>
      <c r="AL29" s="18">
        <v>11.47</v>
      </c>
      <c r="AM29" s="19">
        <v>3.8233333333333337</v>
      </c>
      <c r="AN29" s="18">
        <v>3.1</v>
      </c>
      <c r="AO29" s="18">
        <v>5</v>
      </c>
      <c r="AP29" s="20">
        <v>6.2731481481481492E-3</v>
      </c>
      <c r="AQ29" s="21">
        <v>0.33333333333333331</v>
      </c>
      <c r="AR29" s="284">
        <v>2</v>
      </c>
      <c r="AS29" s="18">
        <v>6.7100000000000009</v>
      </c>
      <c r="AT29" s="19">
        <v>3.3550000000000004</v>
      </c>
      <c r="AU29" s="18">
        <v>2.06</v>
      </c>
      <c r="AV29" s="18">
        <v>4.6500000000000004</v>
      </c>
      <c r="AW29" s="20">
        <v>6.626157407407407E-3</v>
      </c>
      <c r="AX29" s="21">
        <v>0</v>
      </c>
      <c r="AY29" s="284">
        <v>3</v>
      </c>
      <c r="AZ29" s="18">
        <v>6.6400000000000006</v>
      </c>
      <c r="BA29" s="19">
        <v>2.2133333333333334</v>
      </c>
      <c r="BB29" s="18">
        <v>1.64</v>
      </c>
      <c r="BC29" s="18">
        <v>3.1</v>
      </c>
      <c r="BD29" s="20">
        <v>7.0216049382716044E-3</v>
      </c>
      <c r="BE29" s="21">
        <v>0</v>
      </c>
      <c r="BF29" s="284">
        <v>2</v>
      </c>
      <c r="BG29" s="18">
        <v>5.6199999999999992</v>
      </c>
      <c r="BH29" s="19">
        <v>2.8099999999999996</v>
      </c>
      <c r="BI29" s="18">
        <v>2.8</v>
      </c>
      <c r="BJ29" s="18">
        <v>2.82</v>
      </c>
      <c r="BK29" s="20">
        <v>8.2812500000000004E-3</v>
      </c>
      <c r="BL29" s="21">
        <v>2.500347222223354</v>
      </c>
      <c r="BM29" s="284">
        <v>2</v>
      </c>
      <c r="BN29" s="18">
        <v>7</v>
      </c>
      <c r="BO29" s="19">
        <v>3.5</v>
      </c>
      <c r="BP29" s="18">
        <v>3.5</v>
      </c>
      <c r="BQ29" s="18">
        <v>3.5</v>
      </c>
      <c r="BR29" s="20">
        <v>6.9560185185185185E-3</v>
      </c>
      <c r="BS29" s="21">
        <v>2</v>
      </c>
      <c r="BT29" s="284">
        <v>4</v>
      </c>
      <c r="BU29" s="18">
        <v>21.700000000000003</v>
      </c>
      <c r="BV29" s="19">
        <v>5.4250000000000007</v>
      </c>
      <c r="BW29" s="18">
        <v>3</v>
      </c>
      <c r="BX29" s="18">
        <v>9.3000000000000007</v>
      </c>
      <c r="BY29" s="20">
        <v>6.6869212962962958E-3</v>
      </c>
      <c r="BZ29" s="21">
        <v>0.5</v>
      </c>
      <c r="CA29" s="134">
        <v>4</v>
      </c>
      <c r="CB29" s="27">
        <v>17.3</v>
      </c>
      <c r="CC29" s="28">
        <v>4.3250000000000002</v>
      </c>
      <c r="CD29" s="27">
        <v>3.5</v>
      </c>
      <c r="CE29" s="27">
        <v>5</v>
      </c>
      <c r="CF29" s="29">
        <v>7.0225694444444441E-3</v>
      </c>
      <c r="CG29" s="135">
        <v>0.75</v>
      </c>
      <c r="CH29" s="284">
        <v>5</v>
      </c>
      <c r="CI29" s="18">
        <v>17.100000000000001</v>
      </c>
      <c r="CJ29" s="19">
        <v>3.4200000000000004</v>
      </c>
      <c r="CK29" s="18">
        <v>0.1</v>
      </c>
      <c r="CL29" s="18">
        <v>5</v>
      </c>
      <c r="CM29" s="20">
        <v>6.9212962962962961E-3</v>
      </c>
      <c r="CN29" s="21">
        <v>0.2</v>
      </c>
      <c r="CO29" s="284">
        <v>2</v>
      </c>
      <c r="CP29" s="18">
        <v>4.5</v>
      </c>
      <c r="CQ29" s="19">
        <v>2.25</v>
      </c>
      <c r="CR29" s="18">
        <v>2</v>
      </c>
      <c r="CS29" s="18">
        <v>2.5</v>
      </c>
      <c r="CT29" s="20">
        <v>6.7013888888888887E-3</v>
      </c>
      <c r="CU29" s="21">
        <v>3</v>
      </c>
      <c r="CV29" s="284">
        <v>4</v>
      </c>
      <c r="CW29" s="23">
        <v>14.346</v>
      </c>
      <c r="CX29" s="19">
        <v>3.5865</v>
      </c>
      <c r="CY29" s="18">
        <v>2</v>
      </c>
      <c r="CZ29" s="18">
        <v>7</v>
      </c>
      <c r="DA29" s="20">
        <v>7.1122685185185186E-3</v>
      </c>
      <c r="DB29" s="21">
        <v>0.25</v>
      </c>
      <c r="DC29" s="284">
        <v>3</v>
      </c>
      <c r="DD29" s="18">
        <v>9.1</v>
      </c>
      <c r="DE29" s="19">
        <v>3.0333333333333332</v>
      </c>
      <c r="DF29" s="18">
        <v>3</v>
      </c>
      <c r="DG29" s="18">
        <v>3.1</v>
      </c>
      <c r="DH29" s="20">
        <v>7.388117283950617E-3</v>
      </c>
      <c r="DI29" s="21">
        <v>0.66666666666666663</v>
      </c>
      <c r="DJ29" s="284"/>
      <c r="DK29" s="18"/>
      <c r="DL29" s="19"/>
      <c r="DM29" s="18"/>
      <c r="DN29" s="18"/>
      <c r="DO29" s="20"/>
      <c r="DP29" s="21"/>
      <c r="DQ29" s="284"/>
      <c r="DR29" s="18"/>
      <c r="DS29" s="19"/>
      <c r="DT29" s="18"/>
      <c r="DU29" s="18"/>
      <c r="DV29" s="20"/>
      <c r="DW29" s="21"/>
      <c r="DX29" s="136">
        <v>43</v>
      </c>
      <c r="DY29" s="136">
        <v>156.08600000000001</v>
      </c>
      <c r="DZ29" s="137">
        <v>3.6299069767441865</v>
      </c>
      <c r="EA29" s="136">
        <v>0.1</v>
      </c>
      <c r="EB29" s="136">
        <v>9.3000000000000007</v>
      </c>
      <c r="EC29" s="138">
        <v>7.112133936261842E-3</v>
      </c>
      <c r="ED29" s="139">
        <v>0.6511789405685281</v>
      </c>
      <c r="EE29" s="40">
        <v>2</v>
      </c>
      <c r="EF29" s="18">
        <v>63.25</v>
      </c>
      <c r="EG29" s="19">
        <v>31.625</v>
      </c>
      <c r="EH29" s="18">
        <v>26.75</v>
      </c>
      <c r="EI29" s="18">
        <v>36.5</v>
      </c>
      <c r="EJ29" s="20">
        <v>3.3217592592592591E-3</v>
      </c>
      <c r="EK29" s="21">
        <v>0</v>
      </c>
      <c r="EL29" s="284">
        <v>3</v>
      </c>
      <c r="EM29" s="18">
        <v>60.2</v>
      </c>
      <c r="EN29" s="19">
        <v>20.066666666666666</v>
      </c>
      <c r="EO29" s="18">
        <v>5</v>
      </c>
      <c r="EP29" s="18">
        <v>30</v>
      </c>
      <c r="EQ29" s="20">
        <v>2.5347222222222225E-3</v>
      </c>
      <c r="ER29" s="21">
        <v>0</v>
      </c>
      <c r="ES29" s="284">
        <v>2</v>
      </c>
      <c r="ET29" s="18">
        <v>48.3</v>
      </c>
      <c r="EU29" s="19">
        <v>24.15</v>
      </c>
      <c r="EV29" s="18">
        <v>18</v>
      </c>
      <c r="EW29" s="18">
        <v>30.3</v>
      </c>
      <c r="EX29" s="20">
        <v>3.1250000000000002E-3</v>
      </c>
      <c r="EY29" s="21">
        <v>2</v>
      </c>
      <c r="EZ29" s="284">
        <v>1</v>
      </c>
      <c r="FA29" s="18">
        <v>55.1</v>
      </c>
      <c r="FB29" s="19">
        <v>55.1</v>
      </c>
      <c r="FC29" s="18">
        <v>55.1</v>
      </c>
      <c r="FD29" s="18">
        <v>55.1</v>
      </c>
      <c r="FE29" s="20">
        <v>2.8819444444444444E-3</v>
      </c>
      <c r="FF29" s="21">
        <v>1</v>
      </c>
      <c r="FG29" s="284">
        <v>6</v>
      </c>
      <c r="FH29" s="18">
        <v>110.39999999999999</v>
      </c>
      <c r="FI29" s="19">
        <v>18.399999999999999</v>
      </c>
      <c r="FJ29" s="18">
        <v>4.0999999999999996</v>
      </c>
      <c r="FK29" s="18">
        <v>41.7</v>
      </c>
      <c r="FL29" s="20">
        <v>2.5810185185185181E-3</v>
      </c>
      <c r="FM29" s="21">
        <v>0.16666666666666666</v>
      </c>
      <c r="FN29" s="284">
        <v>2</v>
      </c>
      <c r="FO29" s="18">
        <v>50.400000000000006</v>
      </c>
      <c r="FP29" s="19">
        <v>25.200000000000003</v>
      </c>
      <c r="FQ29" s="18">
        <v>24.8</v>
      </c>
      <c r="FR29" s="18">
        <v>25.6</v>
      </c>
      <c r="FS29" s="20">
        <v>3.0497685185185185E-3</v>
      </c>
      <c r="FT29" s="21">
        <v>0</v>
      </c>
      <c r="FU29" s="284">
        <v>2</v>
      </c>
      <c r="FV29" s="18">
        <v>72.08</v>
      </c>
      <c r="FW29" s="19">
        <v>36.04</v>
      </c>
      <c r="FX29" s="18">
        <v>13.45</v>
      </c>
      <c r="FY29" s="18">
        <v>58.63</v>
      </c>
      <c r="FZ29" s="20">
        <v>2.4537037037037036E-3</v>
      </c>
      <c r="GA29" s="21">
        <v>0.5</v>
      </c>
      <c r="GB29" s="284">
        <v>3</v>
      </c>
      <c r="GC29" s="18">
        <v>46.969999999999992</v>
      </c>
      <c r="GD29" s="19">
        <v>15.656666666666665</v>
      </c>
      <c r="GE29" s="18">
        <v>0.76</v>
      </c>
      <c r="GF29" s="18">
        <v>29.99</v>
      </c>
      <c r="GG29" s="20">
        <v>3.1481481481481482E-3</v>
      </c>
      <c r="GH29" s="21">
        <v>1.6666666666666667</v>
      </c>
      <c r="GI29" s="284"/>
      <c r="GJ29" s="18"/>
      <c r="GK29" s="19"/>
      <c r="GL29" s="18"/>
      <c r="GM29" s="18"/>
      <c r="GN29" s="20"/>
      <c r="GO29" s="21"/>
      <c r="GP29" s="284"/>
      <c r="GQ29" s="18"/>
      <c r="GR29" s="19"/>
      <c r="GS29" s="18"/>
      <c r="GT29" s="18"/>
      <c r="GU29" s="20"/>
      <c r="GV29" s="21"/>
      <c r="GW29" s="284"/>
      <c r="GX29" s="18"/>
      <c r="GY29" s="19"/>
      <c r="GZ29" s="18"/>
      <c r="HA29" s="18"/>
      <c r="HB29" s="20"/>
      <c r="HC29" s="21"/>
      <c r="HD29" s="134"/>
      <c r="HE29" s="27"/>
      <c r="HF29" s="28"/>
      <c r="HG29" s="27"/>
      <c r="HH29" s="27"/>
      <c r="HI29" s="29"/>
      <c r="HJ29" s="135"/>
      <c r="HK29" s="284">
        <v>1</v>
      </c>
      <c r="HL29" s="18">
        <v>4.5</v>
      </c>
      <c r="HM29" s="19">
        <v>4.5</v>
      </c>
      <c r="HN29" s="18">
        <v>4.5</v>
      </c>
      <c r="HO29" s="18">
        <v>4.5</v>
      </c>
      <c r="HP29" s="20">
        <v>3.7731481481481483E-3</v>
      </c>
      <c r="HQ29" s="21">
        <v>2</v>
      </c>
      <c r="HR29" s="284"/>
      <c r="HS29" s="18"/>
      <c r="HT29" s="19"/>
      <c r="HU29" s="18"/>
      <c r="HV29" s="18"/>
      <c r="HW29" s="20"/>
      <c r="HX29" s="21"/>
      <c r="HY29" s="284">
        <v>2</v>
      </c>
      <c r="HZ29" s="23">
        <v>20.25</v>
      </c>
      <c r="IA29" s="19">
        <v>10.125</v>
      </c>
      <c r="IB29" s="18">
        <v>7.25</v>
      </c>
      <c r="IC29" s="18">
        <v>13</v>
      </c>
      <c r="ID29" s="20">
        <v>4.0798611111111114E-3</v>
      </c>
      <c r="IE29" s="21">
        <v>0.5</v>
      </c>
      <c r="IF29" s="284">
        <v>2</v>
      </c>
      <c r="IG29" s="18">
        <v>22.439999999999998</v>
      </c>
      <c r="IH29" s="19">
        <v>11.219999999999999</v>
      </c>
      <c r="II29" s="18">
        <v>10.44</v>
      </c>
      <c r="IJ29" s="18">
        <v>12</v>
      </c>
      <c r="IK29" s="20">
        <v>2.9282407407407408E-3</v>
      </c>
      <c r="IL29" s="21">
        <v>0.5</v>
      </c>
      <c r="IM29" s="284"/>
      <c r="IN29" s="18"/>
      <c r="IO29" s="19"/>
      <c r="IP29" s="18"/>
      <c r="IQ29" s="18"/>
      <c r="IR29" s="20"/>
      <c r="IS29" s="21"/>
      <c r="IT29" s="284"/>
      <c r="IU29" s="18"/>
      <c r="IV29" s="19"/>
      <c r="IW29" s="18"/>
      <c r="IX29" s="18"/>
      <c r="IY29" s="20"/>
      <c r="IZ29" s="21"/>
      <c r="JA29" s="136">
        <v>26</v>
      </c>
      <c r="JB29" s="136">
        <v>553.8900000000001</v>
      </c>
      <c r="JC29" s="137">
        <v>21.303461538461541</v>
      </c>
      <c r="JD29" s="136">
        <v>0.76</v>
      </c>
      <c r="JE29" s="136">
        <v>58.63</v>
      </c>
      <c r="JF29" s="138">
        <v>2.9656339031339028E-3</v>
      </c>
      <c r="JG29" s="139">
        <v>0.61538461538461542</v>
      </c>
      <c r="JH29" s="40">
        <v>1</v>
      </c>
      <c r="JI29" s="18">
        <v>0.77</v>
      </c>
      <c r="JJ29" s="19">
        <v>0.77</v>
      </c>
      <c r="JK29" s="18">
        <v>0.77</v>
      </c>
      <c r="JL29" s="18">
        <v>0.77</v>
      </c>
      <c r="JM29" s="20">
        <v>2.3761574074074074E-2</v>
      </c>
      <c r="JN29" s="21">
        <v>0</v>
      </c>
      <c r="JO29" s="284"/>
      <c r="JP29" s="18"/>
      <c r="JQ29" s="19"/>
      <c r="JR29" s="18"/>
      <c r="JS29" s="18"/>
      <c r="JT29" s="20"/>
      <c r="JU29" s="21"/>
      <c r="JV29" s="284">
        <v>1</v>
      </c>
      <c r="JW29" s="18">
        <v>1</v>
      </c>
      <c r="JX29" s="19">
        <v>1</v>
      </c>
      <c r="JY29" s="18">
        <v>1</v>
      </c>
      <c r="JZ29" s="18">
        <v>1</v>
      </c>
      <c r="KA29" s="20">
        <v>2.3761574074074074E-2</v>
      </c>
      <c r="KB29" s="21">
        <v>0</v>
      </c>
      <c r="KC29" s="284">
        <v>1</v>
      </c>
      <c r="KD29" s="18">
        <v>1.1499999999999999</v>
      </c>
      <c r="KE29" s="19">
        <v>1.1499999999999999</v>
      </c>
      <c r="KF29" s="18">
        <v>1.1499999999999999</v>
      </c>
      <c r="KG29" s="18">
        <v>1.1499999999999999</v>
      </c>
      <c r="KH29" s="20">
        <v>2.2210648148148149E-2</v>
      </c>
      <c r="KI29" s="21">
        <v>0</v>
      </c>
      <c r="KJ29" s="284">
        <v>1</v>
      </c>
      <c r="KK29" s="18">
        <v>0.75</v>
      </c>
      <c r="KL29" s="19">
        <v>0.75</v>
      </c>
      <c r="KM29" s="18">
        <v>0.75</v>
      </c>
      <c r="KN29" s="18">
        <v>0.75</v>
      </c>
      <c r="KO29" s="20">
        <v>2.5138888888888891E-2</v>
      </c>
      <c r="KP29" s="21">
        <v>0</v>
      </c>
      <c r="KQ29" s="284">
        <v>1</v>
      </c>
      <c r="KR29" s="18">
        <v>0.65</v>
      </c>
      <c r="KS29" s="19">
        <v>0.65</v>
      </c>
      <c r="KT29" s="18">
        <v>0.65</v>
      </c>
      <c r="KU29" s="18">
        <v>0.65</v>
      </c>
      <c r="KV29" s="20">
        <v>2.3819444444444445E-2</v>
      </c>
      <c r="KW29" s="21">
        <v>0</v>
      </c>
      <c r="KX29" s="284">
        <v>1</v>
      </c>
      <c r="KY29" s="18">
        <v>0.85</v>
      </c>
      <c r="KZ29" s="19">
        <v>0.85</v>
      </c>
      <c r="LA29" s="18">
        <v>0.85</v>
      </c>
      <c r="LB29" s="18">
        <v>0.85</v>
      </c>
      <c r="LC29" s="20">
        <v>2.7256944444444445E-2</v>
      </c>
      <c r="LD29" s="21">
        <v>1</v>
      </c>
      <c r="LE29" s="284"/>
      <c r="LF29" s="18"/>
      <c r="LG29" s="19"/>
      <c r="LH29" s="18"/>
      <c r="LI29" s="18"/>
      <c r="LJ29" s="20"/>
      <c r="LK29" s="21"/>
      <c r="LL29" s="284"/>
      <c r="LM29" s="18"/>
      <c r="LN29" s="19"/>
      <c r="LO29" s="18"/>
      <c r="LP29" s="18"/>
      <c r="LQ29" s="20"/>
      <c r="LR29" s="21"/>
      <c r="LS29" s="284">
        <v>1</v>
      </c>
      <c r="LT29" s="18">
        <v>0.7</v>
      </c>
      <c r="LU29" s="19">
        <v>0.7</v>
      </c>
      <c r="LV29" s="18">
        <v>0.7</v>
      </c>
      <c r="LW29" s="18">
        <v>0.7</v>
      </c>
      <c r="LX29" s="20">
        <v>3.5810185185185188E-2</v>
      </c>
      <c r="LY29" s="21">
        <v>0</v>
      </c>
      <c r="LZ29" s="284"/>
      <c r="MA29" s="18"/>
      <c r="MB29" s="19"/>
      <c r="MC29" s="18"/>
      <c r="MD29" s="18"/>
      <c r="ME29" s="20"/>
      <c r="MF29" s="21"/>
      <c r="MG29" s="134"/>
      <c r="MH29" s="27"/>
      <c r="MI29" s="28"/>
      <c r="MJ29" s="27"/>
      <c r="MK29" s="27"/>
      <c r="ML29" s="29"/>
      <c r="MM29" s="135"/>
      <c r="MN29" s="284"/>
      <c r="MO29" s="18"/>
      <c r="MP29" s="19"/>
      <c r="MQ29" s="18"/>
      <c r="MR29" s="18"/>
      <c r="MS29" s="20"/>
      <c r="MT29" s="21"/>
      <c r="MU29" s="284"/>
      <c r="MV29" s="18"/>
      <c r="MW29" s="19"/>
      <c r="MX29" s="18"/>
      <c r="MY29" s="18"/>
      <c r="MZ29" s="20"/>
      <c r="NA29" s="21"/>
      <c r="NB29" s="284"/>
      <c r="NC29" s="23"/>
      <c r="ND29" s="19"/>
      <c r="NE29" s="18"/>
      <c r="NF29" s="18"/>
      <c r="NG29" s="20"/>
      <c r="NH29" s="21"/>
      <c r="NI29" s="284"/>
      <c r="NJ29" s="18"/>
      <c r="NK29" s="19"/>
      <c r="NL29" s="18"/>
      <c r="NM29" s="18"/>
      <c r="NN29" s="20"/>
      <c r="NO29" s="21"/>
      <c r="NP29" s="284"/>
      <c r="NQ29" s="18"/>
      <c r="NR29" s="19"/>
      <c r="NS29" s="18"/>
      <c r="NT29" s="18"/>
      <c r="NU29" s="20"/>
      <c r="NV29" s="21"/>
      <c r="NW29" s="284"/>
      <c r="NX29" s="18"/>
      <c r="NY29" s="19"/>
      <c r="NZ29" s="18"/>
      <c r="OA29" s="18"/>
      <c r="OB29" s="20"/>
      <c r="OC29" s="21"/>
      <c r="OD29" s="136">
        <v>7</v>
      </c>
      <c r="OE29" s="136">
        <v>5.87</v>
      </c>
      <c r="OF29" s="137">
        <v>0.83857142857142863</v>
      </c>
      <c r="OG29" s="136">
        <v>0.65</v>
      </c>
      <c r="OH29" s="136">
        <v>1.1499999999999999</v>
      </c>
      <c r="OI29" s="138">
        <v>2.596560846560847E-2</v>
      </c>
      <c r="OJ29" s="139">
        <v>0.14285714285714285</v>
      </c>
      <c r="OK29" s="40"/>
      <c r="OL29" s="18"/>
      <c r="OM29" s="19"/>
      <c r="ON29" s="18"/>
      <c r="OO29" s="18"/>
      <c r="OP29" s="20"/>
      <c r="OQ29" s="21"/>
      <c r="OR29" s="136"/>
      <c r="OS29" s="136"/>
      <c r="OT29" s="137"/>
      <c r="OU29" s="136"/>
      <c r="OV29" s="136"/>
      <c r="OW29" s="138"/>
      <c r="OX29" s="285"/>
    </row>
    <row r="30" spans="1:414" s="22" customFormat="1" x14ac:dyDescent="0.2">
      <c r="A30" s="133">
        <v>20</v>
      </c>
      <c r="B30" s="40">
        <v>4</v>
      </c>
      <c r="C30" s="18">
        <v>15.01</v>
      </c>
      <c r="D30" s="19">
        <v>3.7524999999999999</v>
      </c>
      <c r="E30" s="18">
        <v>2.2999999999999998</v>
      </c>
      <c r="F30" s="18">
        <v>6.5</v>
      </c>
      <c r="G30" s="20">
        <v>8.5908564814814823E-3</v>
      </c>
      <c r="H30" s="21">
        <v>0.5</v>
      </c>
      <c r="I30" s="284">
        <v>3</v>
      </c>
      <c r="J30" s="18">
        <v>10.4</v>
      </c>
      <c r="K30" s="19">
        <v>3.4666666666666668</v>
      </c>
      <c r="L30" s="18">
        <v>3.1</v>
      </c>
      <c r="M30" s="18">
        <v>4.2</v>
      </c>
      <c r="N30" s="20">
        <v>7.5192901234567905E-3</v>
      </c>
      <c r="O30" s="21">
        <v>0.33333333333333331</v>
      </c>
      <c r="P30" s="284">
        <v>6</v>
      </c>
      <c r="Q30" s="18">
        <v>20</v>
      </c>
      <c r="R30" s="19">
        <v>3.3333333333333335</v>
      </c>
      <c r="S30" s="18">
        <v>1.2</v>
      </c>
      <c r="T30" s="18">
        <v>6</v>
      </c>
      <c r="U30" s="20">
        <v>7.7430555555555551E-3</v>
      </c>
      <c r="V30" s="21">
        <v>0.33333333333333331</v>
      </c>
      <c r="W30" s="284">
        <v>1</v>
      </c>
      <c r="X30" s="18">
        <v>3</v>
      </c>
      <c r="Y30" s="19">
        <v>3</v>
      </c>
      <c r="Z30" s="18">
        <v>3</v>
      </c>
      <c r="AA30" s="18">
        <v>3</v>
      </c>
      <c r="AB30" s="20">
        <v>7.1990740740740739E-3</v>
      </c>
      <c r="AC30" s="21">
        <v>0</v>
      </c>
      <c r="AD30" s="284">
        <v>3</v>
      </c>
      <c r="AE30" s="18">
        <v>13.3</v>
      </c>
      <c r="AF30" s="19">
        <v>4.4333333333333336</v>
      </c>
      <c r="AG30" s="18">
        <v>3.6</v>
      </c>
      <c r="AH30" s="18">
        <v>6</v>
      </c>
      <c r="AI30" s="20">
        <v>6.8248456790123459E-3</v>
      </c>
      <c r="AJ30" s="21">
        <v>0.66666666666666663</v>
      </c>
      <c r="AK30" s="284">
        <v>2</v>
      </c>
      <c r="AL30" s="18">
        <v>8.24</v>
      </c>
      <c r="AM30" s="19">
        <v>4.12</v>
      </c>
      <c r="AN30" s="18">
        <v>2.84</v>
      </c>
      <c r="AO30" s="18">
        <v>5.4</v>
      </c>
      <c r="AP30" s="20">
        <v>6.3252314814814803E-3</v>
      </c>
      <c r="AQ30" s="21">
        <v>1</v>
      </c>
      <c r="AR30" s="284">
        <v>4</v>
      </c>
      <c r="AS30" s="18">
        <v>10.5</v>
      </c>
      <c r="AT30" s="19">
        <v>2.625</v>
      </c>
      <c r="AU30" s="18">
        <v>1</v>
      </c>
      <c r="AV30" s="18">
        <v>3.3</v>
      </c>
      <c r="AW30" s="20">
        <v>6.5364583333333334E-3</v>
      </c>
      <c r="AX30" s="21">
        <v>0.5</v>
      </c>
      <c r="AY30" s="284"/>
      <c r="AZ30" s="18"/>
      <c r="BA30" s="19"/>
      <c r="BB30" s="18"/>
      <c r="BC30" s="18"/>
      <c r="BD30" s="20"/>
      <c r="BE30" s="21"/>
      <c r="BF30" s="284">
        <v>1</v>
      </c>
      <c r="BG30" s="18">
        <v>2.85</v>
      </c>
      <c r="BH30" s="19">
        <v>2.85</v>
      </c>
      <c r="BI30" s="18">
        <v>2.85</v>
      </c>
      <c r="BJ30" s="18">
        <v>2.85</v>
      </c>
      <c r="BK30" s="20">
        <v>8.1597222222222227E-3</v>
      </c>
      <c r="BL30" s="21">
        <v>0</v>
      </c>
      <c r="BM30" s="284">
        <v>2</v>
      </c>
      <c r="BN30" s="18">
        <v>9</v>
      </c>
      <c r="BO30" s="19">
        <v>4.5</v>
      </c>
      <c r="BP30" s="18">
        <v>4</v>
      </c>
      <c r="BQ30" s="18">
        <v>5</v>
      </c>
      <c r="BR30" s="20">
        <v>6.875E-3</v>
      </c>
      <c r="BS30" s="21">
        <v>1</v>
      </c>
      <c r="BT30" s="284">
        <v>4</v>
      </c>
      <c r="BU30" s="18">
        <v>23</v>
      </c>
      <c r="BV30" s="19">
        <v>5.75</v>
      </c>
      <c r="BW30" s="18">
        <v>3.5</v>
      </c>
      <c r="BX30" s="18">
        <v>10.5</v>
      </c>
      <c r="BY30" s="20">
        <v>6.6087962962962966E-3</v>
      </c>
      <c r="BZ30" s="21">
        <v>1</v>
      </c>
      <c r="CA30" s="134">
        <v>3</v>
      </c>
      <c r="CB30" s="27">
        <v>11</v>
      </c>
      <c r="CC30" s="28">
        <v>3.6666666666666665</v>
      </c>
      <c r="CD30" s="27">
        <v>3.5</v>
      </c>
      <c r="CE30" s="27">
        <v>4</v>
      </c>
      <c r="CF30" s="29">
        <v>7.1219135802469136E-3</v>
      </c>
      <c r="CG30" s="135">
        <v>1</v>
      </c>
      <c r="CH30" s="284">
        <v>4</v>
      </c>
      <c r="CI30" s="18">
        <v>12.5</v>
      </c>
      <c r="CJ30" s="19">
        <v>3.125</v>
      </c>
      <c r="CK30" s="18">
        <v>2</v>
      </c>
      <c r="CL30" s="18">
        <v>4</v>
      </c>
      <c r="CM30" s="20">
        <v>7.0688657407407401E-3</v>
      </c>
      <c r="CN30" s="21">
        <v>0.25</v>
      </c>
      <c r="CO30" s="284">
        <v>4</v>
      </c>
      <c r="CP30" s="18">
        <v>11</v>
      </c>
      <c r="CQ30" s="19">
        <v>2.75</v>
      </c>
      <c r="CR30" s="18">
        <v>2</v>
      </c>
      <c r="CS30" s="18">
        <v>3</v>
      </c>
      <c r="CT30" s="20">
        <v>6.9184027777777777E-3</v>
      </c>
      <c r="CU30" s="21">
        <v>1.5</v>
      </c>
      <c r="CV30" s="284">
        <v>3</v>
      </c>
      <c r="CW30" s="18">
        <v>12.43</v>
      </c>
      <c r="CX30" s="19">
        <v>4.1433333333333335</v>
      </c>
      <c r="CY30" s="18">
        <v>1.33</v>
      </c>
      <c r="CZ30" s="18">
        <v>6.1</v>
      </c>
      <c r="DA30" s="20">
        <v>8.1404320987654311E-3</v>
      </c>
      <c r="DB30" s="21">
        <v>0</v>
      </c>
      <c r="DC30" s="284">
        <v>2</v>
      </c>
      <c r="DD30" s="18">
        <v>7</v>
      </c>
      <c r="DE30" s="19">
        <v>3.5</v>
      </c>
      <c r="DF30" s="18">
        <v>3</v>
      </c>
      <c r="DG30" s="18">
        <v>4</v>
      </c>
      <c r="DH30" s="20">
        <v>7.3611111111111117E-3</v>
      </c>
      <c r="DI30" s="21">
        <v>1</v>
      </c>
      <c r="DJ30" s="284"/>
      <c r="DK30" s="18"/>
      <c r="DL30" s="19"/>
      <c r="DM30" s="18"/>
      <c r="DN30" s="18"/>
      <c r="DO30" s="20"/>
      <c r="DP30" s="21"/>
      <c r="DQ30" s="284"/>
      <c r="DR30" s="18"/>
      <c r="DS30" s="19"/>
      <c r="DT30" s="18"/>
      <c r="DU30" s="18"/>
      <c r="DV30" s="20"/>
      <c r="DW30" s="21"/>
      <c r="DX30" s="136">
        <v>46</v>
      </c>
      <c r="DY30" s="136">
        <v>169.23000000000002</v>
      </c>
      <c r="DZ30" s="137">
        <v>3.6789130434782611</v>
      </c>
      <c r="EA30" s="136">
        <v>1</v>
      </c>
      <c r="EB30" s="136">
        <v>10.5</v>
      </c>
      <c r="EC30" s="138">
        <v>7.2750603864734278E-3</v>
      </c>
      <c r="ED30" s="139">
        <v>0.63043478260869568</v>
      </c>
      <c r="EE30" s="40">
        <v>1</v>
      </c>
      <c r="EF30" s="18">
        <v>10</v>
      </c>
      <c r="EG30" s="19">
        <v>10</v>
      </c>
      <c r="EH30" s="18">
        <v>10</v>
      </c>
      <c r="EI30" s="18">
        <v>10</v>
      </c>
      <c r="EJ30" s="20">
        <v>1.9791666666666668E-3</v>
      </c>
      <c r="EK30" s="21">
        <v>0</v>
      </c>
      <c r="EL30" s="284">
        <v>2</v>
      </c>
      <c r="EM30" s="18">
        <v>56.7</v>
      </c>
      <c r="EN30" s="19">
        <v>28.35</v>
      </c>
      <c r="EO30" s="18">
        <v>8</v>
      </c>
      <c r="EP30" s="18">
        <v>48.7</v>
      </c>
      <c r="EQ30" s="20">
        <v>2.7604166666666667E-3</v>
      </c>
      <c r="ER30" s="21">
        <v>0.5</v>
      </c>
      <c r="ES30" s="284">
        <v>2</v>
      </c>
      <c r="ET30" s="18">
        <v>58.6</v>
      </c>
      <c r="EU30" s="19">
        <v>29.3</v>
      </c>
      <c r="EV30" s="18">
        <v>10</v>
      </c>
      <c r="EW30" s="18">
        <v>48.6</v>
      </c>
      <c r="EX30" s="20">
        <v>2.3206018518518519E-3</v>
      </c>
      <c r="EY30" s="21">
        <v>0</v>
      </c>
      <c r="EZ30" s="284">
        <v>4</v>
      </c>
      <c r="FA30" s="18">
        <v>64.2</v>
      </c>
      <c r="FB30" s="19">
        <v>16.05</v>
      </c>
      <c r="FC30" s="18">
        <v>11.5</v>
      </c>
      <c r="FD30" s="18">
        <v>20.100000000000001</v>
      </c>
      <c r="FE30" s="20">
        <v>2.4768518518518516E-3</v>
      </c>
      <c r="FF30" s="21">
        <v>1.75</v>
      </c>
      <c r="FG30" s="284">
        <v>3</v>
      </c>
      <c r="FH30" s="18">
        <v>81</v>
      </c>
      <c r="FI30" s="19">
        <v>27</v>
      </c>
      <c r="FJ30" s="18">
        <v>20</v>
      </c>
      <c r="FK30" s="18">
        <v>40.700000000000003</v>
      </c>
      <c r="FL30" s="20">
        <v>2.5887345679012348E-3</v>
      </c>
      <c r="FM30" s="21">
        <v>0</v>
      </c>
      <c r="FN30" s="284">
        <v>3</v>
      </c>
      <c r="FO30" s="18">
        <v>64</v>
      </c>
      <c r="FP30" s="19">
        <v>21.333333333333332</v>
      </c>
      <c r="FQ30" s="18">
        <v>14</v>
      </c>
      <c r="FR30" s="18">
        <v>25</v>
      </c>
      <c r="FS30" s="20">
        <v>2.673611111111111E-3</v>
      </c>
      <c r="FT30" s="21">
        <v>0.33333333333333331</v>
      </c>
      <c r="FU30" s="284">
        <v>1</v>
      </c>
      <c r="FV30" s="18">
        <v>11.5</v>
      </c>
      <c r="FW30" s="19">
        <v>11.5</v>
      </c>
      <c r="FX30" s="18">
        <v>11.5</v>
      </c>
      <c r="FY30" s="18">
        <v>11.5</v>
      </c>
      <c r="FZ30" s="20">
        <v>1.689814814814815E-3</v>
      </c>
      <c r="GA30" s="21">
        <v>0</v>
      </c>
      <c r="GB30" s="284">
        <v>1</v>
      </c>
      <c r="GC30" s="18">
        <v>6.31</v>
      </c>
      <c r="GD30" s="19">
        <v>6.31</v>
      </c>
      <c r="GE30" s="18">
        <v>6.31</v>
      </c>
      <c r="GF30" s="18">
        <v>6.31</v>
      </c>
      <c r="GG30" s="20">
        <v>3.1018518518518522E-3</v>
      </c>
      <c r="GH30" s="21">
        <v>4</v>
      </c>
      <c r="GI30" s="284">
        <v>1</v>
      </c>
      <c r="GJ30" s="18">
        <v>9.1199999999999992</v>
      </c>
      <c r="GK30" s="19">
        <v>9.1199999999999992</v>
      </c>
      <c r="GL30" s="18">
        <v>9.1199999999999992</v>
      </c>
      <c r="GM30" s="18">
        <v>9.1199999999999992</v>
      </c>
      <c r="GN30" s="20">
        <v>1.9444444444444442E-3</v>
      </c>
      <c r="GO30" s="21">
        <v>2.9805555555576575</v>
      </c>
      <c r="GP30" s="284">
        <v>1</v>
      </c>
      <c r="GQ30" s="18">
        <v>9.6999999999999993</v>
      </c>
      <c r="GR30" s="19">
        <v>9.6999999999999993</v>
      </c>
      <c r="GS30" s="18">
        <v>9.6999999999999993</v>
      </c>
      <c r="GT30" s="18">
        <v>9.6999999999999993</v>
      </c>
      <c r="GU30" s="20">
        <v>2.7314814814814819E-3</v>
      </c>
      <c r="GV30" s="21">
        <v>0</v>
      </c>
      <c r="GW30" s="284">
        <v>2</v>
      </c>
      <c r="GX30" s="18">
        <v>15</v>
      </c>
      <c r="GY30" s="19">
        <v>7.5</v>
      </c>
      <c r="GZ30" s="18">
        <v>4.8</v>
      </c>
      <c r="HA30" s="18">
        <v>10.199999999999999</v>
      </c>
      <c r="HB30" s="20">
        <v>2.9166666666666664E-3</v>
      </c>
      <c r="HC30" s="21">
        <v>0</v>
      </c>
      <c r="HD30" s="134">
        <v>1</v>
      </c>
      <c r="HE30" s="27">
        <v>5</v>
      </c>
      <c r="HF30" s="28">
        <v>5</v>
      </c>
      <c r="HG30" s="27">
        <v>5</v>
      </c>
      <c r="HH30" s="27">
        <v>5</v>
      </c>
      <c r="HI30" s="29">
        <v>2.9861111111111113E-3</v>
      </c>
      <c r="HJ30" s="135">
        <v>0</v>
      </c>
      <c r="HK30" s="284"/>
      <c r="HL30" s="18"/>
      <c r="HM30" s="19"/>
      <c r="HN30" s="18"/>
      <c r="HO30" s="18"/>
      <c r="HP30" s="20"/>
      <c r="HQ30" s="21"/>
      <c r="HR30" s="284"/>
      <c r="HS30" s="18"/>
      <c r="HT30" s="19"/>
      <c r="HU30" s="18"/>
      <c r="HV30" s="18"/>
      <c r="HW30" s="20"/>
      <c r="HX30" s="21"/>
      <c r="HY30" s="284">
        <v>3</v>
      </c>
      <c r="HZ30" s="18">
        <v>70</v>
      </c>
      <c r="IA30" s="19">
        <v>23.333333333333332</v>
      </c>
      <c r="IB30" s="18">
        <v>20</v>
      </c>
      <c r="IC30" s="18">
        <v>25</v>
      </c>
      <c r="ID30" s="20">
        <v>3.0169753086419751E-3</v>
      </c>
      <c r="IE30" s="21">
        <v>0</v>
      </c>
      <c r="IF30" s="284">
        <v>1</v>
      </c>
      <c r="IG30" s="18">
        <v>11</v>
      </c>
      <c r="IH30" s="19">
        <v>11</v>
      </c>
      <c r="II30" s="18">
        <v>11</v>
      </c>
      <c r="IJ30" s="18">
        <v>11</v>
      </c>
      <c r="IK30" s="20">
        <v>3.0439814814814821E-3</v>
      </c>
      <c r="IL30" s="21">
        <v>1</v>
      </c>
      <c r="IM30" s="284"/>
      <c r="IN30" s="18"/>
      <c r="IO30" s="19"/>
      <c r="IP30" s="18"/>
      <c r="IQ30" s="18"/>
      <c r="IR30" s="20"/>
      <c r="IS30" s="21"/>
      <c r="IT30" s="284"/>
      <c r="IU30" s="18"/>
      <c r="IV30" s="19"/>
      <c r="IW30" s="18"/>
      <c r="IX30" s="18"/>
      <c r="IY30" s="20"/>
      <c r="IZ30" s="21"/>
      <c r="JA30" s="136">
        <v>26</v>
      </c>
      <c r="JB30" s="136">
        <v>472.13</v>
      </c>
      <c r="JC30" s="137">
        <v>18.158846153846152</v>
      </c>
      <c r="JD30" s="136">
        <v>4.8</v>
      </c>
      <c r="JE30" s="136">
        <v>48.7</v>
      </c>
      <c r="JF30" s="138">
        <v>2.6237535612535609E-3</v>
      </c>
      <c r="JG30" s="139">
        <v>0.65309829059837143</v>
      </c>
      <c r="JH30" s="40"/>
      <c r="JI30" s="18"/>
      <c r="JJ30" s="19"/>
      <c r="JK30" s="18"/>
      <c r="JL30" s="18"/>
      <c r="JM30" s="20"/>
      <c r="JN30" s="21"/>
      <c r="JO30" s="284">
        <v>1</v>
      </c>
      <c r="JP30" s="18">
        <v>0.5</v>
      </c>
      <c r="JQ30" s="19">
        <v>0.5</v>
      </c>
      <c r="JR30" s="18">
        <v>0.5</v>
      </c>
      <c r="JS30" s="18">
        <v>0.5</v>
      </c>
      <c r="JT30" s="20">
        <v>2.5347222222222219E-2</v>
      </c>
      <c r="JU30" s="21">
        <v>0</v>
      </c>
      <c r="JV30" s="284"/>
      <c r="JW30" s="18"/>
      <c r="JX30" s="19"/>
      <c r="JY30" s="18"/>
      <c r="JZ30" s="18"/>
      <c r="KA30" s="20"/>
      <c r="KB30" s="21"/>
      <c r="KC30" s="284">
        <v>2</v>
      </c>
      <c r="KD30" s="18">
        <v>2</v>
      </c>
      <c r="KE30" s="19">
        <v>1</v>
      </c>
      <c r="KF30" s="18">
        <v>1</v>
      </c>
      <c r="KG30" s="18">
        <v>1</v>
      </c>
      <c r="KH30" s="20">
        <v>2.1064814814814814E-2</v>
      </c>
      <c r="KI30" s="21">
        <v>0</v>
      </c>
      <c r="KJ30" s="284"/>
      <c r="KK30" s="18"/>
      <c r="KL30" s="19"/>
      <c r="KM30" s="18"/>
      <c r="KN30" s="18"/>
      <c r="KO30" s="20"/>
      <c r="KP30" s="21"/>
      <c r="KQ30" s="284"/>
      <c r="KR30" s="18"/>
      <c r="KS30" s="19"/>
      <c r="KT30" s="18"/>
      <c r="KU30" s="18"/>
      <c r="KV30" s="20"/>
      <c r="KW30" s="21"/>
      <c r="KX30" s="284">
        <v>1</v>
      </c>
      <c r="KY30" s="18">
        <v>0.92</v>
      </c>
      <c r="KZ30" s="19">
        <v>0.92</v>
      </c>
      <c r="LA30" s="18">
        <v>0.92</v>
      </c>
      <c r="LB30" s="18">
        <v>0.92</v>
      </c>
      <c r="LC30" s="20">
        <v>2.642361111111111E-2</v>
      </c>
      <c r="LD30" s="21">
        <v>1</v>
      </c>
      <c r="LE30" s="284"/>
      <c r="LF30" s="18"/>
      <c r="LG30" s="19"/>
      <c r="LH30" s="18"/>
      <c r="LI30" s="18"/>
      <c r="LJ30" s="20"/>
      <c r="LK30" s="21"/>
      <c r="LL30" s="284"/>
      <c r="LM30" s="18"/>
      <c r="LN30" s="19"/>
      <c r="LO30" s="18"/>
      <c r="LP30" s="18"/>
      <c r="LQ30" s="20"/>
      <c r="LR30" s="21"/>
      <c r="LS30" s="284"/>
      <c r="LT30" s="18"/>
      <c r="LU30" s="19"/>
      <c r="LV30" s="18"/>
      <c r="LW30" s="18"/>
      <c r="LX30" s="20"/>
      <c r="LY30" s="21"/>
      <c r="LZ30" s="284"/>
      <c r="MA30" s="18"/>
      <c r="MB30" s="19"/>
      <c r="MC30" s="18"/>
      <c r="MD30" s="18"/>
      <c r="ME30" s="20"/>
      <c r="MF30" s="21"/>
      <c r="MG30" s="134"/>
      <c r="MH30" s="27"/>
      <c r="MI30" s="28"/>
      <c r="MJ30" s="27"/>
      <c r="MK30" s="27"/>
      <c r="ML30" s="29"/>
      <c r="MM30" s="135"/>
      <c r="MN30" s="284"/>
      <c r="MO30" s="18"/>
      <c r="MP30" s="19"/>
      <c r="MQ30" s="18"/>
      <c r="MR30" s="18"/>
      <c r="MS30" s="20"/>
      <c r="MT30" s="21"/>
      <c r="MU30" s="284"/>
      <c r="MV30" s="18"/>
      <c r="MW30" s="19"/>
      <c r="MX30" s="18"/>
      <c r="MY30" s="18"/>
      <c r="MZ30" s="20"/>
      <c r="NA30" s="21"/>
      <c r="NB30" s="284">
        <v>2</v>
      </c>
      <c r="NC30" s="18">
        <v>1.6259999999999999</v>
      </c>
      <c r="ND30" s="19">
        <v>0.81299999999999994</v>
      </c>
      <c r="NE30" s="18">
        <v>0.6</v>
      </c>
      <c r="NF30" s="18">
        <v>1.026</v>
      </c>
      <c r="NG30" s="20">
        <v>2.7037037037037033E-2</v>
      </c>
      <c r="NH30" s="21">
        <v>0</v>
      </c>
      <c r="NI30" s="284"/>
      <c r="NJ30" s="18"/>
      <c r="NK30" s="19"/>
      <c r="NL30" s="18"/>
      <c r="NM30" s="18"/>
      <c r="NN30" s="20"/>
      <c r="NO30" s="21"/>
      <c r="NP30" s="284"/>
      <c r="NQ30" s="18"/>
      <c r="NR30" s="19"/>
      <c r="NS30" s="18"/>
      <c r="NT30" s="18"/>
      <c r="NU30" s="20"/>
      <c r="NV30" s="21"/>
      <c r="NW30" s="284"/>
      <c r="NX30" s="18"/>
      <c r="NY30" s="19"/>
      <c r="NZ30" s="18"/>
      <c r="OA30" s="18"/>
      <c r="OB30" s="20"/>
      <c r="OC30" s="21"/>
      <c r="OD30" s="136">
        <v>6</v>
      </c>
      <c r="OE30" s="136">
        <v>5.0459999999999994</v>
      </c>
      <c r="OF30" s="137">
        <v>0.84099999999999986</v>
      </c>
      <c r="OG30" s="136">
        <v>0.5</v>
      </c>
      <c r="OH30" s="136">
        <v>1.026</v>
      </c>
      <c r="OI30" s="138">
        <v>2.4662422839506166E-2</v>
      </c>
      <c r="OJ30" s="139">
        <v>0.16666666666666666</v>
      </c>
      <c r="OK30" s="40"/>
      <c r="OL30" s="18"/>
      <c r="OM30" s="19"/>
      <c r="ON30" s="18"/>
      <c r="OO30" s="18"/>
      <c r="OP30" s="20"/>
      <c r="OQ30" s="21"/>
      <c r="OR30" s="136"/>
      <c r="OS30" s="136"/>
      <c r="OT30" s="137"/>
      <c r="OU30" s="136"/>
      <c r="OV30" s="136"/>
      <c r="OW30" s="138"/>
      <c r="OX30" s="285"/>
    </row>
    <row r="31" spans="1:414" s="22" customFormat="1" x14ac:dyDescent="0.2">
      <c r="A31" s="133">
        <v>21</v>
      </c>
      <c r="B31" s="40">
        <v>3</v>
      </c>
      <c r="C31" s="18">
        <v>14.4</v>
      </c>
      <c r="D31" s="19">
        <v>4.8</v>
      </c>
      <c r="E31" s="18">
        <v>3.15</v>
      </c>
      <c r="F31" s="18">
        <v>8</v>
      </c>
      <c r="G31" s="20">
        <v>8.1250000000000003E-3</v>
      </c>
      <c r="H31" s="21">
        <v>1</v>
      </c>
      <c r="I31" s="284">
        <v>5</v>
      </c>
      <c r="J31" s="18">
        <v>22.2</v>
      </c>
      <c r="K31" s="19">
        <v>4.4399999999999995</v>
      </c>
      <c r="L31" s="18">
        <v>3</v>
      </c>
      <c r="M31" s="18">
        <v>9.6</v>
      </c>
      <c r="N31" s="20">
        <v>7.6597222222222223E-3</v>
      </c>
      <c r="O31" s="21">
        <v>0</v>
      </c>
      <c r="P31" s="284">
        <v>5</v>
      </c>
      <c r="Q31" s="18">
        <v>19.96</v>
      </c>
      <c r="R31" s="19">
        <v>3.992</v>
      </c>
      <c r="S31" s="18">
        <v>3.1</v>
      </c>
      <c r="T31" s="18">
        <v>5.0999999999999996</v>
      </c>
      <c r="U31" s="20">
        <v>7.6041666666666671E-3</v>
      </c>
      <c r="V31" s="21">
        <v>0.2</v>
      </c>
      <c r="W31" s="284">
        <v>4</v>
      </c>
      <c r="X31" s="18">
        <v>20.150000000000002</v>
      </c>
      <c r="Y31" s="19">
        <v>5.0375000000000005</v>
      </c>
      <c r="Z31" s="18">
        <v>3.1</v>
      </c>
      <c r="AA31" s="18">
        <v>10</v>
      </c>
      <c r="AB31" s="20">
        <v>7.4537037037037037E-3</v>
      </c>
      <c r="AC31" s="21">
        <v>0.5</v>
      </c>
      <c r="AD31" s="284">
        <v>4</v>
      </c>
      <c r="AE31" s="18">
        <v>21.299999999999997</v>
      </c>
      <c r="AF31" s="19">
        <v>5.3249999999999993</v>
      </c>
      <c r="AG31" s="18">
        <v>3.1</v>
      </c>
      <c r="AH31" s="18">
        <v>11</v>
      </c>
      <c r="AI31" s="20">
        <v>7.045717592592593E-3</v>
      </c>
      <c r="AJ31" s="21">
        <v>0</v>
      </c>
      <c r="AK31" s="284">
        <v>3</v>
      </c>
      <c r="AL31" s="18">
        <v>14.099999999999998</v>
      </c>
      <c r="AM31" s="19">
        <v>4.6999999999999993</v>
      </c>
      <c r="AN31" s="18">
        <v>1.76</v>
      </c>
      <c r="AO31" s="18">
        <v>8.1999999999999993</v>
      </c>
      <c r="AP31" s="20">
        <v>6.4236111111111117E-3</v>
      </c>
      <c r="AQ31" s="21">
        <v>0</v>
      </c>
      <c r="AR31" s="284">
        <v>3</v>
      </c>
      <c r="AS31" s="18">
        <v>13</v>
      </c>
      <c r="AT31" s="19">
        <v>4.333333333333333</v>
      </c>
      <c r="AU31" s="18">
        <v>1</v>
      </c>
      <c r="AV31" s="18">
        <v>9</v>
      </c>
      <c r="AW31" s="20">
        <v>6.5624999999999998E-3</v>
      </c>
      <c r="AX31" s="21">
        <v>0</v>
      </c>
      <c r="AY31" s="284">
        <v>1</v>
      </c>
      <c r="AZ31" s="18">
        <v>1.65</v>
      </c>
      <c r="BA31" s="19">
        <v>1.65</v>
      </c>
      <c r="BB31" s="18">
        <v>1.65</v>
      </c>
      <c r="BC31" s="18">
        <v>1.65</v>
      </c>
      <c r="BD31" s="20">
        <v>7.3611111111111108E-3</v>
      </c>
      <c r="BE31" s="21">
        <v>5</v>
      </c>
      <c r="BF31" s="284">
        <v>2</v>
      </c>
      <c r="BG31" s="18">
        <v>7.41</v>
      </c>
      <c r="BH31" s="19">
        <v>3.7050000000000001</v>
      </c>
      <c r="BI31" s="18">
        <v>2.75</v>
      </c>
      <c r="BJ31" s="18">
        <v>4.66</v>
      </c>
      <c r="BK31" s="20">
        <v>8.0150462962962962E-3</v>
      </c>
      <c r="BL31" s="21">
        <v>3.0090277777781012</v>
      </c>
      <c r="BM31" s="284">
        <v>3</v>
      </c>
      <c r="BN31" s="18">
        <v>15.2</v>
      </c>
      <c r="BO31" s="19">
        <v>5.0666666666666664</v>
      </c>
      <c r="BP31" s="18">
        <v>3</v>
      </c>
      <c r="BQ31" s="18">
        <v>9.1999999999999993</v>
      </c>
      <c r="BR31" s="20">
        <v>8.3873456790123455E-3</v>
      </c>
      <c r="BS31" s="21">
        <v>1.3333333333333333</v>
      </c>
      <c r="BT31" s="284">
        <v>3</v>
      </c>
      <c r="BU31" s="18">
        <v>13</v>
      </c>
      <c r="BV31" s="19">
        <v>4.333333333333333</v>
      </c>
      <c r="BW31" s="18">
        <v>4</v>
      </c>
      <c r="BX31" s="18">
        <v>5</v>
      </c>
      <c r="BY31" s="20">
        <v>6.6666666666666671E-3</v>
      </c>
      <c r="BZ31" s="21">
        <v>0.33333333333333331</v>
      </c>
      <c r="CA31" s="134">
        <v>4</v>
      </c>
      <c r="CB31" s="27">
        <v>13.5</v>
      </c>
      <c r="CC31" s="28">
        <v>3.375</v>
      </c>
      <c r="CD31" s="27">
        <v>2.5</v>
      </c>
      <c r="CE31" s="27">
        <v>4</v>
      </c>
      <c r="CF31" s="29">
        <v>7.2164351851851842E-3</v>
      </c>
      <c r="CG31" s="135">
        <v>0.25</v>
      </c>
      <c r="CH31" s="284">
        <v>3</v>
      </c>
      <c r="CI31" s="18">
        <v>8.75</v>
      </c>
      <c r="CJ31" s="19">
        <v>2.9166666666666665</v>
      </c>
      <c r="CK31" s="18">
        <v>0.75</v>
      </c>
      <c r="CL31" s="18">
        <v>4</v>
      </c>
      <c r="CM31" s="20">
        <v>7.3572530864197535E-3</v>
      </c>
      <c r="CN31" s="21">
        <v>0</v>
      </c>
      <c r="CO31" s="284">
        <v>2</v>
      </c>
      <c r="CP31" s="18">
        <v>5.8</v>
      </c>
      <c r="CQ31" s="19">
        <v>2.9</v>
      </c>
      <c r="CR31" s="18">
        <v>2.9</v>
      </c>
      <c r="CS31" s="18">
        <v>2.9</v>
      </c>
      <c r="CT31" s="20">
        <v>6.7418981481481488E-3</v>
      </c>
      <c r="CU31" s="21">
        <v>1</v>
      </c>
      <c r="CV31" s="284">
        <v>2</v>
      </c>
      <c r="CW31" s="18">
        <v>12.311999999999999</v>
      </c>
      <c r="CX31" s="19">
        <v>6.1559999999999997</v>
      </c>
      <c r="CY31" s="18">
        <v>6.1</v>
      </c>
      <c r="CZ31" s="18">
        <v>6.2119999999999997</v>
      </c>
      <c r="DA31" s="20">
        <v>7.8935185185185185E-3</v>
      </c>
      <c r="DB31" s="21">
        <v>1.5</v>
      </c>
      <c r="DC31" s="284">
        <v>2</v>
      </c>
      <c r="DD31" s="18">
        <v>5.35</v>
      </c>
      <c r="DE31" s="19">
        <v>2.6749999999999998</v>
      </c>
      <c r="DF31" s="18">
        <v>2.25</v>
      </c>
      <c r="DG31" s="18">
        <v>3.1</v>
      </c>
      <c r="DH31" s="20">
        <v>6.9270833333333337E-3</v>
      </c>
      <c r="DI31" s="21">
        <v>0.5</v>
      </c>
      <c r="DJ31" s="284"/>
      <c r="DK31" s="18"/>
      <c r="DL31" s="19"/>
      <c r="DM31" s="18"/>
      <c r="DN31" s="18"/>
      <c r="DO31" s="20"/>
      <c r="DP31" s="21"/>
      <c r="DQ31" s="284"/>
      <c r="DR31" s="18"/>
      <c r="DS31" s="19"/>
      <c r="DT31" s="18"/>
      <c r="DU31" s="18"/>
      <c r="DV31" s="20"/>
      <c r="DW31" s="21"/>
      <c r="DX31" s="136">
        <v>49</v>
      </c>
      <c r="DY31" s="136">
        <v>208.08199999999997</v>
      </c>
      <c r="DZ31" s="137">
        <v>4.2465714285714276</v>
      </c>
      <c r="EA31" s="136">
        <v>0.75</v>
      </c>
      <c r="EB31" s="136">
        <v>11</v>
      </c>
      <c r="EC31" s="138">
        <v>7.3523715041572185E-3</v>
      </c>
      <c r="ED31" s="139">
        <v>0.59220521541951432</v>
      </c>
      <c r="EE31" s="40"/>
      <c r="EF31" s="18"/>
      <c r="EG31" s="19"/>
      <c r="EH31" s="18"/>
      <c r="EI31" s="18"/>
      <c r="EJ31" s="20"/>
      <c r="EK31" s="21"/>
      <c r="EL31" s="284">
        <v>1</v>
      </c>
      <c r="EM31" s="18">
        <v>22</v>
      </c>
      <c r="EN31" s="19">
        <v>22</v>
      </c>
      <c r="EO31" s="18">
        <v>22</v>
      </c>
      <c r="EP31" s="18">
        <v>22</v>
      </c>
      <c r="EQ31" s="20">
        <v>2.8124999999999995E-3</v>
      </c>
      <c r="ER31" s="21">
        <v>0</v>
      </c>
      <c r="ES31" s="284">
        <v>3</v>
      </c>
      <c r="ET31" s="18">
        <v>53.2</v>
      </c>
      <c r="EU31" s="19">
        <v>17.733333333333334</v>
      </c>
      <c r="EV31" s="18">
        <v>15</v>
      </c>
      <c r="EW31" s="18">
        <v>22.7</v>
      </c>
      <c r="EX31" s="20">
        <v>2.4035493827160494E-3</v>
      </c>
      <c r="EY31" s="21">
        <v>0</v>
      </c>
      <c r="EZ31" s="284">
        <v>1</v>
      </c>
      <c r="FA31" s="18">
        <v>62</v>
      </c>
      <c r="FB31" s="19">
        <v>62</v>
      </c>
      <c r="FC31" s="18">
        <v>62</v>
      </c>
      <c r="FD31" s="18">
        <v>62</v>
      </c>
      <c r="FE31" s="20">
        <v>2.8009259259259259E-3</v>
      </c>
      <c r="FF31" s="21">
        <v>1</v>
      </c>
      <c r="FG31" s="284">
        <v>2</v>
      </c>
      <c r="FH31" s="18">
        <v>63.3</v>
      </c>
      <c r="FI31" s="19">
        <v>31.65</v>
      </c>
      <c r="FJ31" s="18">
        <v>10</v>
      </c>
      <c r="FK31" s="18">
        <v>53.3</v>
      </c>
      <c r="FL31" s="20">
        <v>2.3321759259259259E-3</v>
      </c>
      <c r="FM31" s="21">
        <v>0.5</v>
      </c>
      <c r="FN31" s="284">
        <v>3</v>
      </c>
      <c r="FO31" s="18">
        <v>108.39999999999999</v>
      </c>
      <c r="FP31" s="19">
        <v>36.133333333333333</v>
      </c>
      <c r="FQ31" s="18">
        <v>10.3</v>
      </c>
      <c r="FR31" s="18">
        <v>87.1</v>
      </c>
      <c r="FS31" s="20">
        <v>2.2530864197530865E-3</v>
      </c>
      <c r="FT31" s="21">
        <v>0.33333333333333331</v>
      </c>
      <c r="FU31" s="284">
        <v>3</v>
      </c>
      <c r="FV31" s="18">
        <v>78.2</v>
      </c>
      <c r="FW31" s="19">
        <v>26.066666666666666</v>
      </c>
      <c r="FX31" s="18">
        <v>10.199999999999999</v>
      </c>
      <c r="FY31" s="18">
        <v>56</v>
      </c>
      <c r="FZ31" s="20">
        <v>2.2608024691358024E-3</v>
      </c>
      <c r="GA31" s="21">
        <v>0.33333333333333331</v>
      </c>
      <c r="GB31" s="284"/>
      <c r="GC31" s="18"/>
      <c r="GD31" s="19"/>
      <c r="GE31" s="18"/>
      <c r="GF31" s="18"/>
      <c r="GG31" s="20"/>
      <c r="GH31" s="21"/>
      <c r="GI31" s="284"/>
      <c r="GJ31" s="18"/>
      <c r="GK31" s="19"/>
      <c r="GL31" s="18"/>
      <c r="GM31" s="18"/>
      <c r="GN31" s="20"/>
      <c r="GO31" s="21"/>
      <c r="GP31" s="284"/>
      <c r="GQ31" s="18"/>
      <c r="GR31" s="19"/>
      <c r="GS31" s="18"/>
      <c r="GT31" s="18"/>
      <c r="GU31" s="20"/>
      <c r="GV31" s="21"/>
      <c r="GW31" s="284">
        <v>1</v>
      </c>
      <c r="GX31" s="18">
        <v>8.1</v>
      </c>
      <c r="GY31" s="19">
        <v>8.1</v>
      </c>
      <c r="GZ31" s="18">
        <v>8.1</v>
      </c>
      <c r="HA31" s="18">
        <v>8.1</v>
      </c>
      <c r="HB31" s="20">
        <v>2.5925925925925925E-3</v>
      </c>
      <c r="HC31" s="21">
        <v>1</v>
      </c>
      <c r="HD31" s="134">
        <v>3</v>
      </c>
      <c r="HE31" s="27">
        <v>40.5</v>
      </c>
      <c r="HF31" s="28">
        <v>13.5</v>
      </c>
      <c r="HG31" s="27">
        <v>5</v>
      </c>
      <c r="HH31" s="27">
        <v>25</v>
      </c>
      <c r="HI31" s="29">
        <v>2.827932098765432E-3</v>
      </c>
      <c r="HJ31" s="135">
        <v>0.66666666666666663</v>
      </c>
      <c r="HK31" s="284">
        <v>6</v>
      </c>
      <c r="HL31" s="18">
        <v>16.75</v>
      </c>
      <c r="HM31" s="19">
        <v>2.7916666666666665</v>
      </c>
      <c r="HN31" s="18">
        <v>0.75</v>
      </c>
      <c r="HO31" s="18">
        <v>10</v>
      </c>
      <c r="HP31" s="20">
        <v>5.9413580246913573E-3</v>
      </c>
      <c r="HQ31" s="21">
        <v>0.5</v>
      </c>
      <c r="HR31" s="284"/>
      <c r="HS31" s="18"/>
      <c r="HT31" s="19"/>
      <c r="HU31" s="18"/>
      <c r="HV31" s="18"/>
      <c r="HW31" s="20"/>
      <c r="HX31" s="21"/>
      <c r="HY31" s="284">
        <v>3</v>
      </c>
      <c r="HZ31" s="18">
        <v>75</v>
      </c>
      <c r="IA31" s="19">
        <v>25</v>
      </c>
      <c r="IB31" s="18">
        <v>25</v>
      </c>
      <c r="IC31" s="18">
        <v>25</v>
      </c>
      <c r="ID31" s="20">
        <v>2.8935185185185188E-3</v>
      </c>
      <c r="IE31" s="21">
        <v>0</v>
      </c>
      <c r="IF31" s="284">
        <v>1</v>
      </c>
      <c r="IG31" s="18">
        <v>14.8</v>
      </c>
      <c r="IH31" s="19">
        <v>14.8</v>
      </c>
      <c r="II31" s="18">
        <v>14.8</v>
      </c>
      <c r="IJ31" s="18">
        <v>14.8</v>
      </c>
      <c r="IK31" s="20">
        <v>3.2870370370370367E-3</v>
      </c>
      <c r="IL31" s="21">
        <v>0</v>
      </c>
      <c r="IM31" s="284"/>
      <c r="IN31" s="18"/>
      <c r="IO31" s="19"/>
      <c r="IP31" s="18"/>
      <c r="IQ31" s="18"/>
      <c r="IR31" s="20"/>
      <c r="IS31" s="21"/>
      <c r="IT31" s="284"/>
      <c r="IU31" s="18"/>
      <c r="IV31" s="19"/>
      <c r="IW31" s="18"/>
      <c r="IX31" s="18"/>
      <c r="IY31" s="20"/>
      <c r="IZ31" s="21"/>
      <c r="JA31" s="136">
        <v>27</v>
      </c>
      <c r="JB31" s="136">
        <v>542.25</v>
      </c>
      <c r="JC31" s="137">
        <v>20.083333333333332</v>
      </c>
      <c r="JD31" s="136">
        <v>0.75</v>
      </c>
      <c r="JE31" s="136">
        <v>87.1</v>
      </c>
      <c r="JF31" s="138">
        <v>3.3230452674897115E-3</v>
      </c>
      <c r="JG31" s="139">
        <v>0.37037037037037035</v>
      </c>
      <c r="JH31" s="40">
        <v>1</v>
      </c>
      <c r="JI31" s="18">
        <v>1</v>
      </c>
      <c r="JJ31" s="19">
        <v>1</v>
      </c>
      <c r="JK31" s="18">
        <v>1</v>
      </c>
      <c r="JL31" s="18">
        <v>1</v>
      </c>
      <c r="JM31" s="20">
        <v>2.3692129629629629E-2</v>
      </c>
      <c r="JN31" s="21">
        <v>0</v>
      </c>
      <c r="JO31" s="284">
        <v>2</v>
      </c>
      <c r="JP31" s="18">
        <v>1.1000000000000001</v>
      </c>
      <c r="JQ31" s="19">
        <v>0.55000000000000004</v>
      </c>
      <c r="JR31" s="18">
        <v>0.5</v>
      </c>
      <c r="JS31" s="18">
        <v>0.6</v>
      </c>
      <c r="JT31" s="20">
        <v>2.3587962962962963E-2</v>
      </c>
      <c r="JU31" s="21">
        <v>0</v>
      </c>
      <c r="JV31" s="284"/>
      <c r="JW31" s="18"/>
      <c r="JX31" s="19"/>
      <c r="JY31" s="18"/>
      <c r="JZ31" s="18"/>
      <c r="KA31" s="20"/>
      <c r="KB31" s="21"/>
      <c r="KC31" s="284"/>
      <c r="KD31" s="18"/>
      <c r="KE31" s="19"/>
      <c r="KF31" s="18"/>
      <c r="KG31" s="18"/>
      <c r="KH31" s="20"/>
      <c r="KI31" s="21"/>
      <c r="KJ31" s="284"/>
      <c r="KK31" s="18"/>
      <c r="KL31" s="19"/>
      <c r="KM31" s="18"/>
      <c r="KN31" s="18"/>
      <c r="KO31" s="20"/>
      <c r="KP31" s="21"/>
      <c r="KQ31" s="284">
        <v>1</v>
      </c>
      <c r="KR31" s="18">
        <v>0.8</v>
      </c>
      <c r="KS31" s="19">
        <v>0.8</v>
      </c>
      <c r="KT31" s="18">
        <v>0.8</v>
      </c>
      <c r="KU31" s="18">
        <v>0.8</v>
      </c>
      <c r="KV31" s="20">
        <v>2.2418981481481481E-2</v>
      </c>
      <c r="KW31" s="21">
        <v>1</v>
      </c>
      <c r="KX31" s="284"/>
      <c r="KY31" s="18"/>
      <c r="KZ31" s="19"/>
      <c r="LA31" s="18"/>
      <c r="LB31" s="18"/>
      <c r="LC31" s="20"/>
      <c r="LD31" s="21"/>
      <c r="LE31" s="284"/>
      <c r="LF31" s="18"/>
      <c r="LG31" s="19"/>
      <c r="LH31" s="18"/>
      <c r="LI31" s="18"/>
      <c r="LJ31" s="20"/>
      <c r="LK31" s="21"/>
      <c r="LL31" s="284"/>
      <c r="LM31" s="18"/>
      <c r="LN31" s="19"/>
      <c r="LO31" s="18"/>
      <c r="LP31" s="18"/>
      <c r="LQ31" s="20"/>
      <c r="LR31" s="21"/>
      <c r="LS31" s="284">
        <v>1</v>
      </c>
      <c r="LT31" s="18">
        <v>0.7</v>
      </c>
      <c r="LU31" s="19">
        <v>0.7</v>
      </c>
      <c r="LV31" s="18">
        <v>0.7</v>
      </c>
      <c r="LW31" s="18">
        <v>0.7</v>
      </c>
      <c r="LX31" s="20">
        <v>2.883101851851852E-2</v>
      </c>
      <c r="LY31" s="21">
        <v>0</v>
      </c>
      <c r="LZ31" s="284"/>
      <c r="MA31" s="18"/>
      <c r="MB31" s="19"/>
      <c r="MC31" s="18"/>
      <c r="MD31" s="18"/>
      <c r="ME31" s="20"/>
      <c r="MF31" s="21"/>
      <c r="MG31" s="134"/>
      <c r="MH31" s="27"/>
      <c r="MI31" s="28"/>
      <c r="MJ31" s="27"/>
      <c r="MK31" s="27"/>
      <c r="ML31" s="29"/>
      <c r="MM31" s="135"/>
      <c r="MN31" s="284"/>
      <c r="MO31" s="18"/>
      <c r="MP31" s="19"/>
      <c r="MQ31" s="18"/>
      <c r="MR31" s="18"/>
      <c r="MS31" s="20"/>
      <c r="MT31" s="21"/>
      <c r="MU31" s="284"/>
      <c r="MV31" s="18"/>
      <c r="MW31" s="19"/>
      <c r="MX31" s="18"/>
      <c r="MY31" s="18"/>
      <c r="MZ31" s="20"/>
      <c r="NA31" s="21"/>
      <c r="NB31" s="284">
        <v>1</v>
      </c>
      <c r="NC31" s="18">
        <v>0.55000000000000004</v>
      </c>
      <c r="ND31" s="19">
        <v>0.55000000000000004</v>
      </c>
      <c r="NE31" s="18">
        <v>0.55000000000000004</v>
      </c>
      <c r="NF31" s="18">
        <v>0.55000000000000004</v>
      </c>
      <c r="NG31" s="20">
        <v>2.4976851851851851E-2</v>
      </c>
      <c r="NH31" s="21">
        <v>0</v>
      </c>
      <c r="NI31" s="284">
        <v>1</v>
      </c>
      <c r="NJ31" s="18">
        <v>0.746</v>
      </c>
      <c r="NK31" s="19">
        <v>0.746</v>
      </c>
      <c r="NL31" s="18">
        <v>0.746</v>
      </c>
      <c r="NM31" s="18">
        <v>0.746</v>
      </c>
      <c r="NN31" s="20">
        <v>2.7071759259259257E-2</v>
      </c>
      <c r="NO31" s="21">
        <v>2</v>
      </c>
      <c r="NP31" s="284"/>
      <c r="NQ31" s="18"/>
      <c r="NR31" s="19"/>
      <c r="NS31" s="18"/>
      <c r="NT31" s="18"/>
      <c r="NU31" s="20"/>
      <c r="NV31" s="21"/>
      <c r="NW31" s="284"/>
      <c r="NX31" s="18"/>
      <c r="NY31" s="19"/>
      <c r="NZ31" s="18"/>
      <c r="OA31" s="18"/>
      <c r="OB31" s="20"/>
      <c r="OC31" s="21"/>
      <c r="OD31" s="136">
        <v>7</v>
      </c>
      <c r="OE31" s="136">
        <v>4.8960000000000008</v>
      </c>
      <c r="OF31" s="137">
        <v>0.69942857142857151</v>
      </c>
      <c r="OG31" s="136">
        <v>0.5</v>
      </c>
      <c r="OH31" s="136">
        <v>1</v>
      </c>
      <c r="OI31" s="138">
        <v>2.4880952380952382E-2</v>
      </c>
      <c r="OJ31" s="139">
        <v>0.42857142857142855</v>
      </c>
      <c r="OK31" s="40"/>
      <c r="OL31" s="18"/>
      <c r="OM31" s="19"/>
      <c r="ON31" s="18"/>
      <c r="OO31" s="18"/>
      <c r="OP31" s="20"/>
      <c r="OQ31" s="21"/>
      <c r="OR31" s="136"/>
      <c r="OS31" s="136"/>
      <c r="OT31" s="137"/>
      <c r="OU31" s="136"/>
      <c r="OV31" s="136"/>
      <c r="OW31" s="138"/>
      <c r="OX31" s="285"/>
    </row>
    <row r="32" spans="1:414" s="22" customFormat="1" x14ac:dyDescent="0.2">
      <c r="A32" s="133">
        <v>22</v>
      </c>
      <c r="B32" s="40"/>
      <c r="C32" s="18"/>
      <c r="D32" s="19"/>
      <c r="E32" s="18"/>
      <c r="F32" s="18"/>
      <c r="G32" s="20"/>
      <c r="H32" s="21"/>
      <c r="I32" s="284">
        <v>2</v>
      </c>
      <c r="J32" s="18">
        <v>8.1999999999999993</v>
      </c>
      <c r="K32" s="19">
        <v>4.0999999999999996</v>
      </c>
      <c r="L32" s="18">
        <v>3.1</v>
      </c>
      <c r="M32" s="18">
        <v>5.0999999999999996</v>
      </c>
      <c r="N32" s="20">
        <v>7.3553240740740732E-3</v>
      </c>
      <c r="O32" s="21">
        <v>0.5</v>
      </c>
      <c r="P32" s="284">
        <v>6</v>
      </c>
      <c r="Q32" s="18">
        <v>24.47</v>
      </c>
      <c r="R32" s="19">
        <v>4.0783333333333331</v>
      </c>
      <c r="S32" s="18">
        <v>3.07</v>
      </c>
      <c r="T32" s="18">
        <v>7.25</v>
      </c>
      <c r="U32" s="20">
        <v>8.1076388888888882E-3</v>
      </c>
      <c r="V32" s="21">
        <v>0</v>
      </c>
      <c r="W32" s="284">
        <v>3</v>
      </c>
      <c r="X32" s="18">
        <v>9.9</v>
      </c>
      <c r="Y32" s="19">
        <v>3.3000000000000003</v>
      </c>
      <c r="Z32" s="18">
        <v>1.6</v>
      </c>
      <c r="AA32" s="18">
        <v>4.2</v>
      </c>
      <c r="AB32" s="20">
        <v>8.7615740740740744E-3</v>
      </c>
      <c r="AC32" s="21">
        <v>0</v>
      </c>
      <c r="AD32" s="284">
        <v>2</v>
      </c>
      <c r="AE32" s="18">
        <v>7.2100000000000009</v>
      </c>
      <c r="AF32" s="19">
        <v>3.6050000000000004</v>
      </c>
      <c r="AG32" s="18">
        <v>3.1</v>
      </c>
      <c r="AH32" s="18">
        <v>4.1100000000000003</v>
      </c>
      <c r="AI32" s="20">
        <v>7.2569444444444443E-3</v>
      </c>
      <c r="AJ32" s="21">
        <v>0</v>
      </c>
      <c r="AK32" s="284">
        <v>1</v>
      </c>
      <c r="AL32" s="18">
        <v>3.65</v>
      </c>
      <c r="AM32" s="19">
        <v>3.65</v>
      </c>
      <c r="AN32" s="18">
        <v>3.65</v>
      </c>
      <c r="AO32" s="18">
        <v>3.65</v>
      </c>
      <c r="AP32" s="20">
        <v>6.5624999999999998E-3</v>
      </c>
      <c r="AQ32" s="21">
        <v>0</v>
      </c>
      <c r="AR32" s="284">
        <v>1</v>
      </c>
      <c r="AS32" s="18">
        <v>2</v>
      </c>
      <c r="AT32" s="19">
        <v>2</v>
      </c>
      <c r="AU32" s="18">
        <v>2</v>
      </c>
      <c r="AV32" s="18">
        <v>2</v>
      </c>
      <c r="AW32" s="20">
        <v>6.5972222222222222E-3</v>
      </c>
      <c r="AX32" s="21">
        <v>0</v>
      </c>
      <c r="AY32" s="284"/>
      <c r="AZ32" s="18"/>
      <c r="BA32" s="19"/>
      <c r="BB32" s="18"/>
      <c r="BC32" s="18"/>
      <c r="BD32" s="20"/>
      <c r="BE32" s="21"/>
      <c r="BF32" s="284">
        <v>1</v>
      </c>
      <c r="BG32" s="18">
        <v>2.98</v>
      </c>
      <c r="BH32" s="19">
        <v>2.98</v>
      </c>
      <c r="BI32" s="18">
        <v>2.98</v>
      </c>
      <c r="BJ32" s="18">
        <v>2.98</v>
      </c>
      <c r="BK32" s="20">
        <v>7.6851851851851847E-3</v>
      </c>
      <c r="BL32" s="21">
        <v>5.9861111111094942</v>
      </c>
      <c r="BM32" s="284">
        <v>2</v>
      </c>
      <c r="BN32" s="18">
        <v>13.5</v>
      </c>
      <c r="BO32" s="19">
        <v>6.75</v>
      </c>
      <c r="BP32" s="18">
        <v>3</v>
      </c>
      <c r="BQ32" s="18">
        <v>10.5</v>
      </c>
      <c r="BR32" s="20">
        <v>1.1608796296296296E-2</v>
      </c>
      <c r="BS32" s="21">
        <v>2</v>
      </c>
      <c r="BT32" s="284">
        <v>4</v>
      </c>
      <c r="BU32" s="18">
        <v>23.200000000000003</v>
      </c>
      <c r="BV32" s="19">
        <v>5.8000000000000007</v>
      </c>
      <c r="BW32" s="18">
        <v>3.3</v>
      </c>
      <c r="BX32" s="18">
        <v>10.5</v>
      </c>
      <c r="BY32" s="20">
        <v>7.1556712962962963E-3</v>
      </c>
      <c r="BZ32" s="21">
        <v>0.5</v>
      </c>
      <c r="CA32" s="134">
        <v>1</v>
      </c>
      <c r="CB32" s="27">
        <v>4.4000000000000004</v>
      </c>
      <c r="CC32" s="28">
        <v>4.4000000000000004</v>
      </c>
      <c r="CD32" s="27">
        <v>4.4000000000000004</v>
      </c>
      <c r="CE32" s="27">
        <v>4.4000000000000004</v>
      </c>
      <c r="CF32" s="29">
        <v>7.2800925925925915E-3</v>
      </c>
      <c r="CG32" s="135">
        <v>2</v>
      </c>
      <c r="CH32" s="284">
        <v>4</v>
      </c>
      <c r="CI32" s="18">
        <v>15.4</v>
      </c>
      <c r="CJ32" s="19">
        <v>3.85</v>
      </c>
      <c r="CK32" s="18">
        <v>3.5</v>
      </c>
      <c r="CL32" s="18">
        <v>4.4000000000000004</v>
      </c>
      <c r="CM32" s="20">
        <v>7.5810185185185182E-3</v>
      </c>
      <c r="CN32" s="21">
        <v>0</v>
      </c>
      <c r="CO32" s="284">
        <v>3</v>
      </c>
      <c r="CP32" s="18">
        <v>9</v>
      </c>
      <c r="CQ32" s="19">
        <v>3</v>
      </c>
      <c r="CR32" s="18">
        <v>2.9</v>
      </c>
      <c r="CS32" s="18">
        <v>3.1</v>
      </c>
      <c r="CT32" s="20">
        <v>6.851851851851852E-3</v>
      </c>
      <c r="CU32" s="21">
        <v>0.66666666666666663</v>
      </c>
      <c r="CV32" s="284">
        <v>2</v>
      </c>
      <c r="CW32" s="18">
        <v>4</v>
      </c>
      <c r="CX32" s="19">
        <v>2</v>
      </c>
      <c r="CY32" s="18">
        <v>1</v>
      </c>
      <c r="CZ32" s="18">
        <v>3</v>
      </c>
      <c r="DA32" s="20">
        <v>6.053240740740741E-3</v>
      </c>
      <c r="DB32" s="21">
        <v>0</v>
      </c>
      <c r="DC32" s="284">
        <v>4</v>
      </c>
      <c r="DD32" s="18">
        <v>12.899999999999999</v>
      </c>
      <c r="DE32" s="19">
        <v>3.2249999999999996</v>
      </c>
      <c r="DF32" s="18">
        <v>2.7</v>
      </c>
      <c r="DG32" s="18">
        <v>4</v>
      </c>
      <c r="DH32" s="20">
        <v>7.3929398148148149E-3</v>
      </c>
      <c r="DI32" s="21">
        <v>0.5</v>
      </c>
      <c r="DJ32" s="284"/>
      <c r="DK32" s="18"/>
      <c r="DL32" s="19"/>
      <c r="DM32" s="18"/>
      <c r="DN32" s="18"/>
      <c r="DO32" s="20"/>
      <c r="DP32" s="21"/>
      <c r="DQ32" s="284"/>
      <c r="DR32" s="18"/>
      <c r="DS32" s="19"/>
      <c r="DT32" s="18"/>
      <c r="DU32" s="18"/>
      <c r="DV32" s="20"/>
      <c r="DW32" s="21"/>
      <c r="DX32" s="136">
        <v>36</v>
      </c>
      <c r="DY32" s="136">
        <v>140.81</v>
      </c>
      <c r="DZ32" s="137">
        <v>3.9113888888888888</v>
      </c>
      <c r="EA32" s="136">
        <v>1</v>
      </c>
      <c r="EB32" s="136">
        <v>10.5</v>
      </c>
      <c r="EC32" s="138">
        <v>7.6855066872428008E-3</v>
      </c>
      <c r="ED32" s="139">
        <v>0.52739197530859705</v>
      </c>
      <c r="EE32" s="40"/>
      <c r="EF32" s="18"/>
      <c r="EG32" s="19"/>
      <c r="EH32" s="18"/>
      <c r="EI32" s="18"/>
      <c r="EJ32" s="20"/>
      <c r="EK32" s="21"/>
      <c r="EL32" s="284">
        <v>2</v>
      </c>
      <c r="EM32" s="18">
        <v>62.1</v>
      </c>
      <c r="EN32" s="19">
        <v>31.05</v>
      </c>
      <c r="EO32" s="18">
        <v>16.5</v>
      </c>
      <c r="EP32" s="18">
        <v>45.6</v>
      </c>
      <c r="EQ32" s="20">
        <v>3.0092592592592593E-3</v>
      </c>
      <c r="ER32" s="21">
        <v>0</v>
      </c>
      <c r="ES32" s="284">
        <v>2</v>
      </c>
      <c r="ET32" s="18">
        <v>72.7</v>
      </c>
      <c r="EU32" s="19">
        <v>36.35</v>
      </c>
      <c r="EV32" s="18">
        <v>18.5</v>
      </c>
      <c r="EW32" s="18">
        <v>54.2</v>
      </c>
      <c r="EX32" s="20">
        <v>2.8009259259259255E-3</v>
      </c>
      <c r="EY32" s="21">
        <v>0.5</v>
      </c>
      <c r="EZ32" s="284">
        <v>2</v>
      </c>
      <c r="FA32" s="18">
        <v>74.7</v>
      </c>
      <c r="FB32" s="19">
        <v>37.35</v>
      </c>
      <c r="FC32" s="18">
        <v>15.7</v>
      </c>
      <c r="FD32" s="18">
        <v>59</v>
      </c>
      <c r="FE32" s="20">
        <v>2.96875E-3</v>
      </c>
      <c r="FF32" s="21">
        <v>0</v>
      </c>
      <c r="FG32" s="284">
        <v>3</v>
      </c>
      <c r="FH32" s="18">
        <v>103</v>
      </c>
      <c r="FI32" s="19">
        <v>34.333333333333336</v>
      </c>
      <c r="FJ32" s="18">
        <v>10</v>
      </c>
      <c r="FK32" s="18">
        <v>80.5</v>
      </c>
      <c r="FL32" s="20">
        <v>2.7044753086419757E-3</v>
      </c>
      <c r="FM32" s="21">
        <v>0.33333333333333331</v>
      </c>
      <c r="FN32" s="284">
        <v>2</v>
      </c>
      <c r="FO32" s="18">
        <v>74.2</v>
      </c>
      <c r="FP32" s="19">
        <v>37.1</v>
      </c>
      <c r="FQ32" s="18">
        <v>10</v>
      </c>
      <c r="FR32" s="18">
        <v>64.2</v>
      </c>
      <c r="FS32" s="20">
        <v>2.2569444444444447E-3</v>
      </c>
      <c r="FT32" s="21">
        <v>0</v>
      </c>
      <c r="FU32" s="284">
        <v>2</v>
      </c>
      <c r="FV32" s="18">
        <v>24.45</v>
      </c>
      <c r="FW32" s="19">
        <v>12.225</v>
      </c>
      <c r="FX32" s="18">
        <v>10.7</v>
      </c>
      <c r="FY32" s="18">
        <v>13.75</v>
      </c>
      <c r="FZ32" s="20">
        <v>2.8414351851851851E-3</v>
      </c>
      <c r="GA32" s="21">
        <v>1.5</v>
      </c>
      <c r="GB32" s="284">
        <v>2</v>
      </c>
      <c r="GC32" s="18">
        <v>107.13</v>
      </c>
      <c r="GD32" s="19">
        <v>53.564999999999998</v>
      </c>
      <c r="GE32" s="18">
        <v>52.47</v>
      </c>
      <c r="GF32" s="18">
        <v>54.66</v>
      </c>
      <c r="GG32" s="20">
        <v>3.0555555555555561E-3</v>
      </c>
      <c r="GH32" s="21">
        <v>3.5</v>
      </c>
      <c r="GI32" s="284"/>
      <c r="GJ32" s="18"/>
      <c r="GK32" s="19"/>
      <c r="GL32" s="18"/>
      <c r="GM32" s="18"/>
      <c r="GN32" s="20"/>
      <c r="GO32" s="21"/>
      <c r="GP32" s="284"/>
      <c r="GQ32" s="18"/>
      <c r="GR32" s="19"/>
      <c r="GS32" s="18"/>
      <c r="GT32" s="18"/>
      <c r="GU32" s="20"/>
      <c r="GV32" s="21"/>
      <c r="GW32" s="284">
        <v>1</v>
      </c>
      <c r="GX32" s="18">
        <v>17</v>
      </c>
      <c r="GY32" s="19">
        <v>17</v>
      </c>
      <c r="GZ32" s="18">
        <v>17</v>
      </c>
      <c r="HA32" s="18">
        <v>17</v>
      </c>
      <c r="HB32" s="20">
        <v>2.5231481481481481E-3</v>
      </c>
      <c r="HC32" s="21">
        <v>1</v>
      </c>
      <c r="HD32" s="134"/>
      <c r="HE32" s="27"/>
      <c r="HF32" s="28"/>
      <c r="HG32" s="27"/>
      <c r="HH32" s="27"/>
      <c r="HI32" s="29"/>
      <c r="HJ32" s="135"/>
      <c r="HK32" s="284">
        <v>1</v>
      </c>
      <c r="HL32" s="18">
        <v>10.5</v>
      </c>
      <c r="HM32" s="19">
        <v>10.5</v>
      </c>
      <c r="HN32" s="18">
        <v>10.5</v>
      </c>
      <c r="HO32" s="18">
        <v>10.5</v>
      </c>
      <c r="HP32" s="20">
        <v>2.5347222222222221E-3</v>
      </c>
      <c r="HQ32" s="21">
        <v>0</v>
      </c>
      <c r="HR32" s="284"/>
      <c r="HS32" s="18"/>
      <c r="HT32" s="19"/>
      <c r="HU32" s="18"/>
      <c r="HV32" s="18"/>
      <c r="HW32" s="20"/>
      <c r="HX32" s="21"/>
      <c r="HY32" s="284">
        <v>3</v>
      </c>
      <c r="HZ32" s="18">
        <v>24</v>
      </c>
      <c r="IA32" s="19">
        <v>8</v>
      </c>
      <c r="IB32" s="18">
        <v>8</v>
      </c>
      <c r="IC32" s="18">
        <v>8</v>
      </c>
      <c r="ID32" s="20">
        <v>3.9004629629629632E-3</v>
      </c>
      <c r="IE32" s="21">
        <v>0.66666666666666663</v>
      </c>
      <c r="IF32" s="284">
        <v>2</v>
      </c>
      <c r="IG32" s="18">
        <v>22.6</v>
      </c>
      <c r="IH32" s="19">
        <v>11.3</v>
      </c>
      <c r="II32" s="18">
        <v>9.1</v>
      </c>
      <c r="IJ32" s="18">
        <v>13.5</v>
      </c>
      <c r="IK32" s="20">
        <v>2.7777777777777779E-3</v>
      </c>
      <c r="IL32" s="21">
        <v>1</v>
      </c>
      <c r="IM32" s="284"/>
      <c r="IN32" s="18"/>
      <c r="IO32" s="19"/>
      <c r="IP32" s="18"/>
      <c r="IQ32" s="18"/>
      <c r="IR32" s="20"/>
      <c r="IS32" s="21"/>
      <c r="IT32" s="284"/>
      <c r="IU32" s="18"/>
      <c r="IV32" s="19"/>
      <c r="IW32" s="18"/>
      <c r="IX32" s="18"/>
      <c r="IY32" s="20"/>
      <c r="IZ32" s="21"/>
      <c r="JA32" s="136">
        <v>22</v>
      </c>
      <c r="JB32" s="136">
        <v>592.38</v>
      </c>
      <c r="JC32" s="137">
        <v>26.926363636363636</v>
      </c>
      <c r="JD32" s="136">
        <v>8</v>
      </c>
      <c r="JE32" s="136">
        <v>80.5</v>
      </c>
      <c r="JF32" s="138">
        <v>2.9224537037037036E-3</v>
      </c>
      <c r="JG32" s="139">
        <v>0.77272727272727271</v>
      </c>
      <c r="JH32" s="40"/>
      <c r="JI32" s="18"/>
      <c r="JJ32" s="19"/>
      <c r="JK32" s="18"/>
      <c r="JL32" s="18"/>
      <c r="JM32" s="20"/>
      <c r="JN32" s="21"/>
      <c r="JO32" s="284">
        <v>1</v>
      </c>
      <c r="JP32" s="18">
        <v>1</v>
      </c>
      <c r="JQ32" s="19">
        <v>1</v>
      </c>
      <c r="JR32" s="18">
        <v>1</v>
      </c>
      <c r="JS32" s="18">
        <v>1</v>
      </c>
      <c r="JT32" s="20">
        <v>2.4722222222222225E-2</v>
      </c>
      <c r="JU32" s="21">
        <v>0</v>
      </c>
      <c r="JV32" s="284">
        <v>1</v>
      </c>
      <c r="JW32" s="18">
        <v>0.5</v>
      </c>
      <c r="JX32" s="19">
        <v>0.5</v>
      </c>
      <c r="JY32" s="18">
        <v>0.5</v>
      </c>
      <c r="JZ32" s="18">
        <v>0.5</v>
      </c>
      <c r="KA32" s="20">
        <v>2.5439814814814814E-2</v>
      </c>
      <c r="KB32" s="21">
        <v>0</v>
      </c>
      <c r="KC32" s="284">
        <v>3</v>
      </c>
      <c r="KD32" s="18">
        <v>2.2800000000000002</v>
      </c>
      <c r="KE32" s="19">
        <v>0.76000000000000012</v>
      </c>
      <c r="KF32" s="18">
        <v>0.53</v>
      </c>
      <c r="KG32" s="18">
        <v>1</v>
      </c>
      <c r="KH32" s="20">
        <v>2.7245370370370368E-2</v>
      </c>
      <c r="KI32" s="21">
        <v>0.33333333333333331</v>
      </c>
      <c r="KJ32" s="284">
        <v>2</v>
      </c>
      <c r="KK32" s="18">
        <v>1.45</v>
      </c>
      <c r="KL32" s="19">
        <v>0.72499999999999998</v>
      </c>
      <c r="KM32" s="18">
        <v>0.6</v>
      </c>
      <c r="KN32" s="18">
        <v>0.85</v>
      </c>
      <c r="KO32" s="20">
        <v>2.6620370370370371E-2</v>
      </c>
      <c r="KP32" s="21">
        <v>0</v>
      </c>
      <c r="KQ32" s="284">
        <v>3</v>
      </c>
      <c r="KR32" s="18">
        <v>1.4300000000000002</v>
      </c>
      <c r="KS32" s="19">
        <v>0.47666666666666674</v>
      </c>
      <c r="KT32" s="18">
        <v>0.4</v>
      </c>
      <c r="KU32" s="18">
        <v>0.53</v>
      </c>
      <c r="KV32" s="20">
        <v>2.5030864197530867E-2</v>
      </c>
      <c r="KW32" s="21">
        <v>0.66666666666666663</v>
      </c>
      <c r="KX32" s="284"/>
      <c r="KY32" s="18"/>
      <c r="KZ32" s="19"/>
      <c r="LA32" s="18"/>
      <c r="LB32" s="18"/>
      <c r="LC32" s="20"/>
      <c r="LD32" s="21"/>
      <c r="LE32" s="284"/>
      <c r="LF32" s="18"/>
      <c r="LG32" s="19"/>
      <c r="LH32" s="18"/>
      <c r="LI32" s="18"/>
      <c r="LJ32" s="20"/>
      <c r="LK32" s="21"/>
      <c r="LL32" s="284"/>
      <c r="LM32" s="18"/>
      <c r="LN32" s="19"/>
      <c r="LO32" s="18"/>
      <c r="LP32" s="18"/>
      <c r="LQ32" s="20"/>
      <c r="LR32" s="21"/>
      <c r="LS32" s="284">
        <v>1</v>
      </c>
      <c r="LT32" s="18">
        <v>0.6</v>
      </c>
      <c r="LU32" s="19">
        <v>0.6</v>
      </c>
      <c r="LV32" s="18">
        <v>0.6</v>
      </c>
      <c r="LW32" s="18">
        <v>0.6</v>
      </c>
      <c r="LX32" s="20">
        <v>2.3206018518518515E-2</v>
      </c>
      <c r="LY32" s="21">
        <v>0</v>
      </c>
      <c r="LZ32" s="284"/>
      <c r="MA32" s="18"/>
      <c r="MB32" s="19"/>
      <c r="MC32" s="18"/>
      <c r="MD32" s="18"/>
      <c r="ME32" s="20"/>
      <c r="MF32" s="21"/>
      <c r="MG32" s="134">
        <v>1</v>
      </c>
      <c r="MH32" s="27">
        <v>0.6</v>
      </c>
      <c r="MI32" s="28">
        <v>0.6</v>
      </c>
      <c r="MJ32" s="27">
        <v>0.6</v>
      </c>
      <c r="MK32" s="27">
        <v>0.6</v>
      </c>
      <c r="ML32" s="29">
        <v>2.7951388888888887E-2</v>
      </c>
      <c r="MM32" s="135">
        <v>1</v>
      </c>
      <c r="MN32" s="284">
        <v>1</v>
      </c>
      <c r="MO32" s="18">
        <v>0.5</v>
      </c>
      <c r="MP32" s="19">
        <v>0.5</v>
      </c>
      <c r="MQ32" s="18">
        <v>0.5</v>
      </c>
      <c r="MR32" s="18">
        <v>0.5</v>
      </c>
      <c r="MS32" s="20">
        <v>2.7777777777777776E-2</v>
      </c>
      <c r="MT32" s="21">
        <v>1</v>
      </c>
      <c r="MU32" s="284"/>
      <c r="MV32" s="18"/>
      <c r="MW32" s="19"/>
      <c r="MX32" s="18"/>
      <c r="MY32" s="18"/>
      <c r="MZ32" s="20"/>
      <c r="NA32" s="21"/>
      <c r="NB32" s="284">
        <v>2</v>
      </c>
      <c r="NC32" s="18">
        <v>1.5</v>
      </c>
      <c r="ND32" s="19">
        <v>0.75</v>
      </c>
      <c r="NE32" s="18">
        <v>0.5</v>
      </c>
      <c r="NF32" s="18">
        <v>1</v>
      </c>
      <c r="NG32" s="20">
        <v>2.7453703703703702E-2</v>
      </c>
      <c r="NH32" s="21">
        <v>0</v>
      </c>
      <c r="NI32" s="284"/>
      <c r="NJ32" s="18"/>
      <c r="NK32" s="19"/>
      <c r="NL32" s="18"/>
      <c r="NM32" s="18"/>
      <c r="NN32" s="20"/>
      <c r="NO32" s="21"/>
      <c r="NP32" s="284"/>
      <c r="NQ32" s="18"/>
      <c r="NR32" s="19"/>
      <c r="NS32" s="18"/>
      <c r="NT32" s="18"/>
      <c r="NU32" s="20"/>
      <c r="NV32" s="21"/>
      <c r="NW32" s="284"/>
      <c r="NX32" s="18"/>
      <c r="NY32" s="19"/>
      <c r="NZ32" s="18"/>
      <c r="OA32" s="18"/>
      <c r="OB32" s="20"/>
      <c r="OC32" s="21"/>
      <c r="OD32" s="136">
        <v>15</v>
      </c>
      <c r="OE32" s="136">
        <v>9.86</v>
      </c>
      <c r="OF32" s="137">
        <v>0.65733333333333333</v>
      </c>
      <c r="OG32" s="136">
        <v>0.4</v>
      </c>
      <c r="OH32" s="136">
        <v>1</v>
      </c>
      <c r="OI32" s="138">
        <v>2.62716049382716E-2</v>
      </c>
      <c r="OJ32" s="139">
        <v>0.33333333333333331</v>
      </c>
      <c r="OK32" s="40"/>
      <c r="OL32" s="18"/>
      <c r="OM32" s="19"/>
      <c r="ON32" s="18"/>
      <c r="OO32" s="18"/>
      <c r="OP32" s="20"/>
      <c r="OQ32" s="21"/>
      <c r="OR32" s="136"/>
      <c r="OS32" s="136"/>
      <c r="OT32" s="137"/>
      <c r="OU32" s="136"/>
      <c r="OV32" s="136"/>
      <c r="OW32" s="138"/>
      <c r="OX32" s="285"/>
    </row>
    <row r="33" spans="1:414" s="22" customFormat="1" x14ac:dyDescent="0.2">
      <c r="A33" s="133">
        <v>23</v>
      </c>
      <c r="B33" s="40"/>
      <c r="C33" s="18"/>
      <c r="D33" s="19"/>
      <c r="E33" s="18"/>
      <c r="F33" s="18"/>
      <c r="G33" s="20"/>
      <c r="H33" s="21"/>
      <c r="I33" s="284">
        <v>4</v>
      </c>
      <c r="J33" s="18">
        <v>23.950000000000003</v>
      </c>
      <c r="K33" s="19">
        <v>5.9875000000000007</v>
      </c>
      <c r="L33" s="18">
        <v>3.1</v>
      </c>
      <c r="M33" s="18">
        <v>13.1</v>
      </c>
      <c r="N33" s="20">
        <v>7.7690972222222224E-3</v>
      </c>
      <c r="O33" s="21">
        <v>0.5</v>
      </c>
      <c r="P33" s="284">
        <v>2</v>
      </c>
      <c r="Q33" s="18">
        <v>6.2</v>
      </c>
      <c r="R33" s="19">
        <v>3.1</v>
      </c>
      <c r="S33" s="18">
        <v>3.1</v>
      </c>
      <c r="T33" s="18">
        <v>3.1</v>
      </c>
      <c r="U33" s="20">
        <v>7.7430555555555551E-3</v>
      </c>
      <c r="V33" s="21">
        <v>0.5</v>
      </c>
      <c r="W33" s="284">
        <v>2</v>
      </c>
      <c r="X33" s="18">
        <v>9.1999999999999993</v>
      </c>
      <c r="Y33" s="19">
        <v>4.5999999999999996</v>
      </c>
      <c r="Z33" s="18">
        <v>2</v>
      </c>
      <c r="AA33" s="18">
        <v>7.2</v>
      </c>
      <c r="AB33" s="20">
        <v>8.5011574074074069E-3</v>
      </c>
      <c r="AC33" s="21">
        <v>1</v>
      </c>
      <c r="AD33" s="284">
        <v>3</v>
      </c>
      <c r="AE33" s="18">
        <v>17.5</v>
      </c>
      <c r="AF33" s="19">
        <v>5.833333333333333</v>
      </c>
      <c r="AG33" s="18">
        <v>1.6</v>
      </c>
      <c r="AH33" s="18">
        <v>13.1</v>
      </c>
      <c r="AI33" s="20">
        <v>7.388117283950617E-3</v>
      </c>
      <c r="AJ33" s="21">
        <v>0</v>
      </c>
      <c r="AK33" s="284">
        <v>5</v>
      </c>
      <c r="AL33" s="18">
        <v>25.209999999999997</v>
      </c>
      <c r="AM33" s="19">
        <v>5.0419999999999998</v>
      </c>
      <c r="AN33" s="18">
        <v>2</v>
      </c>
      <c r="AO33" s="18">
        <v>13.1</v>
      </c>
      <c r="AP33" s="20">
        <v>6.9467592592592593E-3</v>
      </c>
      <c r="AQ33" s="21">
        <v>0</v>
      </c>
      <c r="AR33" s="284">
        <v>2</v>
      </c>
      <c r="AS33" s="18">
        <v>16.2</v>
      </c>
      <c r="AT33" s="19">
        <v>8.1</v>
      </c>
      <c r="AU33" s="18">
        <v>3.1</v>
      </c>
      <c r="AV33" s="18">
        <v>13.1</v>
      </c>
      <c r="AW33" s="20">
        <v>7.8703703703703696E-3</v>
      </c>
      <c r="AX33" s="21">
        <v>0</v>
      </c>
      <c r="AY33" s="284"/>
      <c r="AZ33" s="18"/>
      <c r="BA33" s="19"/>
      <c r="BB33" s="18"/>
      <c r="BC33" s="18"/>
      <c r="BD33" s="20"/>
      <c r="BE33" s="21"/>
      <c r="BF33" s="284">
        <v>1</v>
      </c>
      <c r="BG33" s="18">
        <v>2.87</v>
      </c>
      <c r="BH33" s="19">
        <v>2.87</v>
      </c>
      <c r="BI33" s="18">
        <v>2.87</v>
      </c>
      <c r="BJ33" s="18">
        <v>2.87</v>
      </c>
      <c r="BK33" s="20">
        <v>7.037037037037037E-3</v>
      </c>
      <c r="BL33" s="21">
        <v>0.93819444444670808</v>
      </c>
      <c r="BM33" s="284">
        <v>2</v>
      </c>
      <c r="BN33" s="18">
        <v>6.1</v>
      </c>
      <c r="BO33" s="19">
        <v>3.05</v>
      </c>
      <c r="BP33" s="18">
        <v>1.1000000000000001</v>
      </c>
      <c r="BQ33" s="18">
        <v>5</v>
      </c>
      <c r="BR33" s="20">
        <v>6.6087962962962958E-3</v>
      </c>
      <c r="BS33" s="21">
        <v>2.5</v>
      </c>
      <c r="BT33" s="284">
        <v>3</v>
      </c>
      <c r="BU33" s="18">
        <v>15.5</v>
      </c>
      <c r="BV33" s="19">
        <v>5.166666666666667</v>
      </c>
      <c r="BW33" s="18">
        <v>3.5</v>
      </c>
      <c r="BX33" s="18">
        <v>8</v>
      </c>
      <c r="BY33" s="20">
        <v>7.0524691358024687E-3</v>
      </c>
      <c r="BZ33" s="21">
        <v>1</v>
      </c>
      <c r="CA33" s="134">
        <v>2</v>
      </c>
      <c r="CB33" s="27">
        <v>6.5</v>
      </c>
      <c r="CC33" s="28">
        <v>3.25</v>
      </c>
      <c r="CD33" s="27">
        <v>3</v>
      </c>
      <c r="CE33" s="27">
        <v>3.5</v>
      </c>
      <c r="CF33" s="29">
        <v>7.0023148148148145E-3</v>
      </c>
      <c r="CG33" s="135">
        <v>2</v>
      </c>
      <c r="CH33" s="284">
        <v>3</v>
      </c>
      <c r="CI33" s="18">
        <v>10.9</v>
      </c>
      <c r="CJ33" s="19">
        <v>3.6333333333333333</v>
      </c>
      <c r="CK33" s="18">
        <v>3</v>
      </c>
      <c r="CL33" s="18">
        <v>4.4000000000000004</v>
      </c>
      <c r="CM33" s="20">
        <v>7.2530864197530862E-3</v>
      </c>
      <c r="CN33" s="21">
        <v>0</v>
      </c>
      <c r="CO33" s="284">
        <v>4</v>
      </c>
      <c r="CP33" s="18">
        <v>12.120000000000001</v>
      </c>
      <c r="CQ33" s="19">
        <v>3.0300000000000002</v>
      </c>
      <c r="CR33" s="18">
        <v>2.9</v>
      </c>
      <c r="CS33" s="18">
        <v>3.42</v>
      </c>
      <c r="CT33" s="20">
        <v>6.8026620370370376E-3</v>
      </c>
      <c r="CU33" s="21">
        <v>0</v>
      </c>
      <c r="CV33" s="284">
        <v>2</v>
      </c>
      <c r="CW33" s="18">
        <v>11.1</v>
      </c>
      <c r="CX33" s="19">
        <v>5.55</v>
      </c>
      <c r="CY33" s="18">
        <v>5</v>
      </c>
      <c r="CZ33" s="18">
        <v>6.1</v>
      </c>
      <c r="DA33" s="20">
        <v>6.9502314814814808E-3</v>
      </c>
      <c r="DB33" s="21">
        <v>0.5</v>
      </c>
      <c r="DC33" s="284">
        <v>4</v>
      </c>
      <c r="DD33" s="18">
        <v>11.100000000000001</v>
      </c>
      <c r="DE33" s="19">
        <v>2.7750000000000004</v>
      </c>
      <c r="DF33" s="18">
        <v>2.1</v>
      </c>
      <c r="DG33" s="18">
        <v>4</v>
      </c>
      <c r="DH33" s="20">
        <v>7.3987268518518516E-3</v>
      </c>
      <c r="DI33" s="21">
        <v>0.5</v>
      </c>
      <c r="DJ33" s="284"/>
      <c r="DK33" s="18"/>
      <c r="DL33" s="19"/>
      <c r="DM33" s="18"/>
      <c r="DN33" s="18"/>
      <c r="DO33" s="20"/>
      <c r="DP33" s="21"/>
      <c r="DQ33" s="284"/>
      <c r="DR33" s="18"/>
      <c r="DS33" s="19"/>
      <c r="DT33" s="18"/>
      <c r="DU33" s="18"/>
      <c r="DV33" s="20"/>
      <c r="DW33" s="21"/>
      <c r="DX33" s="136">
        <v>39</v>
      </c>
      <c r="DY33" s="136">
        <v>174.45</v>
      </c>
      <c r="DZ33" s="137">
        <v>4.4730769230769232</v>
      </c>
      <c r="EA33" s="136">
        <v>1.1000000000000001</v>
      </c>
      <c r="EB33" s="136">
        <v>13.1</v>
      </c>
      <c r="EC33" s="138">
        <v>7.2842473884140533E-3</v>
      </c>
      <c r="ED33" s="139">
        <v>0.53687678062683863</v>
      </c>
      <c r="EE33" s="40"/>
      <c r="EF33" s="18"/>
      <c r="EG33" s="19"/>
      <c r="EH33" s="18"/>
      <c r="EI33" s="18"/>
      <c r="EJ33" s="20"/>
      <c r="EK33" s="21"/>
      <c r="EL33" s="284">
        <v>3</v>
      </c>
      <c r="EM33" s="18">
        <v>127.5</v>
      </c>
      <c r="EN33" s="19">
        <v>42.5</v>
      </c>
      <c r="EO33" s="18">
        <v>10.5</v>
      </c>
      <c r="EP33" s="18">
        <v>61</v>
      </c>
      <c r="EQ33" s="20">
        <v>2.7893518518518519E-3</v>
      </c>
      <c r="ER33" s="21">
        <v>0</v>
      </c>
      <c r="ES33" s="284">
        <v>1</v>
      </c>
      <c r="ET33" s="18">
        <v>50</v>
      </c>
      <c r="EU33" s="19">
        <v>50</v>
      </c>
      <c r="EV33" s="18">
        <v>50</v>
      </c>
      <c r="EW33" s="18">
        <v>50</v>
      </c>
      <c r="EX33" s="20">
        <v>2.9166666666666668E-3</v>
      </c>
      <c r="EY33" s="21">
        <v>0</v>
      </c>
      <c r="EZ33" s="284">
        <v>3</v>
      </c>
      <c r="FA33" s="18">
        <v>79.099999999999994</v>
      </c>
      <c r="FB33" s="19">
        <v>26.366666666666664</v>
      </c>
      <c r="FC33" s="18">
        <v>6</v>
      </c>
      <c r="FD33" s="18">
        <v>62.1</v>
      </c>
      <c r="FE33" s="20">
        <v>2.8125000000000003E-3</v>
      </c>
      <c r="FF33" s="21">
        <v>0.33333333333333331</v>
      </c>
      <c r="FG33" s="284">
        <v>4</v>
      </c>
      <c r="FH33" s="18">
        <v>104.8</v>
      </c>
      <c r="FI33" s="19">
        <v>26.2</v>
      </c>
      <c r="FJ33" s="18">
        <v>8</v>
      </c>
      <c r="FK33" s="18">
        <v>56</v>
      </c>
      <c r="FL33" s="20">
        <v>2.5694444444444445E-3</v>
      </c>
      <c r="FM33" s="21">
        <v>0</v>
      </c>
      <c r="FN33" s="284">
        <v>3</v>
      </c>
      <c r="FO33" s="18">
        <v>77</v>
      </c>
      <c r="FP33" s="19">
        <v>25.666666666666668</v>
      </c>
      <c r="FQ33" s="18">
        <v>10.3</v>
      </c>
      <c r="FR33" s="18">
        <v>56</v>
      </c>
      <c r="FS33" s="20">
        <v>2.1373456790123456E-3</v>
      </c>
      <c r="FT33" s="21">
        <v>0</v>
      </c>
      <c r="FU33" s="284">
        <v>2</v>
      </c>
      <c r="FV33" s="18">
        <v>64</v>
      </c>
      <c r="FW33" s="19">
        <v>32</v>
      </c>
      <c r="FX33" s="18">
        <v>8</v>
      </c>
      <c r="FY33" s="18">
        <v>56</v>
      </c>
      <c r="FZ33" s="20">
        <v>2.6273148148148145E-3</v>
      </c>
      <c r="GA33" s="21">
        <v>1</v>
      </c>
      <c r="GB33" s="284">
        <v>1</v>
      </c>
      <c r="GC33" s="18">
        <v>10.08</v>
      </c>
      <c r="GD33" s="19">
        <v>10.08</v>
      </c>
      <c r="GE33" s="18">
        <v>10.08</v>
      </c>
      <c r="GF33" s="18">
        <v>10.08</v>
      </c>
      <c r="GG33" s="20">
        <v>2.8935185185185188E-3</v>
      </c>
      <c r="GH33" s="21">
        <v>7</v>
      </c>
      <c r="GI33" s="284">
        <v>1</v>
      </c>
      <c r="GJ33" s="18">
        <v>5.51</v>
      </c>
      <c r="GK33" s="19">
        <v>5.51</v>
      </c>
      <c r="GL33" s="18">
        <v>5.51</v>
      </c>
      <c r="GM33" s="18">
        <v>5.51</v>
      </c>
      <c r="GN33" s="20">
        <v>2.3958333333333336E-3</v>
      </c>
      <c r="GO33" s="21">
        <v>4.0354166666656965</v>
      </c>
      <c r="GP33" s="284"/>
      <c r="GQ33" s="18"/>
      <c r="GR33" s="19"/>
      <c r="GS33" s="18"/>
      <c r="GT33" s="18"/>
      <c r="GU33" s="20"/>
      <c r="GV33" s="21"/>
      <c r="GW33" s="284"/>
      <c r="GX33" s="18"/>
      <c r="GY33" s="19"/>
      <c r="GZ33" s="18"/>
      <c r="HA33" s="18"/>
      <c r="HB33" s="20"/>
      <c r="HC33" s="21"/>
      <c r="HD33" s="134">
        <v>1</v>
      </c>
      <c r="HE33" s="27">
        <v>8.9</v>
      </c>
      <c r="HF33" s="28">
        <v>8.9</v>
      </c>
      <c r="HG33" s="27">
        <v>8.9</v>
      </c>
      <c r="HH33" s="27">
        <v>8.9</v>
      </c>
      <c r="HI33" s="29">
        <v>2.8356481481481479E-3</v>
      </c>
      <c r="HJ33" s="135">
        <v>0</v>
      </c>
      <c r="HK33" s="284">
        <v>1</v>
      </c>
      <c r="HL33" s="18">
        <v>8.08</v>
      </c>
      <c r="HM33" s="19">
        <v>8.08</v>
      </c>
      <c r="HN33" s="18">
        <v>8.08</v>
      </c>
      <c r="HO33" s="18">
        <v>8.08</v>
      </c>
      <c r="HP33" s="20">
        <v>2.6967592592592594E-3</v>
      </c>
      <c r="HQ33" s="21">
        <v>1</v>
      </c>
      <c r="HR33" s="284">
        <v>1</v>
      </c>
      <c r="HS33" s="18">
        <v>17.170000000000002</v>
      </c>
      <c r="HT33" s="19">
        <v>17.170000000000002</v>
      </c>
      <c r="HU33" s="18">
        <v>17.170000000000002</v>
      </c>
      <c r="HV33" s="18">
        <v>17.170000000000002</v>
      </c>
      <c r="HW33" s="20">
        <v>2.9629629629629628E-3</v>
      </c>
      <c r="HX33" s="21">
        <v>3</v>
      </c>
      <c r="HY33" s="284">
        <v>1</v>
      </c>
      <c r="HZ33" s="18">
        <v>9.31</v>
      </c>
      <c r="IA33" s="19">
        <v>9.31</v>
      </c>
      <c r="IB33" s="18">
        <v>9.31</v>
      </c>
      <c r="IC33" s="18">
        <v>9.31</v>
      </c>
      <c r="ID33" s="20">
        <v>4.8495370370370368E-3</v>
      </c>
      <c r="IE33" s="21">
        <v>1</v>
      </c>
      <c r="IF33" s="284">
        <v>1</v>
      </c>
      <c r="IG33" s="18">
        <v>10.6</v>
      </c>
      <c r="IH33" s="19">
        <v>10.6</v>
      </c>
      <c r="II33" s="18">
        <v>10.6</v>
      </c>
      <c r="IJ33" s="18">
        <v>10.6</v>
      </c>
      <c r="IK33" s="20">
        <v>2.7777777777777779E-3</v>
      </c>
      <c r="IL33" s="21">
        <v>0</v>
      </c>
      <c r="IM33" s="284"/>
      <c r="IN33" s="18"/>
      <c r="IO33" s="19"/>
      <c r="IP33" s="18"/>
      <c r="IQ33" s="18"/>
      <c r="IR33" s="20"/>
      <c r="IS33" s="21"/>
      <c r="IT33" s="284"/>
      <c r="IU33" s="18"/>
      <c r="IV33" s="19"/>
      <c r="IW33" s="18"/>
      <c r="IX33" s="18"/>
      <c r="IY33" s="20"/>
      <c r="IZ33" s="21"/>
      <c r="JA33" s="136">
        <v>23</v>
      </c>
      <c r="JB33" s="136">
        <v>572.04999999999995</v>
      </c>
      <c r="JC33" s="137">
        <v>24.871739130434779</v>
      </c>
      <c r="JD33" s="136">
        <v>5.51</v>
      </c>
      <c r="JE33" s="136">
        <v>62.1</v>
      </c>
      <c r="JF33" s="138">
        <v>2.7425523349436393E-3</v>
      </c>
      <c r="JG33" s="139">
        <v>0.82762681159416074</v>
      </c>
      <c r="JH33" s="40"/>
      <c r="JI33" s="18"/>
      <c r="JJ33" s="19"/>
      <c r="JK33" s="18"/>
      <c r="JL33" s="18"/>
      <c r="JM33" s="20"/>
      <c r="JN33" s="21"/>
      <c r="JO33" s="284">
        <v>1</v>
      </c>
      <c r="JP33" s="18">
        <v>1.2</v>
      </c>
      <c r="JQ33" s="19">
        <v>1.2</v>
      </c>
      <c r="JR33" s="18">
        <v>1.2</v>
      </c>
      <c r="JS33" s="18">
        <v>1.2</v>
      </c>
      <c r="JT33" s="20">
        <v>2.2118055555555557E-2</v>
      </c>
      <c r="JU33" s="21">
        <v>2</v>
      </c>
      <c r="JV33" s="284">
        <v>1</v>
      </c>
      <c r="JW33" s="18">
        <v>0.7</v>
      </c>
      <c r="JX33" s="19">
        <v>0.7</v>
      </c>
      <c r="JY33" s="18">
        <v>0.7</v>
      </c>
      <c r="JZ33" s="18">
        <v>0.7</v>
      </c>
      <c r="KA33" s="20">
        <v>2.4004629629629629E-2</v>
      </c>
      <c r="KB33" s="21">
        <v>1</v>
      </c>
      <c r="KC33" s="284">
        <v>1</v>
      </c>
      <c r="KD33" s="18">
        <v>1</v>
      </c>
      <c r="KE33" s="19">
        <v>1</v>
      </c>
      <c r="KF33" s="18">
        <v>1</v>
      </c>
      <c r="KG33" s="18">
        <v>1</v>
      </c>
      <c r="KH33" s="20">
        <v>2.1111111111111108E-2</v>
      </c>
      <c r="KI33" s="21">
        <v>0</v>
      </c>
      <c r="KJ33" s="284">
        <v>2</v>
      </c>
      <c r="KK33" s="18">
        <v>2.2000000000000002</v>
      </c>
      <c r="KL33" s="19">
        <v>1.1000000000000001</v>
      </c>
      <c r="KM33" s="18">
        <v>1</v>
      </c>
      <c r="KN33" s="18">
        <v>1.2</v>
      </c>
      <c r="KO33" s="20">
        <v>2.5804398148148153E-2</v>
      </c>
      <c r="KP33" s="21">
        <v>0.5</v>
      </c>
      <c r="KQ33" s="284">
        <v>1</v>
      </c>
      <c r="KR33" s="18">
        <v>1.2</v>
      </c>
      <c r="KS33" s="19">
        <v>1.2</v>
      </c>
      <c r="KT33" s="18">
        <v>1.2</v>
      </c>
      <c r="KU33" s="18">
        <v>1.2</v>
      </c>
      <c r="KV33" s="20">
        <v>2.4224537037037034E-2</v>
      </c>
      <c r="KW33" s="21">
        <v>0</v>
      </c>
      <c r="KX33" s="284">
        <v>2</v>
      </c>
      <c r="KY33" s="18">
        <v>1.88</v>
      </c>
      <c r="KZ33" s="19">
        <v>0.94</v>
      </c>
      <c r="LA33" s="18">
        <v>0.68</v>
      </c>
      <c r="LB33" s="18">
        <v>1.2</v>
      </c>
      <c r="LC33" s="20">
        <v>2.8229166666666666E-2</v>
      </c>
      <c r="LD33" s="21">
        <v>1.5</v>
      </c>
      <c r="LE33" s="284"/>
      <c r="LF33" s="18"/>
      <c r="LG33" s="19"/>
      <c r="LH33" s="18"/>
      <c r="LI33" s="18"/>
      <c r="LJ33" s="20"/>
      <c r="LK33" s="21"/>
      <c r="LL33" s="284"/>
      <c r="LM33" s="18"/>
      <c r="LN33" s="19"/>
      <c r="LO33" s="18"/>
      <c r="LP33" s="18"/>
      <c r="LQ33" s="20"/>
      <c r="LR33" s="21"/>
      <c r="LS33" s="284"/>
      <c r="LT33" s="18"/>
      <c r="LU33" s="19"/>
      <c r="LV33" s="18"/>
      <c r="LW33" s="18"/>
      <c r="LX33" s="20"/>
      <c r="LY33" s="21"/>
      <c r="LZ33" s="284">
        <v>1</v>
      </c>
      <c r="MA33" s="18">
        <v>0.22</v>
      </c>
      <c r="MB33" s="19">
        <v>0.22</v>
      </c>
      <c r="MC33" s="18">
        <v>0.22</v>
      </c>
      <c r="MD33" s="18">
        <v>0.22</v>
      </c>
      <c r="ME33" s="20">
        <v>2.6828703703703702E-2</v>
      </c>
      <c r="MF33" s="21">
        <v>1</v>
      </c>
      <c r="MG33" s="134">
        <v>1</v>
      </c>
      <c r="MH33" s="27">
        <v>0.25</v>
      </c>
      <c r="MI33" s="28">
        <v>0.25</v>
      </c>
      <c r="MJ33" s="27">
        <v>0.25</v>
      </c>
      <c r="MK33" s="27">
        <v>0.25</v>
      </c>
      <c r="ML33" s="29">
        <v>3.1064814814814812E-2</v>
      </c>
      <c r="MM33" s="135">
        <v>1</v>
      </c>
      <c r="MN33" s="284">
        <v>3</v>
      </c>
      <c r="MO33" s="18">
        <v>1.25</v>
      </c>
      <c r="MP33" s="19">
        <v>0.41666666666666669</v>
      </c>
      <c r="MQ33" s="18">
        <v>0.25</v>
      </c>
      <c r="MR33" s="18">
        <v>0.5</v>
      </c>
      <c r="MS33" s="20">
        <v>2.7299382716049383E-2</v>
      </c>
      <c r="MT33" s="21">
        <v>0.33333333333333331</v>
      </c>
      <c r="MU33" s="284"/>
      <c r="MV33" s="18"/>
      <c r="MW33" s="19"/>
      <c r="MX33" s="18"/>
      <c r="MY33" s="18"/>
      <c r="MZ33" s="20"/>
      <c r="NA33" s="21"/>
      <c r="NB33" s="284">
        <v>2</v>
      </c>
      <c r="NC33" s="18">
        <v>1</v>
      </c>
      <c r="ND33" s="19">
        <v>0.5</v>
      </c>
      <c r="NE33" s="18">
        <v>0.25</v>
      </c>
      <c r="NF33" s="18">
        <v>0.75</v>
      </c>
      <c r="NG33" s="20">
        <v>2.5966435185185186E-2</v>
      </c>
      <c r="NH33" s="21">
        <v>0.5</v>
      </c>
      <c r="NI33" s="284"/>
      <c r="NJ33" s="18"/>
      <c r="NK33" s="19"/>
      <c r="NL33" s="18"/>
      <c r="NM33" s="18"/>
      <c r="NN33" s="20"/>
      <c r="NO33" s="21"/>
      <c r="NP33" s="284"/>
      <c r="NQ33" s="18"/>
      <c r="NR33" s="19"/>
      <c r="NS33" s="18"/>
      <c r="NT33" s="18"/>
      <c r="NU33" s="20"/>
      <c r="NV33" s="21"/>
      <c r="NW33" s="284"/>
      <c r="NX33" s="18"/>
      <c r="NY33" s="19"/>
      <c r="NZ33" s="18"/>
      <c r="OA33" s="18"/>
      <c r="OB33" s="20"/>
      <c r="OC33" s="21"/>
      <c r="OD33" s="136">
        <v>15</v>
      </c>
      <c r="OE33" s="136">
        <v>10.9</v>
      </c>
      <c r="OF33" s="137">
        <v>0.72666666666666668</v>
      </c>
      <c r="OG33" s="136">
        <v>0.22</v>
      </c>
      <c r="OH33" s="136">
        <v>1.2</v>
      </c>
      <c r="OI33" s="138">
        <v>2.6083333333333337E-2</v>
      </c>
      <c r="OJ33" s="139">
        <v>0.73333333333333328</v>
      </c>
      <c r="OK33" s="40"/>
      <c r="OL33" s="18"/>
      <c r="OM33" s="19"/>
      <c r="ON33" s="18"/>
      <c r="OO33" s="18"/>
      <c r="OP33" s="20"/>
      <c r="OQ33" s="21"/>
      <c r="OR33" s="136"/>
      <c r="OS33" s="136"/>
      <c r="OT33" s="137"/>
      <c r="OU33" s="136"/>
      <c r="OV33" s="136"/>
      <c r="OW33" s="138"/>
      <c r="OX33" s="285"/>
    </row>
    <row r="34" spans="1:414" s="22" customFormat="1" x14ac:dyDescent="0.2">
      <c r="A34" s="133">
        <v>24</v>
      </c>
      <c r="B34" s="40"/>
      <c r="C34" s="18"/>
      <c r="D34" s="19"/>
      <c r="E34" s="18"/>
      <c r="F34" s="18"/>
      <c r="G34" s="20"/>
      <c r="H34" s="21"/>
      <c r="I34" s="284">
        <v>4</v>
      </c>
      <c r="J34" s="18">
        <v>15.5</v>
      </c>
      <c r="K34" s="19">
        <v>3.875</v>
      </c>
      <c r="L34" s="18">
        <v>3.1</v>
      </c>
      <c r="M34" s="18">
        <v>6.2</v>
      </c>
      <c r="N34" s="20">
        <v>7.7256944444444439E-3</v>
      </c>
      <c r="O34" s="21">
        <v>0.75</v>
      </c>
      <c r="P34" s="284">
        <v>3</v>
      </c>
      <c r="Q34" s="18">
        <v>19.3</v>
      </c>
      <c r="R34" s="19">
        <v>6.4333333333333336</v>
      </c>
      <c r="S34" s="18">
        <v>3.1</v>
      </c>
      <c r="T34" s="18">
        <v>13.1</v>
      </c>
      <c r="U34" s="20">
        <v>8.1404320987654311E-3</v>
      </c>
      <c r="V34" s="21">
        <v>1</v>
      </c>
      <c r="W34" s="284">
        <v>3</v>
      </c>
      <c r="X34" s="18">
        <v>18.2</v>
      </c>
      <c r="Y34" s="19">
        <v>6.0666666666666664</v>
      </c>
      <c r="Z34" s="18">
        <v>2</v>
      </c>
      <c r="AA34" s="18">
        <v>13.1</v>
      </c>
      <c r="AB34" s="20">
        <v>8.0285493827160492E-3</v>
      </c>
      <c r="AC34" s="21">
        <v>0</v>
      </c>
      <c r="AD34" s="284">
        <v>3</v>
      </c>
      <c r="AE34" s="18">
        <v>8.1999999999999993</v>
      </c>
      <c r="AF34" s="19">
        <v>2.7333333333333329</v>
      </c>
      <c r="AG34" s="18">
        <v>1</v>
      </c>
      <c r="AH34" s="18">
        <v>6.2</v>
      </c>
      <c r="AI34" s="20">
        <v>6.6087962962962966E-3</v>
      </c>
      <c r="AJ34" s="21">
        <v>0.33333333333333331</v>
      </c>
      <c r="AK34" s="284">
        <v>3</v>
      </c>
      <c r="AL34" s="18">
        <v>19.2</v>
      </c>
      <c r="AM34" s="19">
        <v>6.3999999999999995</v>
      </c>
      <c r="AN34" s="18">
        <v>4</v>
      </c>
      <c r="AO34" s="18">
        <v>9</v>
      </c>
      <c r="AP34" s="20">
        <v>6.8711419753086428E-3</v>
      </c>
      <c r="AQ34" s="21">
        <v>0.66666666666666663</v>
      </c>
      <c r="AR34" s="284">
        <v>2</v>
      </c>
      <c r="AS34" s="18">
        <v>9.3000000000000007</v>
      </c>
      <c r="AT34" s="19">
        <v>4.6500000000000004</v>
      </c>
      <c r="AU34" s="18">
        <v>3.1</v>
      </c>
      <c r="AV34" s="18">
        <v>6.2</v>
      </c>
      <c r="AW34" s="20">
        <v>6.9907407407407401E-3</v>
      </c>
      <c r="AX34" s="21">
        <v>0</v>
      </c>
      <c r="AY34" s="284">
        <v>2</v>
      </c>
      <c r="AZ34" s="18">
        <v>2.5</v>
      </c>
      <c r="BA34" s="19">
        <v>1.25</v>
      </c>
      <c r="BB34" s="18">
        <v>1</v>
      </c>
      <c r="BC34" s="18">
        <v>1.5</v>
      </c>
      <c r="BD34" s="20">
        <v>6.5162037037037046E-3</v>
      </c>
      <c r="BE34" s="21">
        <v>1.5</v>
      </c>
      <c r="BF34" s="284">
        <v>2</v>
      </c>
      <c r="BG34" s="18">
        <v>5.77</v>
      </c>
      <c r="BH34" s="19">
        <v>2.8849999999999998</v>
      </c>
      <c r="BI34" s="18">
        <v>2.76</v>
      </c>
      <c r="BJ34" s="18">
        <v>3.01</v>
      </c>
      <c r="BK34" s="20">
        <v>7.8472222222222224E-3</v>
      </c>
      <c r="BL34" s="21">
        <v>1.6055555555540195</v>
      </c>
      <c r="BM34" s="284">
        <v>1</v>
      </c>
      <c r="BN34" s="18">
        <v>13.1</v>
      </c>
      <c r="BO34" s="19">
        <v>13.1</v>
      </c>
      <c r="BP34" s="18">
        <v>13.1</v>
      </c>
      <c r="BQ34" s="18">
        <v>13.1</v>
      </c>
      <c r="BR34" s="20">
        <v>9.571759259259259E-3</v>
      </c>
      <c r="BS34" s="21">
        <v>0</v>
      </c>
      <c r="BT34" s="284">
        <v>3</v>
      </c>
      <c r="BU34" s="18">
        <v>17.329999999999998</v>
      </c>
      <c r="BV34" s="19">
        <v>5.7766666666666664</v>
      </c>
      <c r="BW34" s="18">
        <v>4</v>
      </c>
      <c r="BX34" s="18">
        <v>7.13</v>
      </c>
      <c r="BY34" s="20">
        <v>7.6929012345679018E-3</v>
      </c>
      <c r="BZ34" s="21">
        <v>0.33333333333333331</v>
      </c>
      <c r="CA34" s="134">
        <v>4</v>
      </c>
      <c r="CB34" s="27">
        <v>19</v>
      </c>
      <c r="CC34" s="28">
        <v>4.75</v>
      </c>
      <c r="CD34" s="27">
        <v>2.7</v>
      </c>
      <c r="CE34" s="27">
        <v>7</v>
      </c>
      <c r="CF34" s="29">
        <v>6.9820601851851866E-3</v>
      </c>
      <c r="CG34" s="135">
        <v>0.5</v>
      </c>
      <c r="CH34" s="284">
        <v>3</v>
      </c>
      <c r="CI34" s="18">
        <v>16.3</v>
      </c>
      <c r="CJ34" s="19">
        <v>5.4333333333333336</v>
      </c>
      <c r="CK34" s="18">
        <v>3.1</v>
      </c>
      <c r="CL34" s="18">
        <v>7</v>
      </c>
      <c r="CM34" s="20">
        <v>6.9830246913580238E-3</v>
      </c>
      <c r="CN34" s="21">
        <v>0.33333333333333331</v>
      </c>
      <c r="CO34" s="284">
        <v>3</v>
      </c>
      <c r="CP34" s="18">
        <v>7.9</v>
      </c>
      <c r="CQ34" s="19">
        <v>2.6333333333333333</v>
      </c>
      <c r="CR34" s="18">
        <v>2</v>
      </c>
      <c r="CS34" s="18">
        <v>3</v>
      </c>
      <c r="CT34" s="20">
        <v>6.9830246913580247E-3</v>
      </c>
      <c r="CU34" s="21">
        <v>0.66666666666666663</v>
      </c>
      <c r="CV34" s="284">
        <v>1</v>
      </c>
      <c r="CW34" s="18">
        <v>7.1070000000000002</v>
      </c>
      <c r="CX34" s="19">
        <v>7.1070000000000002</v>
      </c>
      <c r="CY34" s="18">
        <v>7.1070000000000002</v>
      </c>
      <c r="CZ34" s="18">
        <v>7.1070000000000002</v>
      </c>
      <c r="DA34" s="20">
        <v>8.5416666666666679E-3</v>
      </c>
      <c r="DB34" s="21">
        <v>0</v>
      </c>
      <c r="DC34" s="284">
        <v>3</v>
      </c>
      <c r="DD34" s="34">
        <v>14.1</v>
      </c>
      <c r="DE34" s="19">
        <v>4.7</v>
      </c>
      <c r="DF34" s="18">
        <v>3.1</v>
      </c>
      <c r="DG34" s="18">
        <v>7</v>
      </c>
      <c r="DH34" s="20">
        <v>7.8780864197530859E-3</v>
      </c>
      <c r="DI34" s="21">
        <v>0.33333333333333331</v>
      </c>
      <c r="DJ34" s="284"/>
      <c r="DK34" s="18"/>
      <c r="DL34" s="19"/>
      <c r="DM34" s="18"/>
      <c r="DN34" s="18"/>
      <c r="DO34" s="20"/>
      <c r="DP34" s="21"/>
      <c r="DQ34" s="284"/>
      <c r="DR34" s="18"/>
      <c r="DS34" s="19"/>
      <c r="DT34" s="18"/>
      <c r="DU34" s="18"/>
      <c r="DV34" s="20"/>
      <c r="DW34" s="21"/>
      <c r="DX34" s="136">
        <v>40</v>
      </c>
      <c r="DY34" s="136">
        <v>192.80699999999996</v>
      </c>
      <c r="DZ34" s="137">
        <v>4.820174999999999</v>
      </c>
      <c r="EA34" s="136">
        <v>1</v>
      </c>
      <c r="EB34" s="136">
        <v>13.1</v>
      </c>
      <c r="EC34" s="138">
        <v>7.4302662037037028E-3</v>
      </c>
      <c r="ED34" s="139">
        <v>0.55527777777770093</v>
      </c>
      <c r="EE34" s="40"/>
      <c r="EF34" s="18"/>
      <c r="EG34" s="19"/>
      <c r="EH34" s="18"/>
      <c r="EI34" s="18"/>
      <c r="EJ34" s="20"/>
      <c r="EK34" s="21"/>
      <c r="EL34" s="284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2.2916666666666667E-3</v>
      </c>
      <c r="ER34" s="21">
        <v>0</v>
      </c>
      <c r="ES34" s="284">
        <v>1</v>
      </c>
      <c r="ET34" s="18">
        <v>56</v>
      </c>
      <c r="EU34" s="19">
        <v>56</v>
      </c>
      <c r="EV34" s="18">
        <v>56</v>
      </c>
      <c r="EW34" s="18">
        <v>56</v>
      </c>
      <c r="EX34" s="20">
        <v>2.5694444444444445E-3</v>
      </c>
      <c r="EY34" s="21">
        <v>0</v>
      </c>
      <c r="EZ34" s="284">
        <v>3</v>
      </c>
      <c r="FA34" s="18">
        <v>78</v>
      </c>
      <c r="FB34" s="19">
        <v>26</v>
      </c>
      <c r="FC34" s="18">
        <v>10</v>
      </c>
      <c r="FD34" s="18">
        <v>56</v>
      </c>
      <c r="FE34" s="20">
        <v>2.453703703703704E-3</v>
      </c>
      <c r="FF34" s="21">
        <v>0.33333333333333331</v>
      </c>
      <c r="FG34" s="284">
        <v>5</v>
      </c>
      <c r="FH34" s="18">
        <v>131.89999999999998</v>
      </c>
      <c r="FI34" s="19">
        <v>26.379999999999995</v>
      </c>
      <c r="FJ34" s="18">
        <v>7.6</v>
      </c>
      <c r="FK34" s="18">
        <v>69.599999999999994</v>
      </c>
      <c r="FL34" s="20">
        <v>2.2685185185185182E-3</v>
      </c>
      <c r="FM34" s="21">
        <v>0.2</v>
      </c>
      <c r="FN34" s="284">
        <v>1</v>
      </c>
      <c r="FO34" s="18">
        <v>25</v>
      </c>
      <c r="FP34" s="19">
        <v>25</v>
      </c>
      <c r="FQ34" s="18">
        <v>25</v>
      </c>
      <c r="FR34" s="18">
        <v>25</v>
      </c>
      <c r="FS34" s="20">
        <v>2.4074074074074076E-3</v>
      </c>
      <c r="FT34" s="21">
        <v>0</v>
      </c>
      <c r="FU34" s="284">
        <v>5</v>
      </c>
      <c r="FV34" s="18">
        <v>80.599999999999994</v>
      </c>
      <c r="FW34" s="19">
        <v>16.119999999999997</v>
      </c>
      <c r="FX34" s="18">
        <v>8</v>
      </c>
      <c r="FY34" s="18">
        <v>25</v>
      </c>
      <c r="FZ34" s="20">
        <v>2.4467592592592588E-3</v>
      </c>
      <c r="GA34" s="21">
        <v>0.2</v>
      </c>
      <c r="GB34" s="284">
        <v>1</v>
      </c>
      <c r="GC34" s="18">
        <v>56</v>
      </c>
      <c r="GD34" s="19">
        <v>56</v>
      </c>
      <c r="GE34" s="18">
        <v>56</v>
      </c>
      <c r="GF34" s="18">
        <v>56</v>
      </c>
      <c r="GG34" s="20">
        <v>2.6967592592592594E-3</v>
      </c>
      <c r="GH34" s="21">
        <v>0</v>
      </c>
      <c r="GI34" s="284">
        <v>2</v>
      </c>
      <c r="GJ34" s="18">
        <v>112</v>
      </c>
      <c r="GK34" s="19">
        <v>56</v>
      </c>
      <c r="GL34" s="18">
        <v>56</v>
      </c>
      <c r="GM34" s="18">
        <v>56</v>
      </c>
      <c r="GN34" s="20">
        <v>2.6504629629629625E-3</v>
      </c>
      <c r="GO34" s="21">
        <v>1.2600694444445253</v>
      </c>
      <c r="GP34" s="284"/>
      <c r="GQ34" s="18"/>
      <c r="GR34" s="19"/>
      <c r="GS34" s="18"/>
      <c r="GT34" s="18"/>
      <c r="GU34" s="20"/>
      <c r="GV34" s="21"/>
      <c r="GW34" s="284">
        <v>2</v>
      </c>
      <c r="GX34" s="18">
        <v>37.269999999999996</v>
      </c>
      <c r="GY34" s="19">
        <v>18.634999999999998</v>
      </c>
      <c r="GZ34" s="18">
        <v>12.27</v>
      </c>
      <c r="HA34" s="18">
        <v>25</v>
      </c>
      <c r="HB34" s="20">
        <v>2.5983796296296297E-3</v>
      </c>
      <c r="HC34" s="21">
        <v>0</v>
      </c>
      <c r="HD34" s="134">
        <v>3</v>
      </c>
      <c r="HE34" s="27">
        <v>67</v>
      </c>
      <c r="HF34" s="28">
        <v>22.333333333333332</v>
      </c>
      <c r="HG34" s="27">
        <v>17</v>
      </c>
      <c r="HH34" s="27">
        <v>25</v>
      </c>
      <c r="HI34" s="29">
        <v>2.731481481481481E-3</v>
      </c>
      <c r="HJ34" s="135">
        <v>0</v>
      </c>
      <c r="HK34" s="284">
        <v>4</v>
      </c>
      <c r="HL34" s="18">
        <v>61.319999999999993</v>
      </c>
      <c r="HM34" s="19">
        <v>15.329999999999998</v>
      </c>
      <c r="HN34" s="18">
        <v>8.6199999999999992</v>
      </c>
      <c r="HO34" s="18">
        <v>25</v>
      </c>
      <c r="HP34" s="20">
        <v>2.8038194444444447E-3</v>
      </c>
      <c r="HQ34" s="21">
        <v>0.5</v>
      </c>
      <c r="HR34" s="284">
        <v>1</v>
      </c>
      <c r="HS34" s="18">
        <v>10.5</v>
      </c>
      <c r="HT34" s="19">
        <v>10.5</v>
      </c>
      <c r="HU34" s="18">
        <v>10.5</v>
      </c>
      <c r="HV34" s="18">
        <v>10.5</v>
      </c>
      <c r="HW34" s="20">
        <v>2.7199074074074074E-3</v>
      </c>
      <c r="HX34" s="21">
        <v>0</v>
      </c>
      <c r="HY34" s="284">
        <v>3</v>
      </c>
      <c r="HZ34" s="18">
        <v>43.6</v>
      </c>
      <c r="IA34" s="19">
        <v>14.533333333333333</v>
      </c>
      <c r="IB34" s="18">
        <v>7</v>
      </c>
      <c r="IC34" s="18">
        <v>26.1</v>
      </c>
      <c r="ID34" s="20">
        <v>2.7237654320987656E-3</v>
      </c>
      <c r="IE34" s="21">
        <v>1.3333333333333333</v>
      </c>
      <c r="IF34" s="284">
        <v>1</v>
      </c>
      <c r="IG34" s="34">
        <v>7</v>
      </c>
      <c r="IH34" s="19">
        <v>7</v>
      </c>
      <c r="II34" s="18">
        <v>7</v>
      </c>
      <c r="IJ34" s="18">
        <v>7</v>
      </c>
      <c r="IK34" s="20">
        <v>2.8472222222222219E-3</v>
      </c>
      <c r="IL34" s="21">
        <v>0</v>
      </c>
      <c r="IM34" s="284"/>
      <c r="IN34" s="18"/>
      <c r="IO34" s="19"/>
      <c r="IP34" s="18"/>
      <c r="IQ34" s="18"/>
      <c r="IR34" s="20"/>
      <c r="IS34" s="21"/>
      <c r="IT34" s="284"/>
      <c r="IU34" s="18"/>
      <c r="IV34" s="19"/>
      <c r="IW34" s="18"/>
      <c r="IX34" s="18"/>
      <c r="IY34" s="20"/>
      <c r="IZ34" s="21"/>
      <c r="JA34" s="136">
        <v>33</v>
      </c>
      <c r="JB34" s="136">
        <v>791.19</v>
      </c>
      <c r="JC34" s="137">
        <v>23.975454545454546</v>
      </c>
      <c r="JD34" s="136">
        <v>7</v>
      </c>
      <c r="JE34" s="136">
        <v>69.599999999999994</v>
      </c>
      <c r="JF34" s="138">
        <v>2.5620791245791249E-3</v>
      </c>
      <c r="JG34" s="139">
        <v>0.34909511784512276</v>
      </c>
      <c r="JH34" s="40"/>
      <c r="JI34" s="18"/>
      <c r="JJ34" s="19"/>
      <c r="JK34" s="18"/>
      <c r="JL34" s="18"/>
      <c r="JM34" s="20"/>
      <c r="JN34" s="21"/>
      <c r="JO34" s="284">
        <v>1</v>
      </c>
      <c r="JP34" s="18">
        <v>1</v>
      </c>
      <c r="JQ34" s="19">
        <v>1</v>
      </c>
      <c r="JR34" s="18">
        <v>1</v>
      </c>
      <c r="JS34" s="18">
        <v>1</v>
      </c>
      <c r="JT34" s="20">
        <v>2.7442129629629632E-2</v>
      </c>
      <c r="JU34" s="21">
        <v>0</v>
      </c>
      <c r="JV34" s="284">
        <v>1</v>
      </c>
      <c r="JW34" s="18">
        <v>1.2</v>
      </c>
      <c r="JX34" s="19">
        <v>1.2</v>
      </c>
      <c r="JY34" s="18">
        <v>1.2</v>
      </c>
      <c r="JZ34" s="18">
        <v>1.2</v>
      </c>
      <c r="KA34" s="20">
        <v>2.5300925925925925E-2</v>
      </c>
      <c r="KB34" s="21">
        <v>1</v>
      </c>
      <c r="KC34" s="284">
        <v>2</v>
      </c>
      <c r="KD34" s="18">
        <v>2.2000000000000002</v>
      </c>
      <c r="KE34" s="19">
        <v>1.1000000000000001</v>
      </c>
      <c r="KF34" s="18">
        <v>1</v>
      </c>
      <c r="KG34" s="18">
        <v>1.2</v>
      </c>
      <c r="KH34" s="20">
        <v>2.267361111111111E-2</v>
      </c>
      <c r="KI34" s="21">
        <v>0.5</v>
      </c>
      <c r="KJ34" s="284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2.3240740740740742E-2</v>
      </c>
      <c r="KP34" s="21">
        <v>0</v>
      </c>
      <c r="KQ34" s="284">
        <v>1</v>
      </c>
      <c r="KR34" s="18">
        <v>1</v>
      </c>
      <c r="KS34" s="19">
        <v>1</v>
      </c>
      <c r="KT34" s="18">
        <v>1</v>
      </c>
      <c r="KU34" s="18">
        <v>1</v>
      </c>
      <c r="KV34" s="20">
        <v>2.5648148148148146E-2</v>
      </c>
      <c r="KW34" s="21">
        <v>3</v>
      </c>
      <c r="KX34" s="284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2.6041666666666668E-2</v>
      </c>
      <c r="LD34" s="21">
        <v>1</v>
      </c>
      <c r="LE34" s="284">
        <v>1</v>
      </c>
      <c r="LF34" s="18">
        <v>1.2</v>
      </c>
      <c r="LG34" s="19">
        <v>1.2</v>
      </c>
      <c r="LH34" s="18">
        <v>1.2</v>
      </c>
      <c r="LI34" s="18">
        <v>1.2</v>
      </c>
      <c r="LJ34" s="20">
        <v>2.6412037037037036E-2</v>
      </c>
      <c r="LK34" s="21">
        <v>1</v>
      </c>
      <c r="LL34" s="284"/>
      <c r="LM34" s="18"/>
      <c r="LN34" s="19"/>
      <c r="LO34" s="18"/>
      <c r="LP34" s="18"/>
      <c r="LQ34" s="20"/>
      <c r="LR34" s="21"/>
      <c r="LS34" s="284">
        <v>1</v>
      </c>
      <c r="LT34" s="18">
        <v>1.2</v>
      </c>
      <c r="LU34" s="19">
        <v>1.2</v>
      </c>
      <c r="LV34" s="18">
        <v>1.2</v>
      </c>
      <c r="LW34" s="18">
        <v>1.2</v>
      </c>
      <c r="LX34" s="20">
        <v>2.3784722222222221E-2</v>
      </c>
      <c r="LY34" s="21">
        <v>2</v>
      </c>
      <c r="LZ34" s="284">
        <v>1</v>
      </c>
      <c r="MA34" s="18">
        <v>1</v>
      </c>
      <c r="MB34" s="19">
        <v>1</v>
      </c>
      <c r="MC34" s="18">
        <v>1</v>
      </c>
      <c r="MD34" s="18">
        <v>1</v>
      </c>
      <c r="ME34" s="20">
        <v>2.736111111111111E-2</v>
      </c>
      <c r="MF34" s="21">
        <v>1</v>
      </c>
      <c r="MG34" s="134">
        <v>1</v>
      </c>
      <c r="MH34" s="27">
        <v>1</v>
      </c>
      <c r="MI34" s="28">
        <v>1</v>
      </c>
      <c r="MJ34" s="27">
        <v>1</v>
      </c>
      <c r="MK34" s="27">
        <v>1</v>
      </c>
      <c r="ML34" s="29">
        <v>2.7013888888888889E-2</v>
      </c>
      <c r="MM34" s="135">
        <v>1</v>
      </c>
      <c r="MN34" s="284">
        <v>1</v>
      </c>
      <c r="MO34" s="18">
        <v>1</v>
      </c>
      <c r="MP34" s="19">
        <v>1</v>
      </c>
      <c r="MQ34" s="18">
        <v>1</v>
      </c>
      <c r="MR34" s="18">
        <v>1</v>
      </c>
      <c r="MS34" s="20">
        <v>2.56712962962963E-2</v>
      </c>
      <c r="MT34" s="21">
        <v>0</v>
      </c>
      <c r="MU34" s="284">
        <v>1</v>
      </c>
      <c r="MV34" s="18">
        <v>0.25</v>
      </c>
      <c r="MW34" s="19">
        <v>0.25</v>
      </c>
      <c r="MX34" s="18">
        <v>0.25</v>
      </c>
      <c r="MY34" s="18">
        <v>0.25</v>
      </c>
      <c r="MZ34" s="20">
        <v>3.0879629629629632E-2</v>
      </c>
      <c r="NA34" s="21">
        <v>0</v>
      </c>
      <c r="NB34" s="284"/>
      <c r="NC34" s="18"/>
      <c r="ND34" s="19"/>
      <c r="NE34" s="18"/>
      <c r="NF34" s="18"/>
      <c r="NG34" s="20"/>
      <c r="NH34" s="21"/>
      <c r="NI34" s="284">
        <v>1</v>
      </c>
      <c r="NJ34" s="34">
        <v>0.25</v>
      </c>
      <c r="NK34" s="19">
        <v>0.25</v>
      </c>
      <c r="NL34" s="18">
        <v>0.25</v>
      </c>
      <c r="NM34" s="18">
        <v>0.25</v>
      </c>
      <c r="NN34" s="20">
        <v>2.462962962962963E-2</v>
      </c>
      <c r="NO34" s="21">
        <v>1</v>
      </c>
      <c r="NP34" s="284"/>
      <c r="NQ34" s="18"/>
      <c r="NR34" s="19"/>
      <c r="NS34" s="18"/>
      <c r="NT34" s="18"/>
      <c r="NU34" s="20"/>
      <c r="NV34" s="21"/>
      <c r="NW34" s="284"/>
      <c r="NX34" s="18"/>
      <c r="NY34" s="19"/>
      <c r="NZ34" s="18"/>
      <c r="OA34" s="18"/>
      <c r="OB34" s="20"/>
      <c r="OC34" s="21"/>
      <c r="OD34" s="136">
        <v>14</v>
      </c>
      <c r="OE34" s="136">
        <v>13.299999999999999</v>
      </c>
      <c r="OF34" s="137">
        <v>0.95</v>
      </c>
      <c r="OG34" s="136">
        <v>0.25</v>
      </c>
      <c r="OH34" s="136">
        <v>1.2</v>
      </c>
      <c r="OI34" s="138">
        <v>2.5626653439153435E-2</v>
      </c>
      <c r="OJ34" s="139">
        <v>0.8571428571428571</v>
      </c>
      <c r="OK34" s="40"/>
      <c r="OL34" s="18"/>
      <c r="OM34" s="19"/>
      <c r="ON34" s="18"/>
      <c r="OO34" s="18"/>
      <c r="OP34" s="20"/>
      <c r="OQ34" s="21"/>
      <c r="OR34" s="136"/>
      <c r="OS34" s="136"/>
      <c r="OT34" s="137"/>
      <c r="OU34" s="136"/>
      <c r="OV34" s="136"/>
      <c r="OW34" s="138"/>
      <c r="OX34" s="285"/>
    </row>
    <row r="35" spans="1:414" s="22" customFormat="1" x14ac:dyDescent="0.2">
      <c r="A35" s="133">
        <v>25</v>
      </c>
      <c r="B35" s="40"/>
      <c r="C35" s="18"/>
      <c r="D35" s="19"/>
      <c r="E35" s="18"/>
      <c r="F35" s="18"/>
      <c r="G35" s="20"/>
      <c r="H35" s="21"/>
      <c r="I35" s="284">
        <v>4</v>
      </c>
      <c r="J35" s="18">
        <v>14.95</v>
      </c>
      <c r="K35" s="19">
        <v>3.7374999999999998</v>
      </c>
      <c r="L35" s="18">
        <v>1.5</v>
      </c>
      <c r="M35" s="18">
        <v>5.2</v>
      </c>
      <c r="N35" s="20">
        <v>8.5850694444444455E-3</v>
      </c>
      <c r="O35" s="21">
        <v>0</v>
      </c>
      <c r="P35" s="284">
        <v>3</v>
      </c>
      <c r="Q35" s="18">
        <v>16</v>
      </c>
      <c r="R35" s="19">
        <v>5.333333333333333</v>
      </c>
      <c r="S35" s="18">
        <v>3.1</v>
      </c>
      <c r="T35" s="18">
        <v>7.85</v>
      </c>
      <c r="U35" s="20">
        <v>7.5154320987654323E-3</v>
      </c>
      <c r="V35" s="21">
        <v>0.33333333333333331</v>
      </c>
      <c r="W35" s="284">
        <v>3</v>
      </c>
      <c r="X35" s="18">
        <v>13.4</v>
      </c>
      <c r="Y35" s="19">
        <v>4.4666666666666668</v>
      </c>
      <c r="Z35" s="18">
        <v>1.75</v>
      </c>
      <c r="AA35" s="18">
        <v>7.5</v>
      </c>
      <c r="AB35" s="20">
        <v>8.8734567901234563E-3</v>
      </c>
      <c r="AC35" s="21">
        <v>0</v>
      </c>
      <c r="AD35" s="284">
        <v>5</v>
      </c>
      <c r="AE35" s="18">
        <v>23.08</v>
      </c>
      <c r="AF35" s="19">
        <v>4.6159999999999997</v>
      </c>
      <c r="AG35" s="18">
        <v>3.28</v>
      </c>
      <c r="AH35" s="18">
        <v>7</v>
      </c>
      <c r="AI35" s="20">
        <v>7.0231481481481482E-3</v>
      </c>
      <c r="AJ35" s="21">
        <v>0</v>
      </c>
      <c r="AK35" s="284">
        <v>3</v>
      </c>
      <c r="AL35" s="18">
        <v>9.1</v>
      </c>
      <c r="AM35" s="19">
        <v>3.0333333333333332</v>
      </c>
      <c r="AN35" s="18">
        <v>1.5</v>
      </c>
      <c r="AO35" s="18">
        <v>5.0999999999999996</v>
      </c>
      <c r="AP35" s="20">
        <v>6.9290123456790115E-3</v>
      </c>
      <c r="AQ35" s="21">
        <v>0</v>
      </c>
      <c r="AR35" s="284">
        <v>3</v>
      </c>
      <c r="AS35" s="18">
        <v>7.6</v>
      </c>
      <c r="AT35" s="19">
        <v>2.5333333333333332</v>
      </c>
      <c r="AU35" s="18">
        <v>2</v>
      </c>
      <c r="AV35" s="18">
        <v>3</v>
      </c>
      <c r="AW35" s="20">
        <v>6.7824074074074071E-3</v>
      </c>
      <c r="AX35" s="21">
        <v>0.33333333333333331</v>
      </c>
      <c r="AY35" s="284">
        <v>2</v>
      </c>
      <c r="AZ35" s="18">
        <v>7.2</v>
      </c>
      <c r="BA35" s="19">
        <v>3.6</v>
      </c>
      <c r="BB35" s="18">
        <v>1</v>
      </c>
      <c r="BC35" s="18">
        <v>6.2</v>
      </c>
      <c r="BD35" s="20">
        <v>7.540509259259259E-3</v>
      </c>
      <c r="BE35" s="21">
        <v>1</v>
      </c>
      <c r="BF35" s="284">
        <v>3</v>
      </c>
      <c r="BG35" s="18">
        <v>11.81</v>
      </c>
      <c r="BH35" s="19">
        <v>3.936666666666667</v>
      </c>
      <c r="BI35" s="18">
        <v>2.16</v>
      </c>
      <c r="BJ35" s="18">
        <v>6.2</v>
      </c>
      <c r="BK35" s="20">
        <v>7.7469135802469141E-3</v>
      </c>
      <c r="BL35" s="21">
        <v>1.6787037037041348</v>
      </c>
      <c r="BM35" s="284"/>
      <c r="BN35" s="18"/>
      <c r="BO35" s="19"/>
      <c r="BP35" s="18"/>
      <c r="BQ35" s="18"/>
      <c r="BR35" s="20"/>
      <c r="BS35" s="21"/>
      <c r="BT35" s="284">
        <v>3</v>
      </c>
      <c r="BU35" s="18">
        <v>12.1</v>
      </c>
      <c r="BV35" s="19">
        <v>4.0333333333333332</v>
      </c>
      <c r="BW35" s="18">
        <v>3.1</v>
      </c>
      <c r="BX35" s="18">
        <v>5</v>
      </c>
      <c r="BY35" s="20">
        <v>6.9174382716049379E-3</v>
      </c>
      <c r="BZ35" s="21">
        <v>0.33333333333333331</v>
      </c>
      <c r="CA35" s="134">
        <v>3</v>
      </c>
      <c r="CB35" s="27">
        <v>9</v>
      </c>
      <c r="CC35" s="28">
        <v>3</v>
      </c>
      <c r="CD35" s="27">
        <v>2.9</v>
      </c>
      <c r="CE35" s="27">
        <v>3.1</v>
      </c>
      <c r="CF35" s="29">
        <v>7.2492283950617289E-3</v>
      </c>
      <c r="CG35" s="135">
        <v>0.33333333333333331</v>
      </c>
      <c r="CH35" s="284">
        <v>3</v>
      </c>
      <c r="CI35" s="18">
        <v>9.1</v>
      </c>
      <c r="CJ35" s="19">
        <v>3.0333333333333332</v>
      </c>
      <c r="CK35" s="18">
        <v>2.9</v>
      </c>
      <c r="CL35" s="18">
        <v>3.3</v>
      </c>
      <c r="CM35" s="20">
        <v>6.8827160493827163E-3</v>
      </c>
      <c r="CN35" s="21">
        <v>0.33333333333333331</v>
      </c>
      <c r="CO35" s="284">
        <v>1</v>
      </c>
      <c r="CP35" s="18">
        <v>3.25</v>
      </c>
      <c r="CQ35" s="19">
        <v>3.25</v>
      </c>
      <c r="CR35" s="18">
        <v>3.25</v>
      </c>
      <c r="CS35" s="18">
        <v>3.25</v>
      </c>
      <c r="CT35" s="20">
        <v>7.083333333333333E-3</v>
      </c>
      <c r="CU35" s="21">
        <v>0</v>
      </c>
      <c r="CV35" s="284">
        <v>2</v>
      </c>
      <c r="CW35" s="18">
        <v>13.2</v>
      </c>
      <c r="CX35" s="19">
        <v>6.6</v>
      </c>
      <c r="CY35" s="18">
        <v>6.2</v>
      </c>
      <c r="CZ35" s="18">
        <v>7</v>
      </c>
      <c r="DA35" s="20">
        <v>7.8067129629629632E-3</v>
      </c>
      <c r="DB35" s="21">
        <v>0</v>
      </c>
      <c r="DC35" s="284">
        <v>2</v>
      </c>
      <c r="DD35" s="18">
        <v>6.2</v>
      </c>
      <c r="DE35" s="19">
        <v>3.1</v>
      </c>
      <c r="DF35" s="18">
        <v>3.1</v>
      </c>
      <c r="DG35" s="18">
        <v>3.1</v>
      </c>
      <c r="DH35" s="20">
        <v>7.858796296296296E-3</v>
      </c>
      <c r="DI35" s="21">
        <v>0</v>
      </c>
      <c r="DJ35" s="284"/>
      <c r="DK35" s="18"/>
      <c r="DL35" s="19"/>
      <c r="DM35" s="18"/>
      <c r="DN35" s="18"/>
      <c r="DO35" s="20"/>
      <c r="DP35" s="21"/>
      <c r="DQ35" s="284"/>
      <c r="DR35" s="18"/>
      <c r="DS35" s="19"/>
      <c r="DT35" s="18"/>
      <c r="DU35" s="18"/>
      <c r="DV35" s="20"/>
      <c r="DW35" s="21"/>
      <c r="DX35" s="136">
        <v>40</v>
      </c>
      <c r="DY35" s="136">
        <v>155.98999999999998</v>
      </c>
      <c r="DZ35" s="137">
        <v>3.8997499999999996</v>
      </c>
      <c r="EA35" s="136">
        <v>1</v>
      </c>
      <c r="EB35" s="136">
        <v>7.85</v>
      </c>
      <c r="EC35" s="138">
        <v>7.4910300925925934E-3</v>
      </c>
      <c r="ED35" s="139">
        <v>0.3009027777778101</v>
      </c>
      <c r="EE35" s="40"/>
      <c r="EF35" s="18"/>
      <c r="EG35" s="19"/>
      <c r="EH35" s="18"/>
      <c r="EI35" s="18"/>
      <c r="EJ35" s="20"/>
      <c r="EK35" s="21"/>
      <c r="EL35" s="284">
        <v>1</v>
      </c>
      <c r="EM35" s="18">
        <v>100.6</v>
      </c>
      <c r="EN35" s="19">
        <v>100.6</v>
      </c>
      <c r="EO35" s="18">
        <v>100.6</v>
      </c>
      <c r="EP35" s="18">
        <v>100.6</v>
      </c>
      <c r="EQ35" s="20">
        <v>2.8587962962962963E-3</v>
      </c>
      <c r="ER35" s="21">
        <v>0</v>
      </c>
      <c r="ES35" s="284">
        <v>3</v>
      </c>
      <c r="ET35" s="18">
        <v>88.3</v>
      </c>
      <c r="EU35" s="19">
        <v>29.433333333333334</v>
      </c>
      <c r="EV35" s="18">
        <v>10.7</v>
      </c>
      <c r="EW35" s="18">
        <v>52.6</v>
      </c>
      <c r="EX35" s="20">
        <v>2.7160493827160493E-3</v>
      </c>
      <c r="EY35" s="21">
        <v>0.33333333333333331</v>
      </c>
      <c r="EZ35" s="284">
        <v>2</v>
      </c>
      <c r="FA35" s="18">
        <v>180.2</v>
      </c>
      <c r="FB35" s="19">
        <v>90.1</v>
      </c>
      <c r="FC35" s="18">
        <v>78.8</v>
      </c>
      <c r="FD35" s="18">
        <v>101.4</v>
      </c>
      <c r="FE35" s="20">
        <v>2.719907407407407E-3</v>
      </c>
      <c r="FF35" s="21">
        <v>0.5</v>
      </c>
      <c r="FG35" s="284">
        <v>3</v>
      </c>
      <c r="FH35" s="18">
        <v>51.6</v>
      </c>
      <c r="FI35" s="19">
        <v>17.2</v>
      </c>
      <c r="FJ35" s="18">
        <v>11</v>
      </c>
      <c r="FK35" s="18">
        <v>20.3</v>
      </c>
      <c r="FL35" s="20">
        <v>2.3379629629629631E-3</v>
      </c>
      <c r="FM35" s="21">
        <v>0</v>
      </c>
      <c r="FN35" s="284">
        <v>3</v>
      </c>
      <c r="FO35" s="18">
        <v>123.1</v>
      </c>
      <c r="FP35" s="19">
        <v>41.033333333333331</v>
      </c>
      <c r="FQ35" s="18">
        <v>10.8</v>
      </c>
      <c r="FR35" s="18">
        <v>101.3</v>
      </c>
      <c r="FS35" s="20">
        <v>2.1334876543209875E-3</v>
      </c>
      <c r="FT35" s="21">
        <v>0.33333333333333331</v>
      </c>
      <c r="FU35" s="284">
        <v>1</v>
      </c>
      <c r="FV35" s="18">
        <v>7.8</v>
      </c>
      <c r="FW35" s="19">
        <v>7.8</v>
      </c>
      <c r="FX35" s="18">
        <v>7.8</v>
      </c>
      <c r="FY35" s="18">
        <v>7.8</v>
      </c>
      <c r="FZ35" s="20">
        <v>2.673611111111111E-3</v>
      </c>
      <c r="GA35" s="21">
        <v>1</v>
      </c>
      <c r="GB35" s="284">
        <v>2</v>
      </c>
      <c r="GC35" s="18">
        <v>45.79</v>
      </c>
      <c r="GD35" s="19">
        <v>22.895</v>
      </c>
      <c r="GE35" s="18">
        <v>22.79</v>
      </c>
      <c r="GF35" s="18">
        <v>23</v>
      </c>
      <c r="GG35" s="20">
        <v>2.922453703703704E-3</v>
      </c>
      <c r="GH35" s="21">
        <v>0.5</v>
      </c>
      <c r="GI35" s="284">
        <v>1</v>
      </c>
      <c r="GJ35" s="18">
        <v>25</v>
      </c>
      <c r="GK35" s="19">
        <v>25</v>
      </c>
      <c r="GL35" s="18">
        <v>25</v>
      </c>
      <c r="GM35" s="18">
        <v>25</v>
      </c>
      <c r="GN35" s="20">
        <v>2.5115740740740741E-3</v>
      </c>
      <c r="GO35" s="21">
        <v>0.80625000000145519</v>
      </c>
      <c r="GP35" s="284">
        <v>2</v>
      </c>
      <c r="GQ35" s="18">
        <v>18.5</v>
      </c>
      <c r="GR35" s="19">
        <v>9.25</v>
      </c>
      <c r="GS35" s="18">
        <v>8</v>
      </c>
      <c r="GT35" s="18">
        <v>10.5</v>
      </c>
      <c r="GU35" s="20">
        <v>2.6562499999999998E-3</v>
      </c>
      <c r="GV35" s="21">
        <v>3.5</v>
      </c>
      <c r="GW35" s="284">
        <v>2</v>
      </c>
      <c r="GX35" s="18">
        <v>19.5</v>
      </c>
      <c r="GY35" s="19">
        <v>9.75</v>
      </c>
      <c r="GZ35" s="18">
        <v>9.5</v>
      </c>
      <c r="HA35" s="18">
        <v>10</v>
      </c>
      <c r="HB35" s="20">
        <v>2.9745370370370377E-3</v>
      </c>
      <c r="HC35" s="21">
        <v>0</v>
      </c>
      <c r="HD35" s="134">
        <v>2</v>
      </c>
      <c r="HE35" s="27">
        <v>16.600000000000001</v>
      </c>
      <c r="HF35" s="28">
        <v>8.3000000000000007</v>
      </c>
      <c r="HG35" s="27">
        <v>7.5</v>
      </c>
      <c r="HH35" s="27">
        <v>9.1</v>
      </c>
      <c r="HI35" s="29">
        <v>2.7835648148148147E-3</v>
      </c>
      <c r="HJ35" s="135">
        <v>0.5</v>
      </c>
      <c r="HK35" s="284">
        <v>2</v>
      </c>
      <c r="HL35" s="18">
        <v>18.43</v>
      </c>
      <c r="HM35" s="19">
        <v>9.2149999999999999</v>
      </c>
      <c r="HN35" s="18">
        <v>9.1</v>
      </c>
      <c r="HO35" s="18">
        <v>9.33</v>
      </c>
      <c r="HP35" s="20">
        <v>2.5752314814814813E-3</v>
      </c>
      <c r="HQ35" s="21">
        <v>0</v>
      </c>
      <c r="HR35" s="284">
        <v>1</v>
      </c>
      <c r="HS35" s="18">
        <v>10.5</v>
      </c>
      <c r="HT35" s="19">
        <v>10.5</v>
      </c>
      <c r="HU35" s="18">
        <v>10.5</v>
      </c>
      <c r="HV35" s="18">
        <v>10.5</v>
      </c>
      <c r="HW35" s="20">
        <v>2.5810185185185185E-3</v>
      </c>
      <c r="HX35" s="21">
        <v>0</v>
      </c>
      <c r="HY35" s="284">
        <v>2</v>
      </c>
      <c r="HZ35" s="18">
        <v>50</v>
      </c>
      <c r="IA35" s="19">
        <v>25</v>
      </c>
      <c r="IB35" s="18">
        <v>25</v>
      </c>
      <c r="IC35" s="18">
        <v>25</v>
      </c>
      <c r="ID35" s="20">
        <v>2.6388888888888885E-3</v>
      </c>
      <c r="IE35" s="21">
        <v>0.5</v>
      </c>
      <c r="IF35" s="284">
        <v>2</v>
      </c>
      <c r="IG35" s="18">
        <v>18.8</v>
      </c>
      <c r="IH35" s="19">
        <v>9.4</v>
      </c>
      <c r="II35" s="18">
        <v>9.3000000000000007</v>
      </c>
      <c r="IJ35" s="18">
        <v>9.5</v>
      </c>
      <c r="IK35" s="20">
        <v>2.465277777777778E-3</v>
      </c>
      <c r="IL35" s="21">
        <v>0</v>
      </c>
      <c r="IM35" s="284"/>
      <c r="IN35" s="18"/>
      <c r="IO35" s="19"/>
      <c r="IP35" s="18"/>
      <c r="IQ35" s="18"/>
      <c r="IR35" s="20"/>
      <c r="IS35" s="21"/>
      <c r="IT35" s="284"/>
      <c r="IU35" s="18"/>
      <c r="IV35" s="19"/>
      <c r="IW35" s="18"/>
      <c r="IX35" s="18"/>
      <c r="IY35" s="20"/>
      <c r="IZ35" s="21"/>
      <c r="JA35" s="136">
        <v>29</v>
      </c>
      <c r="JB35" s="136">
        <v>774.71999999999991</v>
      </c>
      <c r="JC35" s="137">
        <v>26.714482758620687</v>
      </c>
      <c r="JD35" s="136">
        <v>7.5</v>
      </c>
      <c r="JE35" s="136">
        <v>101.4</v>
      </c>
      <c r="JF35" s="138">
        <v>2.6089559386973178E-3</v>
      </c>
      <c r="JG35" s="139">
        <v>0.51056034482763635</v>
      </c>
      <c r="JH35" s="40"/>
      <c r="JI35" s="18"/>
      <c r="JJ35" s="19"/>
      <c r="JK35" s="18"/>
      <c r="JL35" s="18"/>
      <c r="JM35" s="20"/>
      <c r="JN35" s="21"/>
      <c r="JO35" s="284">
        <v>2</v>
      </c>
      <c r="JP35" s="18">
        <v>2</v>
      </c>
      <c r="JQ35" s="19">
        <v>1</v>
      </c>
      <c r="JR35" s="18">
        <v>1</v>
      </c>
      <c r="JS35" s="18">
        <v>1</v>
      </c>
      <c r="JT35" s="20">
        <v>2.4380787037037038E-2</v>
      </c>
      <c r="JU35" s="21">
        <v>0</v>
      </c>
      <c r="JV35" s="284">
        <v>2</v>
      </c>
      <c r="JW35" s="18">
        <v>2</v>
      </c>
      <c r="JX35" s="19">
        <v>1</v>
      </c>
      <c r="JY35" s="18">
        <v>1</v>
      </c>
      <c r="JZ35" s="18">
        <v>1</v>
      </c>
      <c r="KA35" s="20">
        <v>2.4079861111111114E-2</v>
      </c>
      <c r="KB35" s="21">
        <v>0</v>
      </c>
      <c r="KC35" s="284">
        <v>2</v>
      </c>
      <c r="KD35" s="18">
        <v>2.65</v>
      </c>
      <c r="KE35" s="19">
        <v>1.325</v>
      </c>
      <c r="KF35" s="18">
        <v>1</v>
      </c>
      <c r="KG35" s="18">
        <v>1.65</v>
      </c>
      <c r="KH35" s="20">
        <v>2.2297453703703705E-2</v>
      </c>
      <c r="KI35" s="21">
        <v>0.5</v>
      </c>
      <c r="KJ35" s="284">
        <v>1</v>
      </c>
      <c r="KK35" s="18">
        <v>0.61</v>
      </c>
      <c r="KL35" s="19">
        <v>0.61</v>
      </c>
      <c r="KM35" s="18">
        <v>0.61</v>
      </c>
      <c r="KN35" s="18">
        <v>0.61</v>
      </c>
      <c r="KO35" s="20">
        <v>3.0740740740740739E-2</v>
      </c>
      <c r="KP35" s="21">
        <v>0</v>
      </c>
      <c r="KQ35" s="284">
        <v>1</v>
      </c>
      <c r="KR35" s="18">
        <v>1</v>
      </c>
      <c r="KS35" s="19">
        <v>1</v>
      </c>
      <c r="KT35" s="18">
        <v>1</v>
      </c>
      <c r="KU35" s="18">
        <v>1</v>
      </c>
      <c r="KV35" s="20">
        <v>2.4305555555555556E-2</v>
      </c>
      <c r="KW35" s="21">
        <v>0</v>
      </c>
      <c r="KX35" s="284">
        <v>1</v>
      </c>
      <c r="KY35" s="18">
        <v>0.7</v>
      </c>
      <c r="KZ35" s="19">
        <v>0.7</v>
      </c>
      <c r="LA35" s="18">
        <v>0.7</v>
      </c>
      <c r="LB35" s="18">
        <v>0.7</v>
      </c>
      <c r="LC35" s="20">
        <v>2.8171296296296302E-2</v>
      </c>
      <c r="LD35" s="21">
        <v>0</v>
      </c>
      <c r="LE35" s="284">
        <v>1</v>
      </c>
      <c r="LF35" s="18">
        <v>0.5</v>
      </c>
      <c r="LG35" s="19">
        <v>0.5</v>
      </c>
      <c r="LH35" s="18">
        <v>0.5</v>
      </c>
      <c r="LI35" s="18">
        <v>0.5</v>
      </c>
      <c r="LJ35" s="20">
        <v>2.3009259259259257E-2</v>
      </c>
      <c r="LK35" s="21">
        <v>2</v>
      </c>
      <c r="LL35" s="284">
        <v>1</v>
      </c>
      <c r="LM35" s="18">
        <v>1</v>
      </c>
      <c r="LN35" s="19">
        <v>1</v>
      </c>
      <c r="LO35" s="18">
        <v>1</v>
      </c>
      <c r="LP35" s="18">
        <v>1</v>
      </c>
      <c r="LQ35" s="20">
        <v>2.5439814814814814E-2</v>
      </c>
      <c r="LR35" s="21">
        <v>1.046527777776646</v>
      </c>
      <c r="LS35" s="284"/>
      <c r="LT35" s="18"/>
      <c r="LU35" s="19"/>
      <c r="LV35" s="18"/>
      <c r="LW35" s="18"/>
      <c r="LX35" s="20"/>
      <c r="LY35" s="21"/>
      <c r="LZ35" s="284">
        <v>1</v>
      </c>
      <c r="MA35" s="18">
        <v>0.5</v>
      </c>
      <c r="MB35" s="19">
        <v>0.5</v>
      </c>
      <c r="MC35" s="18">
        <v>0.5</v>
      </c>
      <c r="MD35" s="18">
        <v>0.5</v>
      </c>
      <c r="ME35" s="20">
        <v>2.3356481481481482E-2</v>
      </c>
      <c r="MF35" s="21">
        <v>1</v>
      </c>
      <c r="MG35" s="134">
        <v>1</v>
      </c>
      <c r="MH35" s="27">
        <v>0.5</v>
      </c>
      <c r="MI35" s="28">
        <v>0.5</v>
      </c>
      <c r="MJ35" s="27">
        <v>0.5</v>
      </c>
      <c r="MK35" s="27">
        <v>0.5</v>
      </c>
      <c r="ML35" s="29">
        <v>2.2824074074074076E-2</v>
      </c>
      <c r="MM35" s="135">
        <v>0</v>
      </c>
      <c r="MN35" s="284">
        <v>2</v>
      </c>
      <c r="MO35" s="18">
        <v>0.75</v>
      </c>
      <c r="MP35" s="19">
        <v>0.375</v>
      </c>
      <c r="MQ35" s="18">
        <v>0.25</v>
      </c>
      <c r="MR35" s="18">
        <v>0.5</v>
      </c>
      <c r="MS35" s="20">
        <v>2.6041666666666664E-2</v>
      </c>
      <c r="MT35" s="21">
        <v>0</v>
      </c>
      <c r="MU35" s="284">
        <v>3</v>
      </c>
      <c r="MV35" s="18">
        <v>0.75</v>
      </c>
      <c r="MW35" s="19">
        <v>0.25</v>
      </c>
      <c r="MX35" s="18">
        <v>0.25</v>
      </c>
      <c r="MY35" s="18">
        <v>0.25</v>
      </c>
      <c r="MZ35" s="20">
        <v>3.0416666666666665E-2</v>
      </c>
      <c r="NA35" s="21">
        <v>0.33333333333333331</v>
      </c>
      <c r="NB35" s="284">
        <v>1</v>
      </c>
      <c r="NC35" s="18">
        <v>0.65</v>
      </c>
      <c r="ND35" s="19">
        <v>0.65</v>
      </c>
      <c r="NE35" s="18">
        <v>0.65</v>
      </c>
      <c r="NF35" s="18">
        <v>0.65</v>
      </c>
      <c r="NG35" s="20">
        <v>2.1886574074074072E-2</v>
      </c>
      <c r="NH35" s="21">
        <v>3</v>
      </c>
      <c r="NI35" s="284">
        <v>2</v>
      </c>
      <c r="NJ35" s="18">
        <v>0.875</v>
      </c>
      <c r="NK35" s="19">
        <v>0.4375</v>
      </c>
      <c r="NL35" s="18">
        <v>0.375</v>
      </c>
      <c r="NM35" s="18">
        <v>0.5</v>
      </c>
      <c r="NN35" s="20">
        <v>2.8350694444444442E-2</v>
      </c>
      <c r="NO35" s="21">
        <v>2</v>
      </c>
      <c r="NP35" s="284"/>
      <c r="NQ35" s="18"/>
      <c r="NR35" s="19"/>
      <c r="NS35" s="18"/>
      <c r="NT35" s="18"/>
      <c r="NU35" s="20"/>
      <c r="NV35" s="21"/>
      <c r="NW35" s="284"/>
      <c r="NX35" s="18"/>
      <c r="NY35" s="19"/>
      <c r="NZ35" s="18"/>
      <c r="OA35" s="18"/>
      <c r="OB35" s="20"/>
      <c r="OC35" s="21"/>
      <c r="OD35" s="136">
        <v>21</v>
      </c>
      <c r="OE35" s="136">
        <v>14.485000000000001</v>
      </c>
      <c r="OF35" s="137">
        <v>0.6897619047619048</v>
      </c>
      <c r="OG35" s="136">
        <v>0.25</v>
      </c>
      <c r="OH35" s="136">
        <v>1.65</v>
      </c>
      <c r="OI35" s="138">
        <v>2.5775462962962969E-2</v>
      </c>
      <c r="OJ35" s="139">
        <v>0.62126322751317364</v>
      </c>
      <c r="OK35" s="40"/>
      <c r="OL35" s="18"/>
      <c r="OM35" s="19"/>
      <c r="ON35" s="18"/>
      <c r="OO35" s="18"/>
      <c r="OP35" s="20"/>
      <c r="OQ35" s="21"/>
      <c r="OR35" s="136"/>
      <c r="OS35" s="136"/>
      <c r="OT35" s="137"/>
      <c r="OU35" s="136"/>
      <c r="OV35" s="136"/>
      <c r="OW35" s="138"/>
      <c r="OX35" s="285"/>
    </row>
    <row r="36" spans="1:414" s="22" customFormat="1" x14ac:dyDescent="0.2">
      <c r="A36" s="133">
        <v>26</v>
      </c>
      <c r="B36" s="40"/>
      <c r="C36" s="18"/>
      <c r="D36" s="19"/>
      <c r="E36" s="18"/>
      <c r="F36" s="18"/>
      <c r="G36" s="20"/>
      <c r="H36" s="21"/>
      <c r="I36" s="284">
        <v>4</v>
      </c>
      <c r="J36" s="18">
        <v>27.6</v>
      </c>
      <c r="K36" s="19">
        <v>6.9</v>
      </c>
      <c r="L36" s="18">
        <v>3.1</v>
      </c>
      <c r="M36" s="18">
        <v>10</v>
      </c>
      <c r="N36" s="20">
        <v>7.9890046296296289E-3</v>
      </c>
      <c r="O36" s="21">
        <v>0.25</v>
      </c>
      <c r="P36" s="284">
        <v>2</v>
      </c>
      <c r="Q36" s="18">
        <v>6.8000000000000007</v>
      </c>
      <c r="R36" s="19">
        <v>3.4000000000000004</v>
      </c>
      <c r="S36" s="18">
        <v>3.1</v>
      </c>
      <c r="T36" s="18">
        <v>3.7</v>
      </c>
      <c r="U36" s="20">
        <v>7.3263888888888884E-3</v>
      </c>
      <c r="V36" s="21">
        <v>0.5</v>
      </c>
      <c r="W36" s="284">
        <v>1</v>
      </c>
      <c r="X36" s="18">
        <v>2.5</v>
      </c>
      <c r="Y36" s="19">
        <v>2.5</v>
      </c>
      <c r="Z36" s="18">
        <v>2.5</v>
      </c>
      <c r="AA36" s="18">
        <v>2.5</v>
      </c>
      <c r="AB36" s="20">
        <v>8.2291666666666659E-3</v>
      </c>
      <c r="AC36" s="21">
        <v>1</v>
      </c>
      <c r="AD36" s="284">
        <v>4</v>
      </c>
      <c r="AE36" s="18">
        <v>19.8</v>
      </c>
      <c r="AF36" s="19">
        <v>4.95</v>
      </c>
      <c r="AG36" s="18">
        <v>3</v>
      </c>
      <c r="AH36" s="18">
        <v>6.75</v>
      </c>
      <c r="AI36" s="20">
        <v>7.0630787037037034E-3</v>
      </c>
      <c r="AJ36" s="21">
        <v>0.25</v>
      </c>
      <c r="AK36" s="284">
        <v>4</v>
      </c>
      <c r="AL36" s="18">
        <v>19.739999999999998</v>
      </c>
      <c r="AM36" s="19">
        <v>4.9349999999999996</v>
      </c>
      <c r="AN36" s="18">
        <v>4</v>
      </c>
      <c r="AO36" s="18">
        <v>6.3</v>
      </c>
      <c r="AP36" s="20">
        <v>6.8576388888888888E-3</v>
      </c>
      <c r="AQ36" s="21">
        <v>0.25</v>
      </c>
      <c r="AR36" s="284">
        <v>1</v>
      </c>
      <c r="AS36" s="18">
        <v>2</v>
      </c>
      <c r="AT36" s="19">
        <v>2</v>
      </c>
      <c r="AU36" s="18">
        <v>2</v>
      </c>
      <c r="AV36" s="18">
        <v>2</v>
      </c>
      <c r="AW36" s="20">
        <v>6.5972222222222222E-3</v>
      </c>
      <c r="AX36" s="21">
        <v>1</v>
      </c>
      <c r="AY36" s="284">
        <v>2</v>
      </c>
      <c r="AZ36" s="18">
        <v>3.75</v>
      </c>
      <c r="BA36" s="19">
        <v>1.875</v>
      </c>
      <c r="BB36" s="18">
        <v>1.01</v>
      </c>
      <c r="BC36" s="18">
        <v>2.74</v>
      </c>
      <c r="BD36" s="20">
        <v>7.2974537037037036E-3</v>
      </c>
      <c r="BE36" s="21">
        <v>2</v>
      </c>
      <c r="BF36" s="284">
        <v>1</v>
      </c>
      <c r="BG36" s="18">
        <v>1.75</v>
      </c>
      <c r="BH36" s="19">
        <v>1.75</v>
      </c>
      <c r="BI36" s="18">
        <v>1.75</v>
      </c>
      <c r="BJ36" s="18">
        <v>1.75</v>
      </c>
      <c r="BK36" s="20">
        <v>6.6666666666666671E-3</v>
      </c>
      <c r="BL36" s="21">
        <v>1.9409722222262644</v>
      </c>
      <c r="BM36" s="284"/>
      <c r="BN36" s="18"/>
      <c r="BO36" s="19"/>
      <c r="BP36" s="18"/>
      <c r="BQ36" s="18"/>
      <c r="BR36" s="20"/>
      <c r="BS36" s="21"/>
      <c r="BT36" s="284">
        <v>4</v>
      </c>
      <c r="BU36" s="18">
        <v>23.5</v>
      </c>
      <c r="BV36" s="19">
        <v>5.875</v>
      </c>
      <c r="BW36" s="18">
        <v>3.5</v>
      </c>
      <c r="BX36" s="18">
        <v>11</v>
      </c>
      <c r="BY36" s="20">
        <v>6.9907407407407401E-3</v>
      </c>
      <c r="BZ36" s="21">
        <v>0.75</v>
      </c>
      <c r="CA36" s="134">
        <v>3</v>
      </c>
      <c r="CB36" s="27">
        <v>9.5</v>
      </c>
      <c r="CC36" s="28">
        <v>3.1666666666666665</v>
      </c>
      <c r="CD36" s="27">
        <v>3</v>
      </c>
      <c r="CE36" s="27">
        <v>3.5</v>
      </c>
      <c r="CF36" s="29">
        <v>7.1412037037037026E-3</v>
      </c>
      <c r="CG36" s="135">
        <v>1</v>
      </c>
      <c r="CH36" s="284">
        <v>5</v>
      </c>
      <c r="CI36" s="18">
        <v>19.100000000000001</v>
      </c>
      <c r="CJ36" s="19">
        <v>3.8200000000000003</v>
      </c>
      <c r="CK36" s="18">
        <v>3</v>
      </c>
      <c r="CL36" s="18">
        <v>5</v>
      </c>
      <c r="CM36" s="20">
        <v>7.0254629629629625E-3</v>
      </c>
      <c r="CN36" s="21">
        <v>0.4</v>
      </c>
      <c r="CO36" s="284">
        <v>4</v>
      </c>
      <c r="CP36" s="18">
        <v>11.6</v>
      </c>
      <c r="CQ36" s="19">
        <v>2.9</v>
      </c>
      <c r="CR36" s="18">
        <v>2.25</v>
      </c>
      <c r="CS36" s="18">
        <v>4</v>
      </c>
      <c r="CT36" s="20">
        <v>7.4305555555555548E-3</v>
      </c>
      <c r="CU36" s="21">
        <v>1.5</v>
      </c>
      <c r="CV36" s="284">
        <v>2</v>
      </c>
      <c r="CW36" s="18">
        <v>5.0999999999999996</v>
      </c>
      <c r="CX36" s="19">
        <v>2.5499999999999998</v>
      </c>
      <c r="CY36" s="18">
        <v>2</v>
      </c>
      <c r="CZ36" s="18">
        <v>3.1</v>
      </c>
      <c r="DA36" s="20">
        <v>7.5520833333333343E-3</v>
      </c>
      <c r="DB36" s="21">
        <v>1</v>
      </c>
      <c r="DC36" s="284"/>
      <c r="DD36" s="18"/>
      <c r="DE36" s="19"/>
      <c r="DF36" s="18"/>
      <c r="DG36" s="18"/>
      <c r="DH36" s="20"/>
      <c r="DI36" s="21"/>
      <c r="DJ36" s="284"/>
      <c r="DK36" s="18"/>
      <c r="DL36" s="19"/>
      <c r="DM36" s="18"/>
      <c r="DN36" s="18"/>
      <c r="DO36" s="20"/>
      <c r="DP36" s="21"/>
      <c r="DQ36" s="284"/>
      <c r="DR36" s="18"/>
      <c r="DS36" s="19"/>
      <c r="DT36" s="18"/>
      <c r="DU36" s="18"/>
      <c r="DV36" s="20"/>
      <c r="DW36" s="21"/>
      <c r="DX36" s="136">
        <v>37</v>
      </c>
      <c r="DY36" s="136">
        <v>152.73999999999998</v>
      </c>
      <c r="DZ36" s="137">
        <v>4.1281081081081075</v>
      </c>
      <c r="EA36" s="136">
        <v>1.01</v>
      </c>
      <c r="EB36" s="136">
        <v>11</v>
      </c>
      <c r="EC36" s="138">
        <v>7.2356731731731752E-3</v>
      </c>
      <c r="ED36" s="139">
        <v>0.75516141141152071</v>
      </c>
      <c r="EE36" s="40"/>
      <c r="EF36" s="18"/>
      <c r="EG36" s="19"/>
      <c r="EH36" s="18"/>
      <c r="EI36" s="18"/>
      <c r="EJ36" s="20"/>
      <c r="EK36" s="21"/>
      <c r="EL36" s="284">
        <v>5</v>
      </c>
      <c r="EM36" s="18">
        <v>40.9</v>
      </c>
      <c r="EN36" s="19">
        <v>8.18</v>
      </c>
      <c r="EO36" s="18">
        <v>5</v>
      </c>
      <c r="EP36" s="18">
        <v>17.5</v>
      </c>
      <c r="EQ36" s="20">
        <v>4.4398148148148148E-3</v>
      </c>
      <c r="ER36" s="21">
        <v>0</v>
      </c>
      <c r="ES36" s="284">
        <v>4</v>
      </c>
      <c r="ET36" s="18">
        <v>177.10000000000002</v>
      </c>
      <c r="EU36" s="19">
        <v>44.275000000000006</v>
      </c>
      <c r="EV36" s="18">
        <v>20.2</v>
      </c>
      <c r="EW36" s="18">
        <v>74.2</v>
      </c>
      <c r="EX36" s="20">
        <v>2.6678240740740742E-3</v>
      </c>
      <c r="EY36" s="21">
        <v>0</v>
      </c>
      <c r="EZ36" s="284">
        <v>1</v>
      </c>
      <c r="FA36" s="18">
        <v>92</v>
      </c>
      <c r="FB36" s="19">
        <v>92</v>
      </c>
      <c r="FC36" s="18">
        <v>92</v>
      </c>
      <c r="FD36" s="18">
        <v>92</v>
      </c>
      <c r="FE36" s="20">
        <v>2.7893518518518519E-3</v>
      </c>
      <c r="FF36" s="21">
        <v>1</v>
      </c>
      <c r="FG36" s="284">
        <v>8</v>
      </c>
      <c r="FH36" s="18">
        <v>104.6</v>
      </c>
      <c r="FI36" s="19">
        <v>13.074999999999999</v>
      </c>
      <c r="FJ36" s="18">
        <v>4.2</v>
      </c>
      <c r="FK36" s="18">
        <v>27</v>
      </c>
      <c r="FL36" s="20">
        <v>3.7094907407407406E-3</v>
      </c>
      <c r="FM36" s="21">
        <v>0</v>
      </c>
      <c r="FN36" s="284">
        <v>1</v>
      </c>
      <c r="FO36" s="18">
        <v>61.4</v>
      </c>
      <c r="FP36" s="19">
        <v>61.4</v>
      </c>
      <c r="FQ36" s="18">
        <v>61.4</v>
      </c>
      <c r="FR36" s="18">
        <v>61.4</v>
      </c>
      <c r="FS36" s="20">
        <v>2.5347222222222221E-3</v>
      </c>
      <c r="FT36" s="21">
        <v>1</v>
      </c>
      <c r="FU36" s="284">
        <v>2</v>
      </c>
      <c r="FV36" s="18">
        <v>40.299999999999997</v>
      </c>
      <c r="FW36" s="19">
        <v>20.149999999999999</v>
      </c>
      <c r="FX36" s="18">
        <v>6</v>
      </c>
      <c r="FY36" s="18">
        <v>34.299999999999997</v>
      </c>
      <c r="FZ36" s="20">
        <v>2.4594907407407408E-3</v>
      </c>
      <c r="GA36" s="21">
        <v>0</v>
      </c>
      <c r="GB36" s="284"/>
      <c r="GC36" s="18"/>
      <c r="GD36" s="19"/>
      <c r="GE36" s="18"/>
      <c r="GF36" s="18"/>
      <c r="GG36" s="20"/>
      <c r="GH36" s="21"/>
      <c r="GI36" s="284"/>
      <c r="GJ36" s="18"/>
      <c r="GK36" s="19"/>
      <c r="GL36" s="18"/>
      <c r="GM36" s="18"/>
      <c r="GN36" s="20"/>
      <c r="GO36" s="21"/>
      <c r="GP36" s="284"/>
      <c r="GQ36" s="18"/>
      <c r="GR36" s="19"/>
      <c r="GS36" s="18"/>
      <c r="GT36" s="18"/>
      <c r="GU36" s="20"/>
      <c r="GV36" s="21"/>
      <c r="GW36" s="284"/>
      <c r="GX36" s="18"/>
      <c r="GY36" s="19"/>
      <c r="GZ36" s="18"/>
      <c r="HA36" s="18"/>
      <c r="HB36" s="20"/>
      <c r="HC36" s="21"/>
      <c r="HD36" s="134">
        <v>1</v>
      </c>
      <c r="HE36" s="27">
        <v>9.5</v>
      </c>
      <c r="HF36" s="28">
        <v>9.5</v>
      </c>
      <c r="HG36" s="27">
        <v>9.5</v>
      </c>
      <c r="HH36" s="27">
        <v>9.5</v>
      </c>
      <c r="HI36" s="29">
        <v>2.7546296296296294E-3</v>
      </c>
      <c r="HJ36" s="135">
        <v>0</v>
      </c>
      <c r="HK36" s="284">
        <v>1</v>
      </c>
      <c r="HL36" s="18">
        <v>8.65</v>
      </c>
      <c r="HM36" s="19">
        <v>8.65</v>
      </c>
      <c r="HN36" s="18">
        <v>8.65</v>
      </c>
      <c r="HO36" s="18">
        <v>8.65</v>
      </c>
      <c r="HP36" s="20">
        <v>2.7893518518518519E-3</v>
      </c>
      <c r="HQ36" s="21">
        <v>0</v>
      </c>
      <c r="HR36" s="284">
        <v>1</v>
      </c>
      <c r="HS36" s="18">
        <v>9.1</v>
      </c>
      <c r="HT36" s="19">
        <v>9.1</v>
      </c>
      <c r="HU36" s="18">
        <v>9.1</v>
      </c>
      <c r="HV36" s="18">
        <v>9.1</v>
      </c>
      <c r="HW36" s="20">
        <v>2.5000000000000001E-3</v>
      </c>
      <c r="HX36" s="21">
        <v>0</v>
      </c>
      <c r="HY36" s="284">
        <v>1</v>
      </c>
      <c r="HZ36" s="18">
        <v>9.3000000000000007</v>
      </c>
      <c r="IA36" s="19">
        <v>9.3000000000000007</v>
      </c>
      <c r="IB36" s="18">
        <v>9.3000000000000007</v>
      </c>
      <c r="IC36" s="18">
        <v>9.3000000000000007</v>
      </c>
      <c r="ID36" s="20">
        <v>2.4074074074074076E-3</v>
      </c>
      <c r="IE36" s="21">
        <v>0</v>
      </c>
      <c r="IF36" s="284"/>
      <c r="IG36" s="18"/>
      <c r="IH36" s="19"/>
      <c r="II36" s="18"/>
      <c r="IJ36" s="18"/>
      <c r="IK36" s="20"/>
      <c r="IL36" s="21"/>
      <c r="IM36" s="284"/>
      <c r="IN36" s="18"/>
      <c r="IO36" s="19"/>
      <c r="IP36" s="18"/>
      <c r="IQ36" s="18"/>
      <c r="IR36" s="20"/>
      <c r="IS36" s="21"/>
      <c r="IT36" s="284"/>
      <c r="IU36" s="18"/>
      <c r="IV36" s="19"/>
      <c r="IW36" s="18"/>
      <c r="IX36" s="18"/>
      <c r="IY36" s="20"/>
      <c r="IZ36" s="21"/>
      <c r="JA36" s="136">
        <v>25</v>
      </c>
      <c r="JB36" s="136">
        <v>552.84999999999991</v>
      </c>
      <c r="JC36" s="137">
        <v>22.113999999999997</v>
      </c>
      <c r="JD36" s="136">
        <v>4.2</v>
      </c>
      <c r="JE36" s="136">
        <v>92</v>
      </c>
      <c r="JF36" s="138">
        <v>3.3296296296296294E-3</v>
      </c>
      <c r="JG36" s="139">
        <v>0.08</v>
      </c>
      <c r="JH36" s="40"/>
      <c r="JI36" s="18"/>
      <c r="JJ36" s="19"/>
      <c r="JK36" s="18"/>
      <c r="JL36" s="18"/>
      <c r="JM36" s="20"/>
      <c r="JN36" s="21"/>
      <c r="JO36" s="284">
        <v>1</v>
      </c>
      <c r="JP36" s="18">
        <v>0.4</v>
      </c>
      <c r="JQ36" s="19">
        <v>0.4</v>
      </c>
      <c r="JR36" s="18">
        <v>0.4</v>
      </c>
      <c r="JS36" s="18">
        <v>0.4</v>
      </c>
      <c r="JT36" s="20">
        <v>2.5578703703703704E-2</v>
      </c>
      <c r="JU36" s="21">
        <v>0</v>
      </c>
      <c r="JV36" s="284">
        <v>1</v>
      </c>
      <c r="JW36" s="18">
        <v>0.8</v>
      </c>
      <c r="JX36" s="19">
        <v>0.8</v>
      </c>
      <c r="JY36" s="18">
        <v>0.8</v>
      </c>
      <c r="JZ36" s="18">
        <v>0.8</v>
      </c>
      <c r="KA36" s="20">
        <v>2.6041666666666668E-2</v>
      </c>
      <c r="KB36" s="21">
        <v>0</v>
      </c>
      <c r="KC36" s="284">
        <v>1</v>
      </c>
      <c r="KD36" s="18">
        <v>1</v>
      </c>
      <c r="KE36" s="19">
        <v>1</v>
      </c>
      <c r="KF36" s="18">
        <v>1</v>
      </c>
      <c r="KG36" s="18">
        <v>1</v>
      </c>
      <c r="KH36" s="20">
        <v>2.2569444444444444E-2</v>
      </c>
      <c r="KI36" s="21">
        <v>2</v>
      </c>
      <c r="KJ36" s="284">
        <v>1</v>
      </c>
      <c r="KK36" s="18">
        <v>1</v>
      </c>
      <c r="KL36" s="19">
        <v>1</v>
      </c>
      <c r="KM36" s="18">
        <v>1</v>
      </c>
      <c r="KN36" s="18">
        <v>1</v>
      </c>
      <c r="KO36" s="20">
        <v>2.3321759259259261E-2</v>
      </c>
      <c r="KP36" s="21">
        <v>0</v>
      </c>
      <c r="KQ36" s="284">
        <v>2</v>
      </c>
      <c r="KR36" s="18">
        <v>1.73</v>
      </c>
      <c r="KS36" s="19">
        <v>0.86499999999999999</v>
      </c>
      <c r="KT36" s="18">
        <v>0.5</v>
      </c>
      <c r="KU36" s="18">
        <v>1.23</v>
      </c>
      <c r="KV36" s="20">
        <v>2.4456018518518516E-2</v>
      </c>
      <c r="KW36" s="21">
        <v>0</v>
      </c>
      <c r="KX36" s="284"/>
      <c r="KY36" s="18"/>
      <c r="KZ36" s="19"/>
      <c r="LA36" s="18"/>
      <c r="LB36" s="18"/>
      <c r="LC36" s="20"/>
      <c r="LD36" s="21"/>
      <c r="LE36" s="284"/>
      <c r="LF36" s="18"/>
      <c r="LG36" s="19"/>
      <c r="LH36" s="18"/>
      <c r="LI36" s="18"/>
      <c r="LJ36" s="20"/>
      <c r="LK36" s="21"/>
      <c r="LL36" s="284"/>
      <c r="LM36" s="18"/>
      <c r="LN36" s="19"/>
      <c r="LO36" s="18"/>
      <c r="LP36" s="18"/>
      <c r="LQ36" s="20"/>
      <c r="LR36" s="21"/>
      <c r="LS36" s="284"/>
      <c r="LT36" s="18"/>
      <c r="LU36" s="19"/>
      <c r="LV36" s="18"/>
      <c r="LW36" s="18"/>
      <c r="LX36" s="20"/>
      <c r="LY36" s="21"/>
      <c r="LZ36" s="284"/>
      <c r="MA36" s="18"/>
      <c r="MB36" s="19"/>
      <c r="MC36" s="18"/>
      <c r="MD36" s="18"/>
      <c r="ME36" s="20"/>
      <c r="MF36" s="21"/>
      <c r="MG36" s="134"/>
      <c r="MH36" s="27"/>
      <c r="MI36" s="28"/>
      <c r="MJ36" s="27"/>
      <c r="MK36" s="27"/>
      <c r="ML36" s="29"/>
      <c r="MM36" s="135"/>
      <c r="MN36" s="284">
        <v>1</v>
      </c>
      <c r="MO36" s="18">
        <v>1</v>
      </c>
      <c r="MP36" s="19">
        <v>1</v>
      </c>
      <c r="MQ36" s="18">
        <v>1</v>
      </c>
      <c r="MR36" s="18">
        <v>1</v>
      </c>
      <c r="MS36" s="20">
        <v>2.6724537037037036E-2</v>
      </c>
      <c r="MT36" s="21">
        <v>0</v>
      </c>
      <c r="MU36" s="284">
        <v>1</v>
      </c>
      <c r="MV36" s="18">
        <v>0.5</v>
      </c>
      <c r="MW36" s="19">
        <v>0.5</v>
      </c>
      <c r="MX36" s="18">
        <v>0.5</v>
      </c>
      <c r="MY36" s="18">
        <v>0.5</v>
      </c>
      <c r="MZ36" s="20">
        <v>2.5717592592592594E-2</v>
      </c>
      <c r="NA36" s="21">
        <v>0</v>
      </c>
      <c r="NB36" s="284">
        <v>2</v>
      </c>
      <c r="NC36" s="18">
        <v>0.75</v>
      </c>
      <c r="ND36" s="19">
        <v>0.375</v>
      </c>
      <c r="NE36" s="18">
        <v>0.25</v>
      </c>
      <c r="NF36" s="18">
        <v>0.5</v>
      </c>
      <c r="NG36" s="20">
        <v>2.9085648148148145E-2</v>
      </c>
      <c r="NH36" s="21">
        <v>1</v>
      </c>
      <c r="NI36" s="284"/>
      <c r="NJ36" s="18"/>
      <c r="NK36" s="19"/>
      <c r="NL36" s="18"/>
      <c r="NM36" s="18"/>
      <c r="NN36" s="20"/>
      <c r="NO36" s="21"/>
      <c r="NP36" s="284"/>
      <c r="NQ36" s="18"/>
      <c r="NR36" s="19"/>
      <c r="NS36" s="18"/>
      <c r="NT36" s="18"/>
      <c r="NU36" s="20"/>
      <c r="NV36" s="21"/>
      <c r="NW36" s="284"/>
      <c r="NX36" s="18"/>
      <c r="NY36" s="19"/>
      <c r="NZ36" s="18"/>
      <c r="OA36" s="18"/>
      <c r="OB36" s="20"/>
      <c r="OC36" s="21"/>
      <c r="OD36" s="136">
        <v>10</v>
      </c>
      <c r="OE36" s="136">
        <v>7.18</v>
      </c>
      <c r="OF36" s="137">
        <v>0.71799999999999997</v>
      </c>
      <c r="OG36" s="136">
        <v>0.25</v>
      </c>
      <c r="OH36" s="136">
        <v>1.23</v>
      </c>
      <c r="OI36" s="138">
        <v>2.5703703703703708E-2</v>
      </c>
      <c r="OJ36" s="139">
        <v>0.4</v>
      </c>
      <c r="OK36" s="40"/>
      <c r="OL36" s="18"/>
      <c r="OM36" s="19"/>
      <c r="ON36" s="18"/>
      <c r="OO36" s="18"/>
      <c r="OP36" s="20"/>
      <c r="OQ36" s="21"/>
      <c r="OR36" s="136"/>
      <c r="OS36" s="136"/>
      <c r="OT36" s="137"/>
      <c r="OU36" s="136"/>
      <c r="OV36" s="136"/>
      <c r="OW36" s="138"/>
      <c r="OX36" s="285"/>
    </row>
    <row r="37" spans="1:414" s="22" customFormat="1" x14ac:dyDescent="0.2">
      <c r="A37" s="133">
        <v>27</v>
      </c>
      <c r="B37" s="40"/>
      <c r="C37" s="18"/>
      <c r="D37" s="19"/>
      <c r="E37" s="18"/>
      <c r="F37" s="18"/>
      <c r="G37" s="20"/>
      <c r="H37" s="21"/>
      <c r="I37" s="284">
        <v>4</v>
      </c>
      <c r="J37" s="18">
        <v>22.75</v>
      </c>
      <c r="K37" s="19">
        <v>5.6875</v>
      </c>
      <c r="L37" s="18">
        <v>3.1</v>
      </c>
      <c r="M37" s="18">
        <v>7</v>
      </c>
      <c r="N37" s="20">
        <v>8.1973379629629618E-3</v>
      </c>
      <c r="O37" s="21">
        <v>0.5</v>
      </c>
      <c r="P37" s="284">
        <v>4</v>
      </c>
      <c r="Q37" s="18">
        <v>18.350000000000001</v>
      </c>
      <c r="R37" s="19">
        <v>4.5875000000000004</v>
      </c>
      <c r="S37" s="18">
        <v>3</v>
      </c>
      <c r="T37" s="18">
        <v>8</v>
      </c>
      <c r="U37" s="20">
        <v>8.6053240740740743E-3</v>
      </c>
      <c r="V37" s="21">
        <v>0.25</v>
      </c>
      <c r="W37" s="284">
        <v>3</v>
      </c>
      <c r="X37" s="18">
        <v>19.600000000000001</v>
      </c>
      <c r="Y37" s="19">
        <v>6.5333333333333341</v>
      </c>
      <c r="Z37" s="18">
        <v>3</v>
      </c>
      <c r="AA37" s="18">
        <v>9.5</v>
      </c>
      <c r="AB37" s="20">
        <v>8.0054012345679004E-3</v>
      </c>
      <c r="AC37" s="21">
        <v>0</v>
      </c>
      <c r="AD37" s="284">
        <v>2</v>
      </c>
      <c r="AE37" s="18">
        <v>11.25</v>
      </c>
      <c r="AF37" s="19">
        <v>5.625</v>
      </c>
      <c r="AG37" s="18">
        <v>5</v>
      </c>
      <c r="AH37" s="18">
        <v>6.25</v>
      </c>
      <c r="AI37" s="20">
        <v>6.7303240740740743E-3</v>
      </c>
      <c r="AJ37" s="21">
        <v>1.5</v>
      </c>
      <c r="AK37" s="284">
        <v>2</v>
      </c>
      <c r="AL37" s="18">
        <v>16.37</v>
      </c>
      <c r="AM37" s="19">
        <v>8.1850000000000005</v>
      </c>
      <c r="AN37" s="18">
        <v>6.37</v>
      </c>
      <c r="AO37" s="18">
        <v>10</v>
      </c>
      <c r="AP37" s="20">
        <v>8.0208333333333329E-3</v>
      </c>
      <c r="AQ37" s="21">
        <v>0</v>
      </c>
      <c r="AR37" s="284">
        <v>1</v>
      </c>
      <c r="AS37" s="18">
        <v>13.1</v>
      </c>
      <c r="AT37" s="19">
        <v>13.1</v>
      </c>
      <c r="AU37" s="18">
        <v>13.1</v>
      </c>
      <c r="AV37" s="18">
        <v>13.1</v>
      </c>
      <c r="AW37" s="20">
        <v>9.5601851851851855E-3</v>
      </c>
      <c r="AX37" s="21">
        <v>0</v>
      </c>
      <c r="AY37" s="284">
        <v>3</v>
      </c>
      <c r="AZ37" s="18">
        <v>4.82</v>
      </c>
      <c r="BA37" s="19">
        <v>1.6066666666666667</v>
      </c>
      <c r="BB37" s="18">
        <v>1</v>
      </c>
      <c r="BC37" s="18">
        <v>2.76</v>
      </c>
      <c r="BD37" s="20">
        <v>6.2422839506172841E-3</v>
      </c>
      <c r="BE37" s="21">
        <v>0.66666666666666663</v>
      </c>
      <c r="BF37" s="284">
        <v>2</v>
      </c>
      <c r="BG37" s="18">
        <v>4.66</v>
      </c>
      <c r="BH37" s="19">
        <v>2.33</v>
      </c>
      <c r="BI37" s="18">
        <v>1.66</v>
      </c>
      <c r="BJ37" s="18">
        <v>3</v>
      </c>
      <c r="BK37" s="20">
        <v>9.3576388888888876E-3</v>
      </c>
      <c r="BL37" s="21">
        <v>2.5253472222211713</v>
      </c>
      <c r="BM37" s="284"/>
      <c r="BN37" s="18"/>
      <c r="BO37" s="19"/>
      <c r="BP37" s="18"/>
      <c r="BQ37" s="18"/>
      <c r="BR37" s="20"/>
      <c r="BS37" s="21"/>
      <c r="BT37" s="284">
        <v>1</v>
      </c>
      <c r="BU37" s="18">
        <v>12.5</v>
      </c>
      <c r="BV37" s="19">
        <v>12.5</v>
      </c>
      <c r="BW37" s="18">
        <v>12.5</v>
      </c>
      <c r="BX37" s="18">
        <v>12.5</v>
      </c>
      <c r="BY37" s="20">
        <v>8.2638888888888883E-3</v>
      </c>
      <c r="BZ37" s="21">
        <v>1</v>
      </c>
      <c r="CA37" s="134">
        <v>5</v>
      </c>
      <c r="CB37" s="27">
        <v>16.95</v>
      </c>
      <c r="CC37" s="28">
        <v>3.3899999999999997</v>
      </c>
      <c r="CD37" s="27">
        <v>2</v>
      </c>
      <c r="CE37" s="27">
        <v>5</v>
      </c>
      <c r="CF37" s="29">
        <v>6.8634259259259256E-3</v>
      </c>
      <c r="CG37" s="135">
        <v>0.2</v>
      </c>
      <c r="CH37" s="284">
        <v>3</v>
      </c>
      <c r="CI37" s="18">
        <v>11</v>
      </c>
      <c r="CJ37" s="19">
        <v>3.6666666666666665</v>
      </c>
      <c r="CK37" s="18">
        <v>2.9</v>
      </c>
      <c r="CL37" s="18">
        <v>5</v>
      </c>
      <c r="CM37" s="20">
        <v>6.6666666666666671E-3</v>
      </c>
      <c r="CN37" s="21">
        <v>0</v>
      </c>
      <c r="CO37" s="284">
        <v>4</v>
      </c>
      <c r="CP37" s="18">
        <v>12.4</v>
      </c>
      <c r="CQ37" s="19">
        <v>3.1</v>
      </c>
      <c r="CR37" s="18">
        <v>3.1</v>
      </c>
      <c r="CS37" s="18">
        <v>3.1</v>
      </c>
      <c r="CT37" s="20">
        <v>7.092013888888889E-3</v>
      </c>
      <c r="CU37" s="21">
        <v>0.25</v>
      </c>
      <c r="CV37" s="284">
        <v>4</v>
      </c>
      <c r="CW37" s="18">
        <v>11.299999999999999</v>
      </c>
      <c r="CX37" s="19">
        <v>2.8249999999999997</v>
      </c>
      <c r="CY37" s="18">
        <v>2</v>
      </c>
      <c r="CZ37" s="18">
        <v>3.1</v>
      </c>
      <c r="DA37" s="20">
        <v>6.6753472222222223E-3</v>
      </c>
      <c r="DB37" s="21">
        <v>0.5</v>
      </c>
      <c r="DC37" s="284"/>
      <c r="DD37" s="18"/>
      <c r="DE37" s="19"/>
      <c r="DF37" s="18"/>
      <c r="DG37" s="18"/>
      <c r="DH37" s="20"/>
      <c r="DI37" s="21"/>
      <c r="DJ37" s="284"/>
      <c r="DK37" s="18"/>
      <c r="DL37" s="19"/>
      <c r="DM37" s="18"/>
      <c r="DN37" s="18"/>
      <c r="DO37" s="20"/>
      <c r="DP37" s="21"/>
      <c r="DQ37" s="284"/>
      <c r="DR37" s="18"/>
      <c r="DS37" s="19"/>
      <c r="DT37" s="18"/>
      <c r="DU37" s="18"/>
      <c r="DV37" s="20"/>
      <c r="DW37" s="21"/>
      <c r="DX37" s="136">
        <v>38</v>
      </c>
      <c r="DY37" s="136">
        <v>175.04999999999995</v>
      </c>
      <c r="DZ37" s="137">
        <v>4.60657894736842</v>
      </c>
      <c r="EA37" s="136">
        <v>1</v>
      </c>
      <c r="EB37" s="136">
        <v>13.1</v>
      </c>
      <c r="EC37" s="138">
        <v>7.5100511695906438E-3</v>
      </c>
      <c r="ED37" s="139">
        <v>0.47501827485374587</v>
      </c>
      <c r="EE37" s="40"/>
      <c r="EF37" s="18"/>
      <c r="EG37" s="19"/>
      <c r="EH37" s="18"/>
      <c r="EI37" s="18"/>
      <c r="EJ37" s="20"/>
      <c r="EK37" s="21"/>
      <c r="EL37" s="284">
        <v>2</v>
      </c>
      <c r="EM37" s="18">
        <v>40.5</v>
      </c>
      <c r="EN37" s="19">
        <v>20.25</v>
      </c>
      <c r="EO37" s="18">
        <v>10.5</v>
      </c>
      <c r="EP37" s="18">
        <v>30</v>
      </c>
      <c r="EQ37" s="20">
        <v>2.4594907407407404E-3</v>
      </c>
      <c r="ER37" s="21">
        <v>0</v>
      </c>
      <c r="ES37" s="284">
        <v>4</v>
      </c>
      <c r="ET37" s="18">
        <v>88</v>
      </c>
      <c r="EU37" s="19">
        <v>22</v>
      </c>
      <c r="EV37" s="18">
        <v>20.100000000000001</v>
      </c>
      <c r="EW37" s="18">
        <v>27.5</v>
      </c>
      <c r="EX37" s="20">
        <v>2.5868055555555557E-3</v>
      </c>
      <c r="EY37" s="21">
        <v>0</v>
      </c>
      <c r="EZ37" s="284">
        <v>3</v>
      </c>
      <c r="FA37" s="18">
        <v>140.19999999999999</v>
      </c>
      <c r="FB37" s="19">
        <v>46.733333333333327</v>
      </c>
      <c r="FC37" s="18">
        <v>20</v>
      </c>
      <c r="FD37" s="18">
        <v>100.2</v>
      </c>
      <c r="FE37" s="20">
        <v>2.6543209876543211E-3</v>
      </c>
      <c r="FF37" s="21">
        <v>0.33333333333333331</v>
      </c>
      <c r="FG37" s="284">
        <v>2</v>
      </c>
      <c r="FH37" s="18">
        <v>50</v>
      </c>
      <c r="FI37" s="19">
        <v>25</v>
      </c>
      <c r="FJ37" s="18">
        <v>25</v>
      </c>
      <c r="FK37" s="18">
        <v>25</v>
      </c>
      <c r="FL37" s="20">
        <v>2.9050925925925928E-3</v>
      </c>
      <c r="FM37" s="21">
        <v>0</v>
      </c>
      <c r="FN37" s="284">
        <v>2</v>
      </c>
      <c r="FO37" s="18">
        <v>109.89999999999999</v>
      </c>
      <c r="FP37" s="19">
        <v>54.949999999999996</v>
      </c>
      <c r="FQ37" s="18">
        <v>9.1</v>
      </c>
      <c r="FR37" s="18">
        <v>100.8</v>
      </c>
      <c r="FS37" s="20">
        <v>2.3379629629629631E-3</v>
      </c>
      <c r="FT37" s="21">
        <v>0.5</v>
      </c>
      <c r="FU37" s="284">
        <v>3</v>
      </c>
      <c r="FV37" s="18">
        <v>90.800000000000011</v>
      </c>
      <c r="FW37" s="19">
        <v>30.266666666666669</v>
      </c>
      <c r="FX37" s="18">
        <v>12.2</v>
      </c>
      <c r="FY37" s="18">
        <v>56</v>
      </c>
      <c r="FZ37" s="20">
        <v>2.4922839506172842E-3</v>
      </c>
      <c r="GA37" s="21">
        <v>0.33333333333333331</v>
      </c>
      <c r="GB37" s="284">
        <v>1</v>
      </c>
      <c r="GC37" s="18">
        <v>20.5</v>
      </c>
      <c r="GD37" s="19">
        <v>20.5</v>
      </c>
      <c r="GE37" s="18">
        <v>20.5</v>
      </c>
      <c r="GF37" s="18">
        <v>20.5</v>
      </c>
      <c r="GG37" s="20">
        <v>3.0555555555555557E-3</v>
      </c>
      <c r="GH37" s="21">
        <v>103</v>
      </c>
      <c r="GI37" s="284">
        <v>1</v>
      </c>
      <c r="GJ37" s="18">
        <v>9.8800000000000008</v>
      </c>
      <c r="GK37" s="19">
        <v>9.8800000000000008</v>
      </c>
      <c r="GL37" s="18">
        <v>9.8800000000000008</v>
      </c>
      <c r="GM37" s="18">
        <v>9.8800000000000008</v>
      </c>
      <c r="GN37" s="20">
        <v>2.6041666666666665E-3</v>
      </c>
      <c r="GO37" s="21">
        <v>0.95138888889050577</v>
      </c>
      <c r="GP37" s="284"/>
      <c r="GQ37" s="18"/>
      <c r="GR37" s="19"/>
      <c r="GS37" s="18"/>
      <c r="GT37" s="18"/>
      <c r="GU37" s="20"/>
      <c r="GV37" s="21"/>
      <c r="GW37" s="284"/>
      <c r="GX37" s="18"/>
      <c r="GY37" s="19"/>
      <c r="GZ37" s="18"/>
      <c r="HA37" s="18"/>
      <c r="HB37" s="20"/>
      <c r="HC37" s="21"/>
      <c r="HD37" s="134">
        <v>2</v>
      </c>
      <c r="HE37" s="27">
        <v>21</v>
      </c>
      <c r="HF37" s="28">
        <v>10.5</v>
      </c>
      <c r="HG37" s="27">
        <v>10.5</v>
      </c>
      <c r="HH37" s="27">
        <v>10.5</v>
      </c>
      <c r="HI37" s="29">
        <v>2.465277777777778E-3</v>
      </c>
      <c r="HJ37" s="135">
        <v>0.5</v>
      </c>
      <c r="HK37" s="284">
        <v>1</v>
      </c>
      <c r="HL37" s="18">
        <v>45</v>
      </c>
      <c r="HM37" s="19">
        <v>45</v>
      </c>
      <c r="HN37" s="18">
        <v>45</v>
      </c>
      <c r="HO37" s="18">
        <v>45</v>
      </c>
      <c r="HP37" s="20">
        <v>2.8124999999999995E-3</v>
      </c>
      <c r="HQ37" s="21">
        <v>0</v>
      </c>
      <c r="HR37" s="284">
        <v>1</v>
      </c>
      <c r="HS37" s="18">
        <v>25</v>
      </c>
      <c r="HT37" s="19">
        <v>25</v>
      </c>
      <c r="HU37" s="18">
        <v>25</v>
      </c>
      <c r="HV37" s="18">
        <v>25</v>
      </c>
      <c r="HW37" s="20">
        <v>2.9513888888888888E-3</v>
      </c>
      <c r="HX37" s="21">
        <v>0</v>
      </c>
      <c r="HY37" s="284">
        <v>2</v>
      </c>
      <c r="HZ37" s="18">
        <v>16.5</v>
      </c>
      <c r="IA37" s="19">
        <v>8.25</v>
      </c>
      <c r="IB37" s="18">
        <v>6</v>
      </c>
      <c r="IC37" s="18">
        <v>10.5</v>
      </c>
      <c r="ID37" s="20">
        <v>2.8645833333333336E-3</v>
      </c>
      <c r="IE37" s="21">
        <v>0</v>
      </c>
      <c r="IF37" s="284"/>
      <c r="IG37" s="18"/>
      <c r="IH37" s="19"/>
      <c r="II37" s="18"/>
      <c r="IJ37" s="18"/>
      <c r="IK37" s="20"/>
      <c r="IL37" s="21"/>
      <c r="IM37" s="284"/>
      <c r="IN37" s="18"/>
      <c r="IO37" s="19"/>
      <c r="IP37" s="18"/>
      <c r="IQ37" s="18"/>
      <c r="IR37" s="20"/>
      <c r="IS37" s="21"/>
      <c r="IT37" s="284"/>
      <c r="IU37" s="18"/>
      <c r="IV37" s="19"/>
      <c r="IW37" s="18"/>
      <c r="IX37" s="18"/>
      <c r="IY37" s="20"/>
      <c r="IZ37" s="21"/>
      <c r="JA37" s="136">
        <v>24</v>
      </c>
      <c r="JB37" s="136">
        <v>657.28</v>
      </c>
      <c r="JC37" s="137">
        <v>27.386666666666667</v>
      </c>
      <c r="JD37" s="136">
        <v>6</v>
      </c>
      <c r="JE37" s="136">
        <v>100.8</v>
      </c>
      <c r="JF37" s="138">
        <v>2.63647762345679E-3</v>
      </c>
      <c r="JG37" s="139">
        <v>4.4979745370371047</v>
      </c>
      <c r="JH37" s="40"/>
      <c r="JI37" s="18"/>
      <c r="JJ37" s="19"/>
      <c r="JK37" s="18"/>
      <c r="JL37" s="18"/>
      <c r="JM37" s="20"/>
      <c r="JN37" s="21"/>
      <c r="JO37" s="284">
        <v>1</v>
      </c>
      <c r="JP37" s="18">
        <v>1.25</v>
      </c>
      <c r="JQ37" s="19">
        <v>1.25</v>
      </c>
      <c r="JR37" s="18">
        <v>1.25</v>
      </c>
      <c r="JS37" s="18">
        <v>1.25</v>
      </c>
      <c r="JT37" s="20">
        <v>2.5949074074074072E-2</v>
      </c>
      <c r="JU37" s="21">
        <v>0</v>
      </c>
      <c r="JV37" s="284">
        <v>1</v>
      </c>
      <c r="JW37" s="18">
        <v>1</v>
      </c>
      <c r="JX37" s="19">
        <v>1</v>
      </c>
      <c r="JY37" s="18">
        <v>1</v>
      </c>
      <c r="JZ37" s="18">
        <v>1</v>
      </c>
      <c r="KA37" s="20">
        <v>2.224537037037037E-2</v>
      </c>
      <c r="KB37" s="21">
        <v>0</v>
      </c>
      <c r="KC37" s="284">
        <v>2</v>
      </c>
      <c r="KD37" s="18">
        <v>1.45</v>
      </c>
      <c r="KE37" s="19">
        <v>0.72499999999999998</v>
      </c>
      <c r="KF37" s="18">
        <v>0.45</v>
      </c>
      <c r="KG37" s="18">
        <v>1</v>
      </c>
      <c r="KH37" s="20">
        <v>2.1874999999999999E-2</v>
      </c>
      <c r="KI37" s="21">
        <v>0.5</v>
      </c>
      <c r="KJ37" s="284">
        <v>1</v>
      </c>
      <c r="KK37" s="18">
        <v>1.2</v>
      </c>
      <c r="KL37" s="19">
        <v>1.2</v>
      </c>
      <c r="KM37" s="18">
        <v>1.2</v>
      </c>
      <c r="KN37" s="18">
        <v>1.2</v>
      </c>
      <c r="KO37" s="20">
        <v>2.449074074074074E-2</v>
      </c>
      <c r="KP37" s="21">
        <v>0</v>
      </c>
      <c r="KQ37" s="284">
        <v>2</v>
      </c>
      <c r="KR37" s="18">
        <v>3.73</v>
      </c>
      <c r="KS37" s="19">
        <v>1.865</v>
      </c>
      <c r="KT37" s="18">
        <v>1.23</v>
      </c>
      <c r="KU37" s="18">
        <v>2.5</v>
      </c>
      <c r="KV37" s="20">
        <v>2.661458333333333E-2</v>
      </c>
      <c r="KW37" s="21">
        <v>1</v>
      </c>
      <c r="KX37" s="284">
        <v>1</v>
      </c>
      <c r="KY37" s="18">
        <v>1</v>
      </c>
      <c r="KZ37" s="19">
        <v>1</v>
      </c>
      <c r="LA37" s="18">
        <v>1</v>
      </c>
      <c r="LB37" s="18">
        <v>1</v>
      </c>
      <c r="LC37" s="20">
        <v>2.2233796296296297E-2</v>
      </c>
      <c r="LD37" s="21">
        <v>3</v>
      </c>
      <c r="LE37" s="284"/>
      <c r="LF37" s="18"/>
      <c r="LG37" s="19"/>
      <c r="LH37" s="18"/>
      <c r="LI37" s="18"/>
      <c r="LJ37" s="20"/>
      <c r="LK37" s="21"/>
      <c r="LL37" s="284"/>
      <c r="LM37" s="18"/>
      <c r="LN37" s="19"/>
      <c r="LO37" s="18"/>
      <c r="LP37" s="18"/>
      <c r="LQ37" s="20"/>
      <c r="LR37" s="21"/>
      <c r="LS37" s="284"/>
      <c r="LT37" s="18"/>
      <c r="LU37" s="19"/>
      <c r="LV37" s="18"/>
      <c r="LW37" s="18"/>
      <c r="LX37" s="20"/>
      <c r="LY37" s="21"/>
      <c r="LZ37" s="284"/>
      <c r="MA37" s="18"/>
      <c r="MB37" s="19"/>
      <c r="MC37" s="18"/>
      <c r="MD37" s="18"/>
      <c r="ME37" s="20"/>
      <c r="MF37" s="21"/>
      <c r="MG37" s="134"/>
      <c r="MH37" s="27"/>
      <c r="MI37" s="28"/>
      <c r="MJ37" s="27"/>
      <c r="MK37" s="27"/>
      <c r="ML37" s="29"/>
      <c r="MM37" s="135"/>
      <c r="MN37" s="284">
        <v>1</v>
      </c>
      <c r="MO37" s="18">
        <v>0.25</v>
      </c>
      <c r="MP37" s="19">
        <v>0.25</v>
      </c>
      <c r="MQ37" s="18">
        <v>0.25</v>
      </c>
      <c r="MR37" s="18">
        <v>0.25</v>
      </c>
      <c r="MS37" s="20">
        <v>3.2175925925925927E-2</v>
      </c>
      <c r="MT37" s="21">
        <v>2</v>
      </c>
      <c r="MU37" s="284"/>
      <c r="MV37" s="18"/>
      <c r="MW37" s="19"/>
      <c r="MX37" s="18"/>
      <c r="MY37" s="18"/>
      <c r="MZ37" s="20"/>
      <c r="NA37" s="21"/>
      <c r="NB37" s="284"/>
      <c r="NC37" s="18"/>
      <c r="ND37" s="19"/>
      <c r="NE37" s="18"/>
      <c r="NF37" s="18"/>
      <c r="NG37" s="20"/>
      <c r="NH37" s="21"/>
      <c r="NI37" s="284"/>
      <c r="NJ37" s="18"/>
      <c r="NK37" s="19"/>
      <c r="NL37" s="18"/>
      <c r="NM37" s="18"/>
      <c r="NN37" s="20"/>
      <c r="NO37" s="21"/>
      <c r="NP37" s="284"/>
      <c r="NQ37" s="18"/>
      <c r="NR37" s="19"/>
      <c r="NS37" s="18"/>
      <c r="NT37" s="18"/>
      <c r="NU37" s="20"/>
      <c r="NV37" s="21"/>
      <c r="NW37" s="284"/>
      <c r="NX37" s="18"/>
      <c r="NY37" s="19"/>
      <c r="NZ37" s="18"/>
      <c r="OA37" s="18"/>
      <c r="OB37" s="20"/>
      <c r="OC37" s="21"/>
      <c r="OD37" s="136">
        <v>9</v>
      </c>
      <c r="OE37" s="136">
        <v>9.8800000000000008</v>
      </c>
      <c r="OF37" s="137">
        <v>1.097777777777778</v>
      </c>
      <c r="OG37" s="136">
        <v>0.25</v>
      </c>
      <c r="OH37" s="136">
        <v>2.5</v>
      </c>
      <c r="OI37" s="138">
        <v>2.4897119341563783E-2</v>
      </c>
      <c r="OJ37" s="139">
        <v>0.88888888888888884</v>
      </c>
      <c r="OK37" s="40"/>
      <c r="OL37" s="18"/>
      <c r="OM37" s="19"/>
      <c r="ON37" s="18"/>
      <c r="OO37" s="18"/>
      <c r="OP37" s="20"/>
      <c r="OQ37" s="21"/>
      <c r="OR37" s="136"/>
      <c r="OS37" s="136"/>
      <c r="OT37" s="137"/>
      <c r="OU37" s="136"/>
      <c r="OV37" s="136"/>
      <c r="OW37" s="138"/>
      <c r="OX37" s="285"/>
    </row>
    <row r="38" spans="1:414" s="22" customFormat="1" x14ac:dyDescent="0.2">
      <c r="A38" s="133">
        <v>28</v>
      </c>
      <c r="B38" s="40"/>
      <c r="C38" s="18"/>
      <c r="D38" s="19"/>
      <c r="E38" s="18"/>
      <c r="F38" s="18"/>
      <c r="G38" s="20"/>
      <c r="H38" s="21"/>
      <c r="I38" s="284">
        <v>2</v>
      </c>
      <c r="J38" s="18">
        <v>13.399999999999999</v>
      </c>
      <c r="K38" s="19">
        <v>6.6999999999999993</v>
      </c>
      <c r="L38" s="18">
        <v>3.3</v>
      </c>
      <c r="M38" s="18">
        <v>10.1</v>
      </c>
      <c r="N38" s="20">
        <v>7.6620370370370366E-3</v>
      </c>
      <c r="O38" s="21">
        <v>0</v>
      </c>
      <c r="P38" s="284">
        <v>1</v>
      </c>
      <c r="Q38" s="18">
        <v>6.1</v>
      </c>
      <c r="R38" s="19">
        <v>6.1</v>
      </c>
      <c r="S38" s="18">
        <v>6.1</v>
      </c>
      <c r="T38" s="18">
        <v>6.1</v>
      </c>
      <c r="U38" s="20">
        <v>8.3101851851851861E-3</v>
      </c>
      <c r="V38" s="21">
        <v>1</v>
      </c>
      <c r="W38" s="284">
        <v>2</v>
      </c>
      <c r="X38" s="18">
        <v>17.399999999999999</v>
      </c>
      <c r="Y38" s="19">
        <v>8.6999999999999993</v>
      </c>
      <c r="Z38" s="18">
        <v>7.15</v>
      </c>
      <c r="AA38" s="18">
        <v>10.25</v>
      </c>
      <c r="AB38" s="20">
        <v>8.5821759259259254E-3</v>
      </c>
      <c r="AC38" s="21">
        <v>0</v>
      </c>
      <c r="AD38" s="284">
        <v>3</v>
      </c>
      <c r="AE38" s="18">
        <v>7.5</v>
      </c>
      <c r="AF38" s="19">
        <v>2.5</v>
      </c>
      <c r="AG38" s="18">
        <v>1.5</v>
      </c>
      <c r="AH38" s="18">
        <v>3.1</v>
      </c>
      <c r="AI38" s="20">
        <v>6.7824074074074063E-3</v>
      </c>
      <c r="AJ38" s="21">
        <v>0</v>
      </c>
      <c r="AK38" s="284">
        <v>1</v>
      </c>
      <c r="AL38" s="18">
        <v>10.1</v>
      </c>
      <c r="AM38" s="19">
        <v>10.1</v>
      </c>
      <c r="AN38" s="18">
        <v>10.1</v>
      </c>
      <c r="AO38" s="18">
        <v>10.1</v>
      </c>
      <c r="AP38" s="20">
        <v>7.0601851851851841E-3</v>
      </c>
      <c r="AQ38" s="21">
        <v>1</v>
      </c>
      <c r="AR38" s="284">
        <v>2</v>
      </c>
      <c r="AS38" s="18">
        <v>4.0999999999999996</v>
      </c>
      <c r="AT38" s="19">
        <v>2.0499999999999998</v>
      </c>
      <c r="AU38" s="18">
        <v>1</v>
      </c>
      <c r="AV38" s="18">
        <v>3.1</v>
      </c>
      <c r="AW38" s="20">
        <v>6.5740740740740742E-3</v>
      </c>
      <c r="AX38" s="21">
        <v>0</v>
      </c>
      <c r="AY38" s="284">
        <v>1</v>
      </c>
      <c r="AZ38" s="18">
        <v>1.01</v>
      </c>
      <c r="BA38" s="19">
        <v>1.01</v>
      </c>
      <c r="BB38" s="18">
        <v>1.01</v>
      </c>
      <c r="BC38" s="18">
        <v>1.01</v>
      </c>
      <c r="BD38" s="20">
        <v>6.1805555555555563E-3</v>
      </c>
      <c r="BE38" s="21">
        <v>0</v>
      </c>
      <c r="BF38" s="284">
        <v>1</v>
      </c>
      <c r="BG38" s="18">
        <v>3.1</v>
      </c>
      <c r="BH38" s="19">
        <v>3.1</v>
      </c>
      <c r="BI38" s="18">
        <v>3.1</v>
      </c>
      <c r="BJ38" s="18">
        <v>3.1</v>
      </c>
      <c r="BK38" s="20">
        <v>8.8888888888888889E-3</v>
      </c>
      <c r="BL38" s="21">
        <v>0</v>
      </c>
      <c r="BM38" s="284"/>
      <c r="BN38" s="18"/>
      <c r="BO38" s="19"/>
      <c r="BP38" s="18"/>
      <c r="BQ38" s="18"/>
      <c r="BR38" s="20"/>
      <c r="BS38" s="21"/>
      <c r="BT38" s="284">
        <v>4</v>
      </c>
      <c r="BU38" s="18">
        <v>14.6</v>
      </c>
      <c r="BV38" s="19">
        <v>3.65</v>
      </c>
      <c r="BW38" s="18">
        <v>3</v>
      </c>
      <c r="BX38" s="18">
        <v>5</v>
      </c>
      <c r="BY38" s="20">
        <v>7.1064814814814819E-3</v>
      </c>
      <c r="BZ38" s="21">
        <v>2</v>
      </c>
      <c r="CA38" s="134">
        <v>3</v>
      </c>
      <c r="CB38" s="27">
        <v>8.8999999999999986</v>
      </c>
      <c r="CC38" s="28">
        <v>2.9666666666666663</v>
      </c>
      <c r="CD38" s="27">
        <v>2.8</v>
      </c>
      <c r="CE38" s="27">
        <v>3.1</v>
      </c>
      <c r="CF38" s="29">
        <v>7.3958333333333333E-3</v>
      </c>
      <c r="CG38" s="135">
        <v>1</v>
      </c>
      <c r="CH38" s="284">
        <v>2</v>
      </c>
      <c r="CI38" s="18">
        <v>7.1</v>
      </c>
      <c r="CJ38" s="19">
        <v>3.55</v>
      </c>
      <c r="CK38" s="18">
        <v>3.1</v>
      </c>
      <c r="CL38" s="18">
        <v>4</v>
      </c>
      <c r="CM38" s="20">
        <v>6.9560185185185176E-3</v>
      </c>
      <c r="CN38" s="21">
        <v>0.5</v>
      </c>
      <c r="CO38" s="284">
        <v>3</v>
      </c>
      <c r="CP38" s="18">
        <v>6</v>
      </c>
      <c r="CQ38" s="19">
        <v>2</v>
      </c>
      <c r="CR38" s="18">
        <v>2</v>
      </c>
      <c r="CS38" s="18">
        <v>2</v>
      </c>
      <c r="CT38" s="20">
        <v>7.9783950617283942E-3</v>
      </c>
      <c r="CU38" s="21">
        <v>0.33333333333333331</v>
      </c>
      <c r="CV38" s="284">
        <v>2</v>
      </c>
      <c r="CW38" s="18">
        <v>4.2170000000000005</v>
      </c>
      <c r="CX38" s="19">
        <v>2.1085000000000003</v>
      </c>
      <c r="CY38" s="18">
        <v>1.117</v>
      </c>
      <c r="CZ38" s="18">
        <v>3.1</v>
      </c>
      <c r="DA38" s="20">
        <v>7.4999999999999997E-3</v>
      </c>
      <c r="DB38" s="21">
        <v>0</v>
      </c>
      <c r="DC38" s="284">
        <v>2</v>
      </c>
      <c r="DD38" s="18">
        <v>6.2</v>
      </c>
      <c r="DE38" s="19">
        <v>3.1</v>
      </c>
      <c r="DF38" s="18">
        <v>3.1</v>
      </c>
      <c r="DG38" s="18">
        <v>3.1</v>
      </c>
      <c r="DH38" s="20">
        <v>7.1585648148148155E-3</v>
      </c>
      <c r="DI38" s="21">
        <v>0</v>
      </c>
      <c r="DJ38" s="284">
        <v>1</v>
      </c>
      <c r="DK38" s="18">
        <v>3.1</v>
      </c>
      <c r="DL38" s="19">
        <v>3.1</v>
      </c>
      <c r="DM38" s="18">
        <v>3.1</v>
      </c>
      <c r="DN38" s="18">
        <v>3.1</v>
      </c>
      <c r="DO38" s="20">
        <v>7.3263888888888892E-3</v>
      </c>
      <c r="DP38" s="21">
        <v>0</v>
      </c>
      <c r="DQ38" s="284">
        <v>1</v>
      </c>
      <c r="DR38" s="18">
        <v>3.1</v>
      </c>
      <c r="DS38" s="19">
        <v>3.1</v>
      </c>
      <c r="DT38" s="18">
        <v>3.1</v>
      </c>
      <c r="DU38" s="18">
        <v>3.1</v>
      </c>
      <c r="DV38" s="20">
        <v>9.525462962962963E-3</v>
      </c>
      <c r="DW38" s="21">
        <v>0</v>
      </c>
      <c r="DX38" s="136">
        <v>31</v>
      </c>
      <c r="DY38" s="136">
        <v>115.92699999999996</v>
      </c>
      <c r="DZ38" s="137">
        <v>3.739580645161289</v>
      </c>
      <c r="EA38" s="136">
        <v>1</v>
      </c>
      <c r="EB38" s="136">
        <v>10.25</v>
      </c>
      <c r="EC38" s="138">
        <v>7.4533303464755073E-3</v>
      </c>
      <c r="ED38" s="139">
        <v>0.4838709677419355</v>
      </c>
      <c r="EE38" s="40"/>
      <c r="EF38" s="18"/>
      <c r="EG38" s="19"/>
      <c r="EH38" s="18"/>
      <c r="EI38" s="18"/>
      <c r="EJ38" s="20"/>
      <c r="EK38" s="21"/>
      <c r="EL38" s="284">
        <v>4</v>
      </c>
      <c r="EM38" s="18">
        <v>53.6</v>
      </c>
      <c r="EN38" s="19">
        <v>13.4</v>
      </c>
      <c r="EO38" s="18">
        <v>5</v>
      </c>
      <c r="EP38" s="18">
        <v>21</v>
      </c>
      <c r="EQ38" s="20">
        <v>2.1672453703703706E-3</v>
      </c>
      <c r="ER38" s="21">
        <v>0.25</v>
      </c>
      <c r="ES38" s="284">
        <v>4</v>
      </c>
      <c r="ET38" s="18">
        <v>142.5</v>
      </c>
      <c r="EU38" s="19">
        <v>35.625</v>
      </c>
      <c r="EV38" s="18">
        <v>10</v>
      </c>
      <c r="EW38" s="18">
        <v>100.4</v>
      </c>
      <c r="EX38" s="20">
        <v>2.7633101851851851E-3</v>
      </c>
      <c r="EY38" s="21">
        <v>0.5</v>
      </c>
      <c r="EZ38" s="284">
        <v>2</v>
      </c>
      <c r="FA38" s="18">
        <v>24</v>
      </c>
      <c r="FB38" s="19">
        <v>12</v>
      </c>
      <c r="FC38" s="18">
        <v>10.5</v>
      </c>
      <c r="FD38" s="18">
        <v>13.5</v>
      </c>
      <c r="FE38" s="20">
        <v>2.7083333333333334E-3</v>
      </c>
      <c r="FF38" s="21">
        <v>0.5</v>
      </c>
      <c r="FG38" s="284">
        <v>5</v>
      </c>
      <c r="FH38" s="18">
        <v>125.8</v>
      </c>
      <c r="FI38" s="19">
        <v>25.16</v>
      </c>
      <c r="FJ38" s="18">
        <v>10</v>
      </c>
      <c r="FK38" s="18">
        <v>60</v>
      </c>
      <c r="FL38" s="20">
        <v>2.7268518518518518E-3</v>
      </c>
      <c r="FM38" s="21">
        <v>0</v>
      </c>
      <c r="FN38" s="284">
        <v>3</v>
      </c>
      <c r="FO38" s="18">
        <v>120.9</v>
      </c>
      <c r="FP38" s="19">
        <v>40.300000000000004</v>
      </c>
      <c r="FQ38" s="18">
        <v>10</v>
      </c>
      <c r="FR38" s="18">
        <v>100.4</v>
      </c>
      <c r="FS38" s="20">
        <v>2.2878086419753085E-3</v>
      </c>
      <c r="FT38" s="21">
        <v>0</v>
      </c>
      <c r="FU38" s="284">
        <v>2</v>
      </c>
      <c r="FV38" s="18">
        <v>28.9</v>
      </c>
      <c r="FW38" s="19">
        <v>14.45</v>
      </c>
      <c r="FX38" s="18">
        <v>10.5</v>
      </c>
      <c r="FY38" s="18">
        <v>18.399999999999999</v>
      </c>
      <c r="FZ38" s="20">
        <v>2.5289351851851853E-3</v>
      </c>
      <c r="GA38" s="21">
        <v>1.5</v>
      </c>
      <c r="GB38" s="284">
        <v>4</v>
      </c>
      <c r="GC38" s="18">
        <v>23.95</v>
      </c>
      <c r="GD38" s="19">
        <v>5.9874999999999998</v>
      </c>
      <c r="GE38" s="18">
        <v>0.75</v>
      </c>
      <c r="GF38" s="18">
        <v>13.04</v>
      </c>
      <c r="GG38" s="20">
        <v>9.1493055555555546E-3</v>
      </c>
      <c r="GH38" s="21">
        <v>0.25</v>
      </c>
      <c r="GI38" s="284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2.5115740740740741E-3</v>
      </c>
      <c r="GO38" s="21">
        <v>0</v>
      </c>
      <c r="GP38" s="284"/>
      <c r="GQ38" s="18"/>
      <c r="GR38" s="19"/>
      <c r="GS38" s="18"/>
      <c r="GT38" s="18"/>
      <c r="GU38" s="20"/>
      <c r="GV38" s="21"/>
      <c r="GW38" s="284">
        <v>1</v>
      </c>
      <c r="GX38" s="18">
        <v>10.5</v>
      </c>
      <c r="GY38" s="19">
        <v>10.5</v>
      </c>
      <c r="GZ38" s="18">
        <v>10.5</v>
      </c>
      <c r="HA38" s="18">
        <v>10.5</v>
      </c>
      <c r="HB38" s="20">
        <v>2.4537037037037036E-3</v>
      </c>
      <c r="HC38" s="21">
        <v>0</v>
      </c>
      <c r="HD38" s="134">
        <v>1</v>
      </c>
      <c r="HE38" s="27">
        <v>10.5</v>
      </c>
      <c r="HF38" s="28">
        <v>10.5</v>
      </c>
      <c r="HG38" s="27">
        <v>10.5</v>
      </c>
      <c r="HH38" s="27">
        <v>10.5</v>
      </c>
      <c r="HI38" s="29">
        <v>2.4537037037037036E-3</v>
      </c>
      <c r="HJ38" s="135">
        <v>0</v>
      </c>
      <c r="HK38" s="284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2.4189814814814816E-3</v>
      </c>
      <c r="HQ38" s="21">
        <v>0</v>
      </c>
      <c r="HR38" s="284">
        <v>3</v>
      </c>
      <c r="HS38" s="18">
        <v>18</v>
      </c>
      <c r="HT38" s="19">
        <v>6</v>
      </c>
      <c r="HU38" s="18">
        <v>5</v>
      </c>
      <c r="HV38" s="18">
        <v>8</v>
      </c>
      <c r="HW38" s="20">
        <v>5.7870370370370376E-3</v>
      </c>
      <c r="HX38" s="21">
        <v>0.33333333333333331</v>
      </c>
      <c r="HY38" s="284">
        <v>3</v>
      </c>
      <c r="HZ38" s="18">
        <v>44.36</v>
      </c>
      <c r="IA38" s="19">
        <v>14.786666666666667</v>
      </c>
      <c r="IB38" s="18">
        <v>8.86</v>
      </c>
      <c r="IC38" s="18">
        <v>25</v>
      </c>
      <c r="ID38" s="20">
        <v>2.6427469135802471E-3</v>
      </c>
      <c r="IE38" s="21">
        <v>0</v>
      </c>
      <c r="IF38" s="284">
        <v>2</v>
      </c>
      <c r="IG38" s="18">
        <v>21.5</v>
      </c>
      <c r="IH38" s="19">
        <v>10.75</v>
      </c>
      <c r="II38" s="18">
        <v>10.5</v>
      </c>
      <c r="IJ38" s="18">
        <v>11</v>
      </c>
      <c r="IK38" s="20">
        <v>2.5578703703703705E-3</v>
      </c>
      <c r="IL38" s="21">
        <v>0</v>
      </c>
      <c r="IM38" s="284">
        <v>1</v>
      </c>
      <c r="IN38" s="18">
        <v>10.5</v>
      </c>
      <c r="IO38" s="19">
        <v>10.5</v>
      </c>
      <c r="IP38" s="18">
        <v>10.5</v>
      </c>
      <c r="IQ38" s="18">
        <v>10.5</v>
      </c>
      <c r="IR38" s="20">
        <v>2.4652777777777776E-3</v>
      </c>
      <c r="IS38" s="21">
        <v>0</v>
      </c>
      <c r="IT38" s="284">
        <v>1</v>
      </c>
      <c r="IU38" s="18">
        <v>10.5</v>
      </c>
      <c r="IV38" s="19">
        <v>10.5</v>
      </c>
      <c r="IW38" s="18">
        <v>10.5</v>
      </c>
      <c r="IX38" s="18">
        <v>10.5</v>
      </c>
      <c r="IY38" s="20">
        <v>3.1018518518518522E-3</v>
      </c>
      <c r="IZ38" s="21">
        <v>0</v>
      </c>
      <c r="JA38" s="136">
        <v>38</v>
      </c>
      <c r="JB38" s="136">
        <v>666.51</v>
      </c>
      <c r="JC38" s="137">
        <v>17.539736842105263</v>
      </c>
      <c r="JD38" s="136">
        <v>0.75</v>
      </c>
      <c r="JE38" s="136">
        <v>100.4</v>
      </c>
      <c r="JF38" s="138">
        <v>3.5026803118908384E-3</v>
      </c>
      <c r="JG38" s="139">
        <v>0.23684210526315788</v>
      </c>
      <c r="JH38" s="40"/>
      <c r="JI38" s="18"/>
      <c r="JJ38" s="19"/>
      <c r="JK38" s="18"/>
      <c r="JL38" s="18"/>
      <c r="JM38" s="20"/>
      <c r="JN38" s="21"/>
      <c r="JO38" s="284">
        <v>2</v>
      </c>
      <c r="JP38" s="18">
        <v>2</v>
      </c>
      <c r="JQ38" s="19">
        <v>1</v>
      </c>
      <c r="JR38" s="18">
        <v>1</v>
      </c>
      <c r="JS38" s="18">
        <v>1</v>
      </c>
      <c r="JT38" s="20">
        <v>2.8159722222222225E-2</v>
      </c>
      <c r="JU38" s="21">
        <v>0</v>
      </c>
      <c r="JV38" s="284">
        <v>2</v>
      </c>
      <c r="JW38" s="18">
        <v>1</v>
      </c>
      <c r="JX38" s="19">
        <v>0.5</v>
      </c>
      <c r="JY38" s="18">
        <v>0.5</v>
      </c>
      <c r="JZ38" s="18">
        <v>0.5</v>
      </c>
      <c r="KA38" s="20">
        <v>2.6157407407407407E-2</v>
      </c>
      <c r="KB38" s="21">
        <v>0</v>
      </c>
      <c r="KC38" s="284">
        <v>2</v>
      </c>
      <c r="KD38" s="18">
        <v>0.4</v>
      </c>
      <c r="KE38" s="19">
        <v>0.2</v>
      </c>
      <c r="KF38" s="18">
        <v>0.2</v>
      </c>
      <c r="KG38" s="18">
        <v>0.2</v>
      </c>
      <c r="KH38" s="20">
        <v>3.125E-2</v>
      </c>
      <c r="KI38" s="21">
        <v>0.5</v>
      </c>
      <c r="KJ38" s="284">
        <v>3</v>
      </c>
      <c r="KK38" s="18">
        <v>2.42</v>
      </c>
      <c r="KL38" s="19">
        <v>0.80666666666666664</v>
      </c>
      <c r="KM38" s="18">
        <v>0.5</v>
      </c>
      <c r="KN38" s="18">
        <v>1.2</v>
      </c>
      <c r="KO38" s="20">
        <v>2.4077932098765433E-2</v>
      </c>
      <c r="KP38" s="21">
        <v>0.33333333333333331</v>
      </c>
      <c r="KQ38" s="284">
        <v>2</v>
      </c>
      <c r="KR38" s="18">
        <v>1.73</v>
      </c>
      <c r="KS38" s="19">
        <v>0.86499999999999999</v>
      </c>
      <c r="KT38" s="18">
        <v>0.5</v>
      </c>
      <c r="KU38" s="18">
        <v>1.23</v>
      </c>
      <c r="KV38" s="20">
        <v>2.4774305555555556E-2</v>
      </c>
      <c r="KW38" s="21">
        <v>0.5</v>
      </c>
      <c r="KX38" s="284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2.6296296296296293E-2</v>
      </c>
      <c r="LD38" s="21">
        <v>2</v>
      </c>
      <c r="LE38" s="284"/>
      <c r="LF38" s="18"/>
      <c r="LG38" s="19"/>
      <c r="LH38" s="18"/>
      <c r="LI38" s="18"/>
      <c r="LJ38" s="20"/>
      <c r="LK38" s="21"/>
      <c r="LL38" s="284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2.8680555555555553E-2</v>
      </c>
      <c r="LR38" s="21">
        <v>0</v>
      </c>
      <c r="LS38" s="284"/>
      <c r="LT38" s="18"/>
      <c r="LU38" s="19"/>
      <c r="LV38" s="18"/>
      <c r="LW38" s="18"/>
      <c r="LX38" s="20"/>
      <c r="LY38" s="21"/>
      <c r="LZ38" s="284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2.5347222222222219E-2</v>
      </c>
      <c r="MF38" s="21">
        <v>0</v>
      </c>
      <c r="MG38" s="134">
        <v>1</v>
      </c>
      <c r="MH38" s="27">
        <v>0.5</v>
      </c>
      <c r="MI38" s="28">
        <v>0.5</v>
      </c>
      <c r="MJ38" s="27">
        <v>0.5</v>
      </c>
      <c r="MK38" s="27">
        <v>0.5</v>
      </c>
      <c r="ML38" s="29">
        <v>2.4907407407407406E-2</v>
      </c>
      <c r="MM38" s="135">
        <v>1</v>
      </c>
      <c r="MN38" s="284">
        <v>1</v>
      </c>
      <c r="MO38" s="18">
        <v>0.5</v>
      </c>
      <c r="MP38" s="19">
        <v>0.5</v>
      </c>
      <c r="MQ38" s="18">
        <v>0.5</v>
      </c>
      <c r="MR38" s="18">
        <v>0.5</v>
      </c>
      <c r="MS38" s="20">
        <v>2.5092592592592593E-2</v>
      </c>
      <c r="MT38" s="21">
        <v>2</v>
      </c>
      <c r="MU38" s="284"/>
      <c r="MV38" s="18"/>
      <c r="MW38" s="19"/>
      <c r="MX38" s="18"/>
      <c r="MY38" s="18"/>
      <c r="MZ38" s="20"/>
      <c r="NA38" s="21"/>
      <c r="NB38" s="284">
        <v>1</v>
      </c>
      <c r="NC38" s="18">
        <v>0.5</v>
      </c>
      <c r="ND38" s="19">
        <v>0.5</v>
      </c>
      <c r="NE38" s="18">
        <v>0.5</v>
      </c>
      <c r="NF38" s="18">
        <v>0.5</v>
      </c>
      <c r="NG38" s="20">
        <v>2.3240740740740742E-2</v>
      </c>
      <c r="NH38" s="21">
        <v>2</v>
      </c>
      <c r="NI38" s="284">
        <v>2</v>
      </c>
      <c r="NJ38" s="18">
        <v>1</v>
      </c>
      <c r="NK38" s="19">
        <v>0.5</v>
      </c>
      <c r="NL38" s="18">
        <v>0.5</v>
      </c>
      <c r="NM38" s="18">
        <v>0.5</v>
      </c>
      <c r="NN38" s="20">
        <v>2.8749999999999998E-2</v>
      </c>
      <c r="NO38" s="21">
        <v>9.5</v>
      </c>
      <c r="NP38" s="284">
        <v>1</v>
      </c>
      <c r="NQ38" s="18">
        <v>0.5</v>
      </c>
      <c r="NR38" s="19">
        <v>0.5</v>
      </c>
      <c r="NS38" s="18">
        <v>0.5</v>
      </c>
      <c r="NT38" s="18">
        <v>0.5</v>
      </c>
      <c r="NU38" s="20">
        <v>2.8356481481481483E-2</v>
      </c>
      <c r="NV38" s="21">
        <v>363</v>
      </c>
      <c r="NW38" s="284">
        <v>1</v>
      </c>
      <c r="NX38" s="18">
        <v>0.5</v>
      </c>
      <c r="NY38" s="19">
        <v>0.5</v>
      </c>
      <c r="NZ38" s="18">
        <v>0.5</v>
      </c>
      <c r="OA38" s="18">
        <v>0.5</v>
      </c>
      <c r="OB38" s="20">
        <v>2.974537037037037E-2</v>
      </c>
      <c r="OC38" s="21" t="e">
        <v>#VALUE!</v>
      </c>
      <c r="OD38" s="136">
        <v>21</v>
      </c>
      <c r="OE38" s="136">
        <v>12.55</v>
      </c>
      <c r="OF38" s="137">
        <v>0.59761904761904761</v>
      </c>
      <c r="OG38" s="136">
        <v>0.2</v>
      </c>
      <c r="OH38" s="136">
        <v>1.23</v>
      </c>
      <c r="OI38" s="138">
        <v>2.6765873015873017E-2</v>
      </c>
      <c r="OJ38" s="139" t="e">
        <v>#VALUE!</v>
      </c>
      <c r="OK38" s="40"/>
      <c r="OL38" s="18"/>
      <c r="OM38" s="19"/>
      <c r="ON38" s="18"/>
      <c r="OO38" s="18"/>
      <c r="OP38" s="20"/>
      <c r="OQ38" s="21"/>
      <c r="OR38" s="136"/>
      <c r="OS38" s="136"/>
      <c r="OT38" s="137"/>
      <c r="OU38" s="136"/>
      <c r="OV38" s="136"/>
      <c r="OW38" s="138"/>
      <c r="OX38" s="285"/>
    </row>
    <row r="39" spans="1:414" s="22" customFormat="1" x14ac:dyDescent="0.2">
      <c r="A39" s="133">
        <v>29</v>
      </c>
      <c r="B39" s="40"/>
      <c r="C39" s="18"/>
      <c r="D39" s="19"/>
      <c r="E39" s="18"/>
      <c r="F39" s="18"/>
      <c r="G39" s="20"/>
      <c r="H39" s="21"/>
      <c r="I39" s="284">
        <v>2</v>
      </c>
      <c r="J39" s="18">
        <v>17.600000000000001</v>
      </c>
      <c r="K39" s="19">
        <v>8.8000000000000007</v>
      </c>
      <c r="L39" s="18">
        <v>3.1</v>
      </c>
      <c r="M39" s="18">
        <v>14.5</v>
      </c>
      <c r="N39" s="20">
        <v>8.5763888888888886E-3</v>
      </c>
      <c r="O39" s="21">
        <v>0.5</v>
      </c>
      <c r="P39" s="284">
        <v>5</v>
      </c>
      <c r="Q39" s="18">
        <v>24.3</v>
      </c>
      <c r="R39" s="19">
        <v>4.8600000000000003</v>
      </c>
      <c r="S39" s="18">
        <v>3</v>
      </c>
      <c r="T39" s="18">
        <v>10</v>
      </c>
      <c r="U39" s="20">
        <v>7.7546296296296295E-3</v>
      </c>
      <c r="V39" s="21">
        <v>0</v>
      </c>
      <c r="W39" s="284">
        <v>1</v>
      </c>
      <c r="X39" s="18">
        <v>5</v>
      </c>
      <c r="Y39" s="19">
        <v>5</v>
      </c>
      <c r="Z39" s="18">
        <v>5</v>
      </c>
      <c r="AA39" s="18">
        <v>5</v>
      </c>
      <c r="AB39" s="20">
        <v>7.5000000000000006E-3</v>
      </c>
      <c r="AC39" s="21">
        <v>0</v>
      </c>
      <c r="AD39" s="284">
        <v>4</v>
      </c>
      <c r="AE39" s="18">
        <v>28.380000000000003</v>
      </c>
      <c r="AF39" s="19">
        <v>7.0950000000000006</v>
      </c>
      <c r="AG39" s="18">
        <v>1</v>
      </c>
      <c r="AH39" s="18">
        <v>15.4</v>
      </c>
      <c r="AI39" s="20">
        <v>7.0196759259259257E-3</v>
      </c>
      <c r="AJ39" s="21">
        <v>0</v>
      </c>
      <c r="AK39" s="284">
        <v>2</v>
      </c>
      <c r="AL39" s="18">
        <v>7.3</v>
      </c>
      <c r="AM39" s="19">
        <v>3.65</v>
      </c>
      <c r="AN39" s="18">
        <v>1.67</v>
      </c>
      <c r="AO39" s="18">
        <v>5.63</v>
      </c>
      <c r="AP39" s="20">
        <v>7.3611111111111108E-3</v>
      </c>
      <c r="AQ39" s="21">
        <v>0</v>
      </c>
      <c r="AR39" s="284"/>
      <c r="AS39" s="18"/>
      <c r="AT39" s="19"/>
      <c r="AU39" s="18"/>
      <c r="AV39" s="18"/>
      <c r="AW39" s="20"/>
      <c r="AX39" s="21"/>
      <c r="AY39" s="284">
        <v>1</v>
      </c>
      <c r="AZ39" s="18">
        <v>3.1</v>
      </c>
      <c r="BA39" s="19">
        <v>3.1</v>
      </c>
      <c r="BB39" s="18">
        <v>3.1</v>
      </c>
      <c r="BC39" s="18">
        <v>3.1</v>
      </c>
      <c r="BD39" s="20">
        <v>6.9328703703703696E-3</v>
      </c>
      <c r="BE39" s="21">
        <v>0</v>
      </c>
      <c r="BF39" s="284">
        <v>2</v>
      </c>
      <c r="BG39" s="18">
        <v>5.18</v>
      </c>
      <c r="BH39" s="19">
        <v>2.59</v>
      </c>
      <c r="BI39" s="18">
        <v>2.09</v>
      </c>
      <c r="BJ39" s="18">
        <v>3.09</v>
      </c>
      <c r="BK39" s="20">
        <v>9.0277777777777769E-3</v>
      </c>
      <c r="BL39" s="21">
        <v>3.6732638888897782</v>
      </c>
      <c r="BM39" s="284">
        <v>4</v>
      </c>
      <c r="BN39" s="18">
        <v>7.2948955399999997</v>
      </c>
      <c r="BO39" s="19">
        <v>1.8237238849999999</v>
      </c>
      <c r="BP39" s="18">
        <v>0.85127827</v>
      </c>
      <c r="BQ39" s="18">
        <v>3.0074356400000002</v>
      </c>
      <c r="BR39" s="20">
        <v>6.8402777777777776E-3</v>
      </c>
      <c r="BS39" s="21">
        <v>7.15625</v>
      </c>
      <c r="BT39" s="284">
        <v>4</v>
      </c>
      <c r="BU39" s="18">
        <v>21.550000000000004</v>
      </c>
      <c r="BV39" s="19">
        <v>5.3875000000000011</v>
      </c>
      <c r="BW39" s="18">
        <v>3.1</v>
      </c>
      <c r="BX39" s="18">
        <v>7.1</v>
      </c>
      <c r="BY39" s="20">
        <v>7.1325231481481483E-3</v>
      </c>
      <c r="BZ39" s="21">
        <v>0.75</v>
      </c>
      <c r="CA39" s="134">
        <v>2</v>
      </c>
      <c r="CB39" s="27">
        <v>6.5</v>
      </c>
      <c r="CC39" s="28">
        <v>3.25</v>
      </c>
      <c r="CD39" s="27">
        <v>3</v>
      </c>
      <c r="CE39" s="27">
        <v>3.5</v>
      </c>
      <c r="CF39" s="29">
        <v>7.5520833333333325E-3</v>
      </c>
      <c r="CG39" s="135">
        <v>1</v>
      </c>
      <c r="CH39" s="284">
        <v>2</v>
      </c>
      <c r="CI39" s="18">
        <v>11.902000000000001</v>
      </c>
      <c r="CJ39" s="19">
        <v>5.9510000000000005</v>
      </c>
      <c r="CK39" s="18">
        <v>2.9</v>
      </c>
      <c r="CL39" s="18">
        <v>9.0020000000000007</v>
      </c>
      <c r="CM39" s="20">
        <v>7.5752314814814814E-3</v>
      </c>
      <c r="CN39" s="21">
        <v>1</v>
      </c>
      <c r="CO39" s="284">
        <v>5</v>
      </c>
      <c r="CP39" s="34">
        <v>15.2</v>
      </c>
      <c r="CQ39" s="19">
        <v>3.04</v>
      </c>
      <c r="CR39" s="18">
        <v>2.25</v>
      </c>
      <c r="CS39" s="18">
        <v>4.5</v>
      </c>
      <c r="CT39" s="20">
        <v>7.1157407407407419E-3</v>
      </c>
      <c r="CU39" s="21">
        <v>0.2</v>
      </c>
      <c r="CV39" s="284">
        <v>3</v>
      </c>
      <c r="CW39" s="18">
        <v>12.4</v>
      </c>
      <c r="CX39" s="19">
        <v>4.1333333333333337</v>
      </c>
      <c r="CY39" s="18">
        <v>3.1</v>
      </c>
      <c r="CZ39" s="18">
        <v>6.2</v>
      </c>
      <c r="DA39" s="20">
        <v>7.5578703703703702E-3</v>
      </c>
      <c r="DB39" s="21">
        <v>0.66666666666666663</v>
      </c>
      <c r="DC39" s="284">
        <v>2</v>
      </c>
      <c r="DD39" s="18">
        <v>5.0999999999999996</v>
      </c>
      <c r="DE39" s="19">
        <v>2.5499999999999998</v>
      </c>
      <c r="DF39" s="18">
        <v>2</v>
      </c>
      <c r="DG39" s="18">
        <v>3.1</v>
      </c>
      <c r="DH39" s="20">
        <v>7.2800925925925932E-3</v>
      </c>
      <c r="DI39" s="21">
        <v>1.5</v>
      </c>
      <c r="DJ39" s="284"/>
      <c r="DK39" s="18"/>
      <c r="DL39" s="19"/>
      <c r="DM39" s="18"/>
      <c r="DN39" s="18"/>
      <c r="DO39" s="20"/>
      <c r="DP39" s="21"/>
      <c r="DQ39" s="284"/>
      <c r="DR39" s="18"/>
      <c r="DS39" s="19"/>
      <c r="DT39" s="18"/>
      <c r="DU39" s="18"/>
      <c r="DV39" s="20"/>
      <c r="DW39" s="21"/>
      <c r="DX39" s="136">
        <v>39</v>
      </c>
      <c r="DY39" s="136">
        <v>170.80689553999994</v>
      </c>
      <c r="DZ39" s="137">
        <v>4.3796639882051265</v>
      </c>
      <c r="EA39" s="136">
        <v>0.85127827</v>
      </c>
      <c r="EB39" s="136">
        <v>15.4</v>
      </c>
      <c r="EC39" s="138">
        <v>7.440349002849002E-3</v>
      </c>
      <c r="ED39" s="139">
        <v>1.2813212250712707</v>
      </c>
      <c r="EE39" s="40"/>
      <c r="EF39" s="18"/>
      <c r="EG39" s="19"/>
      <c r="EH39" s="18"/>
      <c r="EI39" s="18"/>
      <c r="EJ39" s="20"/>
      <c r="EK39" s="21"/>
      <c r="EL39" s="284">
        <v>4</v>
      </c>
      <c r="EM39" s="18">
        <v>143.44999999999999</v>
      </c>
      <c r="EN39" s="19">
        <v>35.862499999999997</v>
      </c>
      <c r="EO39" s="18">
        <v>1.85</v>
      </c>
      <c r="EP39" s="18">
        <v>100.2</v>
      </c>
      <c r="EQ39" s="20">
        <v>2.8587962962962959E-3</v>
      </c>
      <c r="ER39" s="21">
        <v>0.25</v>
      </c>
      <c r="ES39" s="284">
        <v>2</v>
      </c>
      <c r="ET39" s="18">
        <v>61.75</v>
      </c>
      <c r="EU39" s="19">
        <v>30.875</v>
      </c>
      <c r="EV39" s="18">
        <v>9.25</v>
      </c>
      <c r="EW39" s="18">
        <v>52.5</v>
      </c>
      <c r="EX39" s="20">
        <v>2.3842592592592596E-3</v>
      </c>
      <c r="EY39" s="21">
        <v>0</v>
      </c>
      <c r="EZ39" s="284">
        <v>3</v>
      </c>
      <c r="FA39" s="18">
        <v>50.4</v>
      </c>
      <c r="FB39" s="19">
        <v>16.8</v>
      </c>
      <c r="FC39" s="18">
        <v>10</v>
      </c>
      <c r="FD39" s="18">
        <v>20.2</v>
      </c>
      <c r="FE39" s="20">
        <v>2.2878086419753085E-3</v>
      </c>
      <c r="FF39" s="21">
        <v>0.33333333333333331</v>
      </c>
      <c r="FG39" s="284">
        <v>3</v>
      </c>
      <c r="FH39" s="18">
        <v>29</v>
      </c>
      <c r="FI39" s="19">
        <v>9.6666666666666661</v>
      </c>
      <c r="FJ39" s="18">
        <v>5</v>
      </c>
      <c r="FK39" s="18">
        <v>12</v>
      </c>
      <c r="FL39" s="20">
        <v>2.3996913580246909E-3</v>
      </c>
      <c r="FM39" s="21">
        <v>0</v>
      </c>
      <c r="FN39" s="284">
        <v>3</v>
      </c>
      <c r="FO39" s="18">
        <v>63.75</v>
      </c>
      <c r="FP39" s="19">
        <v>21.25</v>
      </c>
      <c r="FQ39" s="18">
        <v>5.9</v>
      </c>
      <c r="FR39" s="18">
        <v>46.6</v>
      </c>
      <c r="FS39" s="20">
        <v>2.2067901234567901E-3</v>
      </c>
      <c r="FT39" s="21">
        <v>0.33333333333333331</v>
      </c>
      <c r="FU39" s="284">
        <v>2</v>
      </c>
      <c r="FV39" s="18">
        <v>13.6</v>
      </c>
      <c r="FW39" s="19">
        <v>6.8</v>
      </c>
      <c r="FX39" s="18">
        <v>4.5999999999999996</v>
      </c>
      <c r="FY39" s="18">
        <v>9</v>
      </c>
      <c r="FZ39" s="20">
        <v>4.6354166666666662E-3</v>
      </c>
      <c r="GA39" s="21">
        <v>2</v>
      </c>
      <c r="GB39" s="284">
        <v>4</v>
      </c>
      <c r="GC39" s="18">
        <v>46.67</v>
      </c>
      <c r="GD39" s="19">
        <v>11.6675</v>
      </c>
      <c r="GE39" s="18">
        <v>9.81</v>
      </c>
      <c r="GF39" s="18">
        <v>16.16</v>
      </c>
      <c r="GG39" s="20">
        <v>2.8993055555555556E-3</v>
      </c>
      <c r="GH39" s="21">
        <v>1.25</v>
      </c>
      <c r="GI39" s="284"/>
      <c r="GJ39" s="18"/>
      <c r="GK39" s="19"/>
      <c r="GL39" s="18"/>
      <c r="GM39" s="18"/>
      <c r="GN39" s="20"/>
      <c r="GO39" s="21"/>
      <c r="GP39" s="284"/>
      <c r="GQ39" s="18"/>
      <c r="GR39" s="19"/>
      <c r="GS39" s="18"/>
      <c r="GT39" s="18"/>
      <c r="GU39" s="20"/>
      <c r="GV39" s="21"/>
      <c r="GW39" s="284"/>
      <c r="GX39" s="18"/>
      <c r="GY39" s="19"/>
      <c r="GZ39" s="18"/>
      <c r="HA39" s="18"/>
      <c r="HB39" s="20"/>
      <c r="HC39" s="21"/>
      <c r="HD39" s="134"/>
      <c r="HE39" s="27"/>
      <c r="HF39" s="28"/>
      <c r="HG39" s="27"/>
      <c r="HH39" s="27"/>
      <c r="HI39" s="29"/>
      <c r="HJ39" s="135"/>
      <c r="HK39" s="284">
        <v>2</v>
      </c>
      <c r="HL39" s="18">
        <v>47.5</v>
      </c>
      <c r="HM39" s="19">
        <v>23.75</v>
      </c>
      <c r="HN39" s="18">
        <v>7.5</v>
      </c>
      <c r="HO39" s="18">
        <v>40</v>
      </c>
      <c r="HP39" s="20">
        <v>2.8819444444444439E-3</v>
      </c>
      <c r="HQ39" s="21">
        <v>0</v>
      </c>
      <c r="HR39" s="284"/>
      <c r="HS39" s="34"/>
      <c r="HT39" s="19"/>
      <c r="HU39" s="18"/>
      <c r="HV39" s="18"/>
      <c r="HW39" s="20"/>
      <c r="HX39" s="21"/>
      <c r="HY39" s="284">
        <v>2</v>
      </c>
      <c r="HZ39" s="18">
        <v>24.5</v>
      </c>
      <c r="IA39" s="19">
        <v>12.25</v>
      </c>
      <c r="IB39" s="18">
        <v>12</v>
      </c>
      <c r="IC39" s="18">
        <v>12.5</v>
      </c>
      <c r="ID39" s="20">
        <v>2.3611111111111111E-3</v>
      </c>
      <c r="IE39" s="21">
        <v>1</v>
      </c>
      <c r="IF39" s="284">
        <v>2</v>
      </c>
      <c r="IG39" s="18">
        <v>17.600000000000001</v>
      </c>
      <c r="IH39" s="19">
        <v>8.8000000000000007</v>
      </c>
      <c r="II39" s="18">
        <v>7</v>
      </c>
      <c r="IJ39" s="18">
        <v>10.6</v>
      </c>
      <c r="IK39" s="20">
        <v>2.8761574074074071E-3</v>
      </c>
      <c r="IL39" s="21">
        <v>1</v>
      </c>
      <c r="IM39" s="284"/>
      <c r="IN39" s="18"/>
      <c r="IO39" s="19"/>
      <c r="IP39" s="18"/>
      <c r="IQ39" s="18"/>
      <c r="IR39" s="20"/>
      <c r="IS39" s="21"/>
      <c r="IT39" s="284"/>
      <c r="IU39" s="18"/>
      <c r="IV39" s="19"/>
      <c r="IW39" s="18"/>
      <c r="IX39" s="18"/>
      <c r="IY39" s="20"/>
      <c r="IZ39" s="21"/>
      <c r="JA39" s="136">
        <v>27</v>
      </c>
      <c r="JB39" s="136">
        <v>498.22</v>
      </c>
      <c r="JC39" s="137">
        <v>18.452592592592595</v>
      </c>
      <c r="JD39" s="136">
        <v>1.85</v>
      </c>
      <c r="JE39" s="136">
        <v>100.2</v>
      </c>
      <c r="JF39" s="138">
        <v>2.740483539094651E-3</v>
      </c>
      <c r="JG39" s="139">
        <v>0.59259259259259256</v>
      </c>
      <c r="JH39" s="40"/>
      <c r="JI39" s="18"/>
      <c r="JJ39" s="19"/>
      <c r="JK39" s="18"/>
      <c r="JL39" s="18"/>
      <c r="JM39" s="20"/>
      <c r="JN39" s="21"/>
      <c r="JO39" s="284">
        <v>2</v>
      </c>
      <c r="JP39" s="18">
        <v>2</v>
      </c>
      <c r="JQ39" s="19">
        <v>1</v>
      </c>
      <c r="JR39" s="18">
        <v>0.5</v>
      </c>
      <c r="JS39" s="18">
        <v>1.5</v>
      </c>
      <c r="JT39" s="20">
        <v>2.4774305555555556E-2</v>
      </c>
      <c r="JU39" s="21">
        <v>0</v>
      </c>
      <c r="JV39" s="284">
        <v>4</v>
      </c>
      <c r="JW39" s="18">
        <v>3.35</v>
      </c>
      <c r="JX39" s="19">
        <v>0.83750000000000002</v>
      </c>
      <c r="JY39" s="18">
        <v>0.35</v>
      </c>
      <c r="JZ39" s="18">
        <v>1.5</v>
      </c>
      <c r="KA39" s="20">
        <v>2.4531250000000001E-2</v>
      </c>
      <c r="KB39" s="21">
        <v>0</v>
      </c>
      <c r="KC39" s="284">
        <v>2</v>
      </c>
      <c r="KD39" s="18">
        <v>2.15</v>
      </c>
      <c r="KE39" s="19">
        <v>1.075</v>
      </c>
      <c r="KF39" s="18">
        <v>0.5</v>
      </c>
      <c r="KG39" s="18">
        <v>1.65</v>
      </c>
      <c r="KH39" s="20">
        <v>2.5364583333333336E-2</v>
      </c>
      <c r="KI39" s="21">
        <v>0.5</v>
      </c>
      <c r="KJ39" s="284">
        <v>1</v>
      </c>
      <c r="KK39" s="18">
        <v>1.2</v>
      </c>
      <c r="KL39" s="19">
        <v>1.2</v>
      </c>
      <c r="KM39" s="18">
        <v>1.2</v>
      </c>
      <c r="KN39" s="18">
        <v>1.2</v>
      </c>
      <c r="KO39" s="20">
        <v>2.4722222222222225E-2</v>
      </c>
      <c r="KP39" s="21">
        <v>1</v>
      </c>
      <c r="KQ39" s="284">
        <v>2</v>
      </c>
      <c r="KR39" s="18">
        <v>3.73</v>
      </c>
      <c r="KS39" s="19">
        <v>1.865</v>
      </c>
      <c r="KT39" s="18">
        <v>1.23</v>
      </c>
      <c r="KU39" s="18">
        <v>2.5</v>
      </c>
      <c r="KV39" s="20">
        <v>2.4542824074074071E-2</v>
      </c>
      <c r="KW39" s="21">
        <v>0.5</v>
      </c>
      <c r="KX39" s="284"/>
      <c r="KY39" s="18"/>
      <c r="KZ39" s="19"/>
      <c r="LA39" s="18"/>
      <c r="LB39" s="18"/>
      <c r="LC39" s="20"/>
      <c r="LD39" s="21"/>
      <c r="LE39" s="284">
        <v>1</v>
      </c>
      <c r="LF39" s="18">
        <v>0.5</v>
      </c>
      <c r="LG39" s="19">
        <v>0.5</v>
      </c>
      <c r="LH39" s="18">
        <v>0.5</v>
      </c>
      <c r="LI39" s="18">
        <v>0.5</v>
      </c>
      <c r="LJ39" s="20">
        <v>2.4976851851851851E-2</v>
      </c>
      <c r="LK39" s="21">
        <v>0</v>
      </c>
      <c r="LL39" s="284"/>
      <c r="LM39" s="18"/>
      <c r="LN39" s="19"/>
      <c r="LO39" s="18"/>
      <c r="LP39" s="18"/>
      <c r="LQ39" s="20"/>
      <c r="LR39" s="21"/>
      <c r="LS39" s="284"/>
      <c r="LT39" s="18"/>
      <c r="LU39" s="19"/>
      <c r="LV39" s="18"/>
      <c r="LW39" s="18"/>
      <c r="LX39" s="20"/>
      <c r="LY39" s="21"/>
      <c r="LZ39" s="284"/>
      <c r="MA39" s="18"/>
      <c r="MB39" s="19"/>
      <c r="MC39" s="18"/>
      <c r="MD39" s="18"/>
      <c r="ME39" s="20"/>
      <c r="MF39" s="21"/>
      <c r="MG39" s="134"/>
      <c r="MH39" s="27"/>
      <c r="MI39" s="28"/>
      <c r="MJ39" s="27"/>
      <c r="MK39" s="27"/>
      <c r="ML39" s="29"/>
      <c r="MM39" s="135"/>
      <c r="MN39" s="284"/>
      <c r="MO39" s="18"/>
      <c r="MP39" s="19"/>
      <c r="MQ39" s="18"/>
      <c r="MR39" s="18"/>
      <c r="MS39" s="20"/>
      <c r="MT39" s="21"/>
      <c r="MU39" s="284">
        <v>3</v>
      </c>
      <c r="MV39" s="34">
        <v>1</v>
      </c>
      <c r="MW39" s="19">
        <v>0.33333333333333331</v>
      </c>
      <c r="MX39" s="18">
        <v>0.25</v>
      </c>
      <c r="MY39" s="18">
        <v>0.5</v>
      </c>
      <c r="MZ39" s="20">
        <v>2.6265432098765432E-2</v>
      </c>
      <c r="NA39" s="21">
        <v>0.33333333333333331</v>
      </c>
      <c r="NB39" s="284">
        <v>1</v>
      </c>
      <c r="NC39" s="18">
        <v>0.5</v>
      </c>
      <c r="ND39" s="19">
        <v>0.5</v>
      </c>
      <c r="NE39" s="18">
        <v>0.5</v>
      </c>
      <c r="NF39" s="18">
        <v>0.5</v>
      </c>
      <c r="NG39" s="20">
        <v>2.4583333333333332E-2</v>
      </c>
      <c r="NH39" s="21">
        <v>2</v>
      </c>
      <c r="NI39" s="284">
        <v>1</v>
      </c>
      <c r="NJ39" s="18">
        <v>0.25</v>
      </c>
      <c r="NK39" s="19">
        <v>0.25</v>
      </c>
      <c r="NL39" s="18">
        <v>0.25</v>
      </c>
      <c r="NM39" s="18">
        <v>0.25</v>
      </c>
      <c r="NN39" s="20">
        <v>2.5231481481481483E-2</v>
      </c>
      <c r="NO39" s="21">
        <v>1</v>
      </c>
      <c r="NP39" s="284"/>
      <c r="NQ39" s="18"/>
      <c r="NR39" s="19"/>
      <c r="NS39" s="18"/>
      <c r="NT39" s="18"/>
      <c r="NU39" s="20"/>
      <c r="NV39" s="21"/>
      <c r="NW39" s="284"/>
      <c r="NX39" s="18"/>
      <c r="NY39" s="19"/>
      <c r="NZ39" s="18"/>
      <c r="OA39" s="18"/>
      <c r="OB39" s="20"/>
      <c r="OC39" s="21"/>
      <c r="OD39" s="136">
        <v>17</v>
      </c>
      <c r="OE39" s="136">
        <v>14.68</v>
      </c>
      <c r="OF39" s="137">
        <v>0.86352941176470588</v>
      </c>
      <c r="OG39" s="136">
        <v>0.25</v>
      </c>
      <c r="OH39" s="136">
        <v>2.5</v>
      </c>
      <c r="OI39" s="138">
        <v>2.5046977124183009E-2</v>
      </c>
      <c r="OJ39" s="139">
        <v>0.41176470588235292</v>
      </c>
      <c r="OK39" s="40"/>
      <c r="OL39" s="18"/>
      <c r="OM39" s="19"/>
      <c r="ON39" s="18"/>
      <c r="OO39" s="18"/>
      <c r="OP39" s="20"/>
      <c r="OQ39" s="21"/>
      <c r="OR39" s="136"/>
      <c r="OS39" s="136"/>
      <c r="OT39" s="137"/>
      <c r="OU39" s="136"/>
      <c r="OV39" s="136"/>
      <c r="OW39" s="138"/>
      <c r="OX39" s="285"/>
    </row>
    <row r="40" spans="1:414" s="22" customFormat="1" x14ac:dyDescent="0.2">
      <c r="A40" s="133">
        <v>30</v>
      </c>
      <c r="B40" s="40"/>
      <c r="C40" s="18"/>
      <c r="D40" s="19"/>
      <c r="E40" s="18"/>
      <c r="F40" s="18"/>
      <c r="G40" s="20"/>
      <c r="H40" s="21"/>
      <c r="I40" s="284">
        <v>2</v>
      </c>
      <c r="J40" s="18">
        <v>8.1999999999999993</v>
      </c>
      <c r="K40" s="19">
        <v>4.0999999999999996</v>
      </c>
      <c r="L40" s="18">
        <v>3.1</v>
      </c>
      <c r="M40" s="18">
        <v>5.0999999999999996</v>
      </c>
      <c r="N40" s="20">
        <v>7.0659722222222218E-3</v>
      </c>
      <c r="O40" s="21">
        <v>0.5</v>
      </c>
      <c r="P40" s="284">
        <v>2</v>
      </c>
      <c r="Q40" s="18">
        <v>14.05</v>
      </c>
      <c r="R40" s="19">
        <v>7.0250000000000004</v>
      </c>
      <c r="S40" s="18">
        <v>3.15</v>
      </c>
      <c r="T40" s="18">
        <v>10.9</v>
      </c>
      <c r="U40" s="20">
        <v>8.1539351851851859E-3</v>
      </c>
      <c r="V40" s="21">
        <v>1.5</v>
      </c>
      <c r="W40" s="284">
        <v>1</v>
      </c>
      <c r="X40" s="18">
        <v>1.1000000000000001</v>
      </c>
      <c r="Y40" s="19">
        <v>1.1000000000000001</v>
      </c>
      <c r="Z40" s="18">
        <v>1.1000000000000001</v>
      </c>
      <c r="AA40" s="18">
        <v>1.1000000000000001</v>
      </c>
      <c r="AB40" s="20">
        <v>7.6041666666666662E-3</v>
      </c>
      <c r="AC40" s="21">
        <v>0</v>
      </c>
      <c r="AD40" s="284">
        <v>2</v>
      </c>
      <c r="AE40" s="18">
        <v>9.5</v>
      </c>
      <c r="AF40" s="19">
        <v>4.75</v>
      </c>
      <c r="AG40" s="18">
        <v>4.5</v>
      </c>
      <c r="AH40" s="18">
        <v>5</v>
      </c>
      <c r="AI40" s="20">
        <v>8.3217592592592579E-3</v>
      </c>
      <c r="AJ40" s="21">
        <v>0</v>
      </c>
      <c r="AK40" s="284">
        <v>1</v>
      </c>
      <c r="AL40" s="18">
        <v>3</v>
      </c>
      <c r="AM40" s="19">
        <v>3</v>
      </c>
      <c r="AN40" s="18">
        <v>3</v>
      </c>
      <c r="AO40" s="18">
        <v>3</v>
      </c>
      <c r="AP40" s="20">
        <v>6.2847222222222228E-3</v>
      </c>
      <c r="AQ40" s="21">
        <v>0</v>
      </c>
      <c r="AR40" s="284">
        <v>5</v>
      </c>
      <c r="AS40" s="18">
        <v>18.5</v>
      </c>
      <c r="AT40" s="19">
        <v>3.7</v>
      </c>
      <c r="AU40" s="18">
        <v>1</v>
      </c>
      <c r="AV40" s="18">
        <v>7.5</v>
      </c>
      <c r="AW40" s="20">
        <v>6.7962962962962959E-3</v>
      </c>
      <c r="AX40" s="21">
        <v>1.2</v>
      </c>
      <c r="AY40" s="284">
        <v>2</v>
      </c>
      <c r="AZ40" s="18">
        <v>3.25</v>
      </c>
      <c r="BA40" s="19">
        <v>1.625</v>
      </c>
      <c r="BB40" s="18">
        <v>1.1100000000000001</v>
      </c>
      <c r="BC40" s="18">
        <v>2.14</v>
      </c>
      <c r="BD40" s="20">
        <v>6.6898148148148142E-3</v>
      </c>
      <c r="BE40" s="21">
        <v>1</v>
      </c>
      <c r="BF40" s="284"/>
      <c r="BG40" s="18"/>
      <c r="BH40" s="19"/>
      <c r="BI40" s="18"/>
      <c r="BJ40" s="18"/>
      <c r="BK40" s="20"/>
      <c r="BL40" s="21"/>
      <c r="BM40" s="284">
        <v>1</v>
      </c>
      <c r="BN40" s="18">
        <v>2.0567380100000001</v>
      </c>
      <c r="BO40" s="19">
        <v>2.0567380100000001</v>
      </c>
      <c r="BP40" s="18">
        <v>2.0567380100000001</v>
      </c>
      <c r="BQ40" s="18">
        <v>2.0567380100000001</v>
      </c>
      <c r="BR40" s="20">
        <v>8.7847222222222233E-3</v>
      </c>
      <c r="BS40" s="21">
        <v>4.0902777777810115</v>
      </c>
      <c r="BT40" s="284">
        <v>3</v>
      </c>
      <c r="BU40" s="18">
        <v>9.5</v>
      </c>
      <c r="BV40" s="19">
        <v>3.1666666666666665</v>
      </c>
      <c r="BW40" s="18">
        <v>3</v>
      </c>
      <c r="BX40" s="18">
        <v>3.5</v>
      </c>
      <c r="BY40" s="20">
        <v>7.0910493827160493E-3</v>
      </c>
      <c r="BZ40" s="21">
        <v>1</v>
      </c>
      <c r="CA40" s="134"/>
      <c r="CB40" s="27"/>
      <c r="CC40" s="28"/>
      <c r="CD40" s="27"/>
      <c r="CE40" s="27"/>
      <c r="CF40" s="29"/>
      <c r="CG40" s="135"/>
      <c r="CH40" s="284"/>
      <c r="CI40" s="18"/>
      <c r="CJ40" s="19"/>
      <c r="CK40" s="18"/>
      <c r="CL40" s="18"/>
      <c r="CM40" s="20"/>
      <c r="CN40" s="21"/>
      <c r="CO40" s="284">
        <v>4</v>
      </c>
      <c r="CP40" s="18">
        <v>11.169999999999998</v>
      </c>
      <c r="CQ40" s="19">
        <v>2.7924999999999995</v>
      </c>
      <c r="CR40" s="18">
        <v>2.5499999999999998</v>
      </c>
      <c r="CS40" s="18">
        <v>2.9</v>
      </c>
      <c r="CT40" s="20">
        <v>7.2656249999999995E-3</v>
      </c>
      <c r="CU40" s="21">
        <v>0.25</v>
      </c>
      <c r="CV40" s="284">
        <v>1</v>
      </c>
      <c r="CW40" s="18">
        <v>2</v>
      </c>
      <c r="CX40" s="19">
        <v>2</v>
      </c>
      <c r="CY40" s="18">
        <v>2</v>
      </c>
      <c r="CZ40" s="18">
        <v>2</v>
      </c>
      <c r="DA40" s="20">
        <v>6.4583333333333333E-3</v>
      </c>
      <c r="DB40" s="21">
        <v>2</v>
      </c>
      <c r="DC40" s="284">
        <v>5</v>
      </c>
      <c r="DD40" s="18">
        <v>10.25</v>
      </c>
      <c r="DE40" s="19">
        <v>2.0499999999999998</v>
      </c>
      <c r="DF40" s="18">
        <v>1</v>
      </c>
      <c r="DG40" s="18">
        <v>3</v>
      </c>
      <c r="DH40" s="20">
        <v>6.340277777777778E-3</v>
      </c>
      <c r="DI40" s="21">
        <v>0.2</v>
      </c>
      <c r="DJ40" s="284"/>
      <c r="DK40" s="18"/>
      <c r="DL40" s="19"/>
      <c r="DM40" s="18"/>
      <c r="DN40" s="18"/>
      <c r="DO40" s="20"/>
      <c r="DP40" s="21"/>
      <c r="DQ40" s="284"/>
      <c r="DR40" s="18"/>
      <c r="DS40" s="19"/>
      <c r="DT40" s="18"/>
      <c r="DU40" s="18"/>
      <c r="DV40" s="20"/>
      <c r="DW40" s="21"/>
      <c r="DX40" s="136">
        <v>29</v>
      </c>
      <c r="DY40" s="136">
        <v>92.57673801</v>
      </c>
      <c r="DZ40" s="137">
        <v>3.1923013106896549</v>
      </c>
      <c r="EA40" s="136">
        <v>1</v>
      </c>
      <c r="EB40" s="136">
        <v>10.9</v>
      </c>
      <c r="EC40" s="138">
        <v>7.0901181353767552E-3</v>
      </c>
      <c r="ED40" s="139">
        <v>0.79621647509589699</v>
      </c>
      <c r="EE40" s="40"/>
      <c r="EF40" s="18"/>
      <c r="EG40" s="19"/>
      <c r="EH40" s="18"/>
      <c r="EI40" s="18"/>
      <c r="EJ40" s="20"/>
      <c r="EK40" s="21"/>
      <c r="EL40" s="284">
        <v>1</v>
      </c>
      <c r="EM40" s="18">
        <v>100.3</v>
      </c>
      <c r="EN40" s="19">
        <v>100.3</v>
      </c>
      <c r="EO40" s="18">
        <v>100.3</v>
      </c>
      <c r="EP40" s="18">
        <v>100.3</v>
      </c>
      <c r="EQ40" s="20">
        <v>2.7662037037037034E-3</v>
      </c>
      <c r="ER40" s="21">
        <v>0</v>
      </c>
      <c r="ES40" s="284">
        <v>1</v>
      </c>
      <c r="ET40" s="18">
        <v>100.4</v>
      </c>
      <c r="EU40" s="19">
        <v>100.4</v>
      </c>
      <c r="EV40" s="18">
        <v>100.4</v>
      </c>
      <c r="EW40" s="18">
        <v>100.4</v>
      </c>
      <c r="EX40" s="20">
        <v>2.7314814814814819E-3</v>
      </c>
      <c r="EY40" s="21">
        <v>0</v>
      </c>
      <c r="EZ40" s="284">
        <v>2</v>
      </c>
      <c r="FA40" s="18">
        <v>43.9</v>
      </c>
      <c r="FB40" s="19">
        <v>21.95</v>
      </c>
      <c r="FC40" s="18">
        <v>12.1</v>
      </c>
      <c r="FD40" s="18">
        <v>31.8</v>
      </c>
      <c r="FE40" s="20">
        <v>2.6562500000000002E-3</v>
      </c>
      <c r="FF40" s="21">
        <v>0</v>
      </c>
      <c r="FG40" s="284">
        <v>2</v>
      </c>
      <c r="FH40" s="18">
        <v>102.5</v>
      </c>
      <c r="FI40" s="19">
        <v>51.25</v>
      </c>
      <c r="FJ40" s="18">
        <v>51.1</v>
      </c>
      <c r="FK40" s="18">
        <v>51.4</v>
      </c>
      <c r="FL40" s="20">
        <v>2.4247685185185188E-3</v>
      </c>
      <c r="FM40" s="21">
        <v>1</v>
      </c>
      <c r="FN40" s="284">
        <v>7</v>
      </c>
      <c r="FO40" s="18">
        <v>80.5</v>
      </c>
      <c r="FP40" s="19">
        <v>11.5</v>
      </c>
      <c r="FQ40" s="18">
        <v>1.8</v>
      </c>
      <c r="FR40" s="18">
        <v>33.9</v>
      </c>
      <c r="FS40" s="20">
        <v>2.44212962962963E-3</v>
      </c>
      <c r="FT40" s="21">
        <v>0</v>
      </c>
      <c r="FU40" s="284">
        <v>2</v>
      </c>
      <c r="FV40" s="18">
        <v>20.5</v>
      </c>
      <c r="FW40" s="19">
        <v>10.25</v>
      </c>
      <c r="FX40" s="18">
        <v>8.8000000000000007</v>
      </c>
      <c r="FY40" s="18">
        <v>11.7</v>
      </c>
      <c r="FZ40" s="20">
        <v>2.1527777777777778E-3</v>
      </c>
      <c r="GA40" s="21">
        <v>0</v>
      </c>
      <c r="GB40" s="284"/>
      <c r="GC40" s="18"/>
      <c r="GD40" s="19"/>
      <c r="GE40" s="18"/>
      <c r="GF40" s="18"/>
      <c r="GG40" s="20"/>
      <c r="GH40" s="21"/>
      <c r="GI40" s="284"/>
      <c r="GJ40" s="18"/>
      <c r="GK40" s="19"/>
      <c r="GL40" s="18"/>
      <c r="GM40" s="18"/>
      <c r="GN40" s="20"/>
      <c r="GO40" s="21"/>
      <c r="GP40" s="284"/>
      <c r="GQ40" s="18"/>
      <c r="GR40" s="19"/>
      <c r="GS40" s="18"/>
      <c r="GT40" s="18"/>
      <c r="GU40" s="20"/>
      <c r="GV40" s="21"/>
      <c r="GW40" s="284"/>
      <c r="GX40" s="18"/>
      <c r="GY40" s="19"/>
      <c r="GZ40" s="18"/>
      <c r="HA40" s="18"/>
      <c r="HB40" s="20"/>
      <c r="HC40" s="21"/>
      <c r="HD40" s="134"/>
      <c r="HE40" s="27"/>
      <c r="HF40" s="28"/>
      <c r="HG40" s="27"/>
      <c r="HH40" s="27"/>
      <c r="HI40" s="29"/>
      <c r="HJ40" s="135"/>
      <c r="HK40" s="284"/>
      <c r="HL40" s="18"/>
      <c r="HM40" s="19"/>
      <c r="HN40" s="18"/>
      <c r="HO40" s="18"/>
      <c r="HP40" s="20"/>
      <c r="HQ40" s="21"/>
      <c r="HR40" s="284">
        <v>1</v>
      </c>
      <c r="HS40" s="18">
        <v>11</v>
      </c>
      <c r="HT40" s="19">
        <v>11</v>
      </c>
      <c r="HU40" s="18">
        <v>11</v>
      </c>
      <c r="HV40" s="18">
        <v>11</v>
      </c>
      <c r="HW40" s="20">
        <v>2.4537037037037036E-3</v>
      </c>
      <c r="HX40" s="21">
        <v>0</v>
      </c>
      <c r="HY40" s="284"/>
      <c r="HZ40" s="18"/>
      <c r="IA40" s="19"/>
      <c r="IB40" s="18"/>
      <c r="IC40" s="18"/>
      <c r="ID40" s="20"/>
      <c r="IE40" s="21"/>
      <c r="IF40" s="284">
        <v>3</v>
      </c>
      <c r="IG40" s="18">
        <v>19.5</v>
      </c>
      <c r="IH40" s="19">
        <v>6.5</v>
      </c>
      <c r="II40" s="18">
        <v>6.5</v>
      </c>
      <c r="IJ40" s="18">
        <v>6.5</v>
      </c>
      <c r="IK40" s="20">
        <v>2.673611111111111E-3</v>
      </c>
      <c r="IL40" s="21">
        <v>0</v>
      </c>
      <c r="IM40" s="284"/>
      <c r="IN40" s="18"/>
      <c r="IO40" s="19"/>
      <c r="IP40" s="18"/>
      <c r="IQ40" s="18"/>
      <c r="IR40" s="20"/>
      <c r="IS40" s="21"/>
      <c r="IT40" s="284"/>
      <c r="IU40" s="18"/>
      <c r="IV40" s="19"/>
      <c r="IW40" s="18"/>
      <c r="IX40" s="18"/>
      <c r="IY40" s="20"/>
      <c r="IZ40" s="21"/>
      <c r="JA40" s="136">
        <v>19</v>
      </c>
      <c r="JB40" s="136">
        <v>478.59999999999997</v>
      </c>
      <c r="JC40" s="137">
        <v>25.189473684210526</v>
      </c>
      <c r="JD40" s="136">
        <v>1.8</v>
      </c>
      <c r="JE40" s="136">
        <v>100.4</v>
      </c>
      <c r="JF40" s="138">
        <v>2.5018274853801175E-3</v>
      </c>
      <c r="JG40" s="139">
        <v>0.10526315789473684</v>
      </c>
      <c r="JH40" s="40"/>
      <c r="JI40" s="18"/>
      <c r="JJ40" s="19"/>
      <c r="JK40" s="18"/>
      <c r="JL40" s="18"/>
      <c r="JM40" s="20"/>
      <c r="JN40" s="21"/>
      <c r="JO40" s="284">
        <v>2</v>
      </c>
      <c r="JP40" s="18">
        <v>1.6</v>
      </c>
      <c r="JQ40" s="19">
        <v>0.8</v>
      </c>
      <c r="JR40" s="18">
        <v>0.5</v>
      </c>
      <c r="JS40" s="18">
        <v>1.1000000000000001</v>
      </c>
      <c r="JT40" s="20">
        <v>2.4392361111111108E-2</v>
      </c>
      <c r="JU40" s="21">
        <v>0.5</v>
      </c>
      <c r="JV40" s="284">
        <v>1</v>
      </c>
      <c r="JW40" s="18">
        <v>1.8</v>
      </c>
      <c r="JX40" s="19">
        <v>1.8</v>
      </c>
      <c r="JY40" s="18">
        <v>1.8</v>
      </c>
      <c r="JZ40" s="18">
        <v>1.8</v>
      </c>
      <c r="KA40" s="20">
        <v>2.9872685185185183E-2</v>
      </c>
      <c r="KB40" s="21">
        <v>0</v>
      </c>
      <c r="KC40" s="284">
        <v>3</v>
      </c>
      <c r="KD40" s="18">
        <v>4.9000000000000004</v>
      </c>
      <c r="KE40" s="19">
        <v>1.6333333333333335</v>
      </c>
      <c r="KF40" s="18">
        <v>1.1000000000000001</v>
      </c>
      <c r="KG40" s="18">
        <v>2.5</v>
      </c>
      <c r="KH40" s="20">
        <v>2.396219135802469E-2</v>
      </c>
      <c r="KI40" s="21">
        <v>1.3333333333333333</v>
      </c>
      <c r="KJ40" s="284"/>
      <c r="KK40" s="18"/>
      <c r="KL40" s="19"/>
      <c r="KM40" s="18"/>
      <c r="KN40" s="18"/>
      <c r="KO40" s="20"/>
      <c r="KP40" s="21"/>
      <c r="KQ40" s="284">
        <v>2</v>
      </c>
      <c r="KR40" s="18">
        <v>1.73</v>
      </c>
      <c r="KS40" s="19">
        <v>0.86499999999999999</v>
      </c>
      <c r="KT40" s="18">
        <v>0.5</v>
      </c>
      <c r="KU40" s="18">
        <v>1.23</v>
      </c>
      <c r="KV40" s="20">
        <v>2.6655092592592591E-2</v>
      </c>
      <c r="KW40" s="21">
        <v>0.5</v>
      </c>
      <c r="KX40" s="284"/>
      <c r="KY40" s="18"/>
      <c r="KZ40" s="19"/>
      <c r="LA40" s="18"/>
      <c r="LB40" s="18"/>
      <c r="LC40" s="20"/>
      <c r="LD40" s="21"/>
      <c r="LE40" s="284"/>
      <c r="LF40" s="18"/>
      <c r="LG40" s="19"/>
      <c r="LH40" s="18"/>
      <c r="LI40" s="18"/>
      <c r="LJ40" s="20"/>
      <c r="LK40" s="21"/>
      <c r="LL40" s="284"/>
      <c r="LM40" s="18"/>
      <c r="LN40" s="19"/>
      <c r="LO40" s="18"/>
      <c r="LP40" s="18"/>
      <c r="LQ40" s="20"/>
      <c r="LR40" s="21"/>
      <c r="LS40" s="284"/>
      <c r="LT40" s="18"/>
      <c r="LU40" s="19"/>
      <c r="LV40" s="18"/>
      <c r="LW40" s="18"/>
      <c r="LX40" s="20"/>
      <c r="LY40" s="21"/>
      <c r="LZ40" s="284"/>
      <c r="MA40" s="18"/>
      <c r="MB40" s="19"/>
      <c r="MC40" s="18"/>
      <c r="MD40" s="18"/>
      <c r="ME40" s="20"/>
      <c r="MF40" s="21"/>
      <c r="MG40" s="134"/>
      <c r="MH40" s="27"/>
      <c r="MI40" s="28"/>
      <c r="MJ40" s="27"/>
      <c r="MK40" s="27"/>
      <c r="ML40" s="29"/>
      <c r="MM40" s="135"/>
      <c r="MN40" s="284"/>
      <c r="MO40" s="18"/>
      <c r="MP40" s="19"/>
      <c r="MQ40" s="18"/>
      <c r="MR40" s="18"/>
      <c r="MS40" s="20"/>
      <c r="MT40" s="21"/>
      <c r="MU40" s="284">
        <v>2</v>
      </c>
      <c r="MV40" s="18">
        <v>0.75</v>
      </c>
      <c r="MW40" s="19">
        <v>0.375</v>
      </c>
      <c r="MX40" s="18">
        <v>0.25</v>
      </c>
      <c r="MY40" s="18">
        <v>0.5</v>
      </c>
      <c r="MZ40" s="20">
        <v>2.7245370370370368E-2</v>
      </c>
      <c r="NA40" s="21">
        <v>0</v>
      </c>
      <c r="NB40" s="284">
        <v>1</v>
      </c>
      <c r="NC40" s="18">
        <v>0.27</v>
      </c>
      <c r="ND40" s="19">
        <v>0.27</v>
      </c>
      <c r="NE40" s="18">
        <v>0.27</v>
      </c>
      <c r="NF40" s="18">
        <v>0.27</v>
      </c>
      <c r="NG40" s="20">
        <v>2.704861111111111E-2</v>
      </c>
      <c r="NH40" s="21">
        <v>1</v>
      </c>
      <c r="NI40" s="284"/>
      <c r="NJ40" s="18"/>
      <c r="NK40" s="19"/>
      <c r="NL40" s="18"/>
      <c r="NM40" s="18"/>
      <c r="NN40" s="20"/>
      <c r="NO40" s="21"/>
      <c r="NP40" s="284"/>
      <c r="NQ40" s="18"/>
      <c r="NR40" s="19"/>
      <c r="NS40" s="18"/>
      <c r="NT40" s="18"/>
      <c r="NU40" s="20"/>
      <c r="NV40" s="21"/>
      <c r="NW40" s="284"/>
      <c r="NX40" s="18"/>
      <c r="NY40" s="19"/>
      <c r="NZ40" s="18"/>
      <c r="OA40" s="18"/>
      <c r="OB40" s="20"/>
      <c r="OC40" s="21"/>
      <c r="OD40" s="136">
        <v>11</v>
      </c>
      <c r="OE40" s="136">
        <v>11.05</v>
      </c>
      <c r="OF40" s="137">
        <v>1.0045454545454546</v>
      </c>
      <c r="OG40" s="136">
        <v>0.25</v>
      </c>
      <c r="OH40" s="136">
        <v>2.5</v>
      </c>
      <c r="OI40" s="138">
        <v>2.5944865319865319E-2</v>
      </c>
      <c r="OJ40" s="139">
        <v>0.63636363636363635</v>
      </c>
      <c r="OK40" s="40"/>
      <c r="OL40" s="18"/>
      <c r="OM40" s="19"/>
      <c r="ON40" s="18"/>
      <c r="OO40" s="18"/>
      <c r="OP40" s="20"/>
      <c r="OQ40" s="21"/>
      <c r="OR40" s="136"/>
      <c r="OS40" s="136"/>
      <c r="OT40" s="137"/>
      <c r="OU40" s="136"/>
      <c r="OV40" s="136"/>
      <c r="OW40" s="138"/>
      <c r="OX40" s="285"/>
    </row>
    <row r="41" spans="1:414" s="22" customFormat="1" x14ac:dyDescent="0.2">
      <c r="A41" s="133">
        <v>31</v>
      </c>
      <c r="B41" s="40"/>
      <c r="C41" s="18"/>
      <c r="D41" s="19"/>
      <c r="E41" s="18"/>
      <c r="F41" s="18"/>
      <c r="G41" s="20"/>
      <c r="H41" s="21"/>
      <c r="I41" s="284">
        <v>3</v>
      </c>
      <c r="J41" s="18">
        <v>11.6</v>
      </c>
      <c r="K41" s="19">
        <v>3.8666666666666667</v>
      </c>
      <c r="L41" s="18">
        <v>3.1</v>
      </c>
      <c r="M41" s="18">
        <v>5.4</v>
      </c>
      <c r="N41" s="20">
        <v>7.6350308641975314E-3</v>
      </c>
      <c r="O41" s="21">
        <v>0.66666666666666663</v>
      </c>
      <c r="P41" s="284">
        <v>3</v>
      </c>
      <c r="Q41" s="18">
        <v>17.850000000000001</v>
      </c>
      <c r="R41" s="19">
        <v>5.95</v>
      </c>
      <c r="S41" s="18">
        <v>3.1</v>
      </c>
      <c r="T41" s="18">
        <v>10.25</v>
      </c>
      <c r="U41" s="20">
        <v>8.379629629629631E-3</v>
      </c>
      <c r="V41" s="21">
        <v>0</v>
      </c>
      <c r="W41" s="284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1.0555555555555554E-2</v>
      </c>
      <c r="AC41" s="21">
        <v>0</v>
      </c>
      <c r="AD41" s="284">
        <v>3</v>
      </c>
      <c r="AE41" s="18">
        <v>16.100000000000001</v>
      </c>
      <c r="AF41" s="19">
        <v>5.3666666666666671</v>
      </c>
      <c r="AG41" s="18">
        <v>2.1</v>
      </c>
      <c r="AH41" s="18">
        <v>10.9</v>
      </c>
      <c r="AI41" s="20">
        <v>7.6195987654320979E-3</v>
      </c>
      <c r="AJ41" s="21">
        <v>0</v>
      </c>
      <c r="AK41" s="284">
        <v>1</v>
      </c>
      <c r="AL41" s="18">
        <v>26.2</v>
      </c>
      <c r="AM41" s="19">
        <v>26.2</v>
      </c>
      <c r="AN41" s="18">
        <v>26.2</v>
      </c>
      <c r="AO41" s="18">
        <v>26.2</v>
      </c>
      <c r="AP41" s="20">
        <v>9.4675925925925917E-3</v>
      </c>
      <c r="AQ41" s="21">
        <v>0</v>
      </c>
      <c r="AR41" s="284">
        <v>4</v>
      </c>
      <c r="AS41" s="18">
        <v>19.89</v>
      </c>
      <c r="AT41" s="19">
        <v>4.9725000000000001</v>
      </c>
      <c r="AU41" s="18">
        <v>2.94</v>
      </c>
      <c r="AV41" s="18">
        <v>7.75</v>
      </c>
      <c r="AW41" s="20">
        <v>8.0353009259259266E-3</v>
      </c>
      <c r="AX41" s="21">
        <v>1.5</v>
      </c>
      <c r="AY41" s="284">
        <v>4</v>
      </c>
      <c r="AZ41" s="18">
        <v>7.8</v>
      </c>
      <c r="BA41" s="19">
        <v>1.95</v>
      </c>
      <c r="BB41" s="18">
        <v>0.55000000000000004</v>
      </c>
      <c r="BC41" s="18">
        <v>3.15</v>
      </c>
      <c r="BD41" s="20">
        <v>6.898148148148148E-3</v>
      </c>
      <c r="BE41" s="21">
        <v>0</v>
      </c>
      <c r="BF41" s="284">
        <v>3</v>
      </c>
      <c r="BG41" s="18">
        <v>7.1999999999999993</v>
      </c>
      <c r="BH41" s="19">
        <v>2.4</v>
      </c>
      <c r="BI41" s="18">
        <v>1.91</v>
      </c>
      <c r="BJ41" s="18">
        <v>3.01</v>
      </c>
      <c r="BK41" s="20">
        <v>7.7083333333333344E-3</v>
      </c>
      <c r="BL41" s="21">
        <v>3.7974537037031646</v>
      </c>
      <c r="BM41" s="284">
        <v>1</v>
      </c>
      <c r="BN41" s="18">
        <v>3.0695727399999999</v>
      </c>
      <c r="BO41" s="19">
        <v>3.0695727399999999</v>
      </c>
      <c r="BP41" s="18">
        <v>3.0695727399999999</v>
      </c>
      <c r="BQ41" s="18">
        <v>3.0695727399999999</v>
      </c>
      <c r="BR41" s="20">
        <v>7.4652777777777781E-3</v>
      </c>
      <c r="BS41" s="21">
        <v>6.9312500000014552</v>
      </c>
      <c r="BT41" s="284">
        <v>3</v>
      </c>
      <c r="BU41" s="18">
        <v>21.82</v>
      </c>
      <c r="BV41" s="19">
        <v>7.2733333333333334</v>
      </c>
      <c r="BW41" s="18">
        <v>4.25</v>
      </c>
      <c r="BX41" s="18">
        <v>10.31</v>
      </c>
      <c r="BY41" s="20">
        <v>7.7237654320987644E-3</v>
      </c>
      <c r="BZ41" s="21">
        <v>0.33333333333333331</v>
      </c>
      <c r="CA41" s="134">
        <v>1</v>
      </c>
      <c r="CB41" s="27">
        <v>2.75</v>
      </c>
      <c r="CC41" s="28">
        <v>2.75</v>
      </c>
      <c r="CD41" s="27">
        <v>2.75</v>
      </c>
      <c r="CE41" s="27">
        <v>2.75</v>
      </c>
      <c r="CF41" s="29">
        <v>7.9629629629629634E-3</v>
      </c>
      <c r="CG41" s="135">
        <v>0</v>
      </c>
      <c r="CH41" s="284">
        <v>4</v>
      </c>
      <c r="CI41" s="18">
        <v>12.22</v>
      </c>
      <c r="CJ41" s="19">
        <v>3.0550000000000002</v>
      </c>
      <c r="CK41" s="18">
        <v>2.5499999999999998</v>
      </c>
      <c r="CL41" s="18">
        <v>3.5</v>
      </c>
      <c r="CM41" s="20">
        <v>7.3003472222222228E-3</v>
      </c>
      <c r="CN41" s="21">
        <v>0</v>
      </c>
      <c r="CO41" s="284">
        <v>2</v>
      </c>
      <c r="CP41" s="18">
        <v>6</v>
      </c>
      <c r="CQ41" s="19">
        <v>3</v>
      </c>
      <c r="CR41" s="18">
        <v>3</v>
      </c>
      <c r="CS41" s="18">
        <v>3</v>
      </c>
      <c r="CT41" s="20">
        <v>6.9097222222222225E-3</v>
      </c>
      <c r="CU41" s="21">
        <v>0</v>
      </c>
      <c r="CV41" s="284">
        <v>3</v>
      </c>
      <c r="CW41" s="18">
        <v>8</v>
      </c>
      <c r="CX41" s="19">
        <v>2.6666666666666665</v>
      </c>
      <c r="CY41" s="18">
        <v>1</v>
      </c>
      <c r="CZ41" s="18">
        <v>5</v>
      </c>
      <c r="DA41" s="20">
        <v>7.037037037037037E-3</v>
      </c>
      <c r="DB41" s="21">
        <v>1.3333333333333333</v>
      </c>
      <c r="DC41" s="284">
        <v>2</v>
      </c>
      <c r="DD41" s="18">
        <v>6.6</v>
      </c>
      <c r="DE41" s="19">
        <v>3.3</v>
      </c>
      <c r="DF41" s="18">
        <v>3.1</v>
      </c>
      <c r="DG41" s="18">
        <v>3.5</v>
      </c>
      <c r="DH41" s="20">
        <v>7.7951388888888879E-3</v>
      </c>
      <c r="DI41" s="21">
        <v>0.5</v>
      </c>
      <c r="DJ41" s="284"/>
      <c r="DK41" s="18"/>
      <c r="DL41" s="19"/>
      <c r="DM41" s="18"/>
      <c r="DN41" s="18"/>
      <c r="DO41" s="20"/>
      <c r="DP41" s="21"/>
      <c r="DQ41" s="284"/>
      <c r="DR41" s="18"/>
      <c r="DS41" s="19"/>
      <c r="DT41" s="18"/>
      <c r="DU41" s="18"/>
      <c r="DV41" s="20"/>
      <c r="DW41" s="21"/>
      <c r="DX41" s="136">
        <v>38</v>
      </c>
      <c r="DY41" s="136">
        <v>193.29957274</v>
      </c>
      <c r="DZ41" s="137">
        <v>5.0868308615789477</v>
      </c>
      <c r="EA41" s="136">
        <v>0.55000000000000004</v>
      </c>
      <c r="EB41" s="136">
        <v>26.2</v>
      </c>
      <c r="EC41" s="138">
        <v>7.6870126705653021E-3</v>
      </c>
      <c r="ED41" s="139">
        <v>0.85062134502923548</v>
      </c>
      <c r="EE41" s="40"/>
      <c r="EF41" s="18"/>
      <c r="EG41" s="19"/>
      <c r="EH41" s="18"/>
      <c r="EI41" s="18"/>
      <c r="EJ41" s="20"/>
      <c r="EK41" s="21"/>
      <c r="EL41" s="284">
        <v>1</v>
      </c>
      <c r="EM41" s="18">
        <v>102.5</v>
      </c>
      <c r="EN41" s="19">
        <v>102.5</v>
      </c>
      <c r="EO41" s="18">
        <v>102.5</v>
      </c>
      <c r="EP41" s="18">
        <v>102.5</v>
      </c>
      <c r="EQ41" s="20">
        <v>2.5347222222222221E-3</v>
      </c>
      <c r="ER41" s="21">
        <v>1</v>
      </c>
      <c r="ES41" s="284">
        <v>2</v>
      </c>
      <c r="ET41" s="18">
        <v>112.5</v>
      </c>
      <c r="EU41" s="19">
        <v>56.25</v>
      </c>
      <c r="EV41" s="18">
        <v>10</v>
      </c>
      <c r="EW41" s="18">
        <v>102.5</v>
      </c>
      <c r="EX41" s="20">
        <v>2.3090277777777779E-3</v>
      </c>
      <c r="EY41" s="21">
        <v>0</v>
      </c>
      <c r="EZ41" s="284">
        <v>2</v>
      </c>
      <c r="FA41" s="18">
        <v>122</v>
      </c>
      <c r="FB41" s="19">
        <v>61</v>
      </c>
      <c r="FC41" s="18">
        <v>10</v>
      </c>
      <c r="FD41" s="18">
        <v>112</v>
      </c>
      <c r="FE41" s="20">
        <v>2.2222222222222222E-3</v>
      </c>
      <c r="FF41" s="21">
        <v>2</v>
      </c>
      <c r="FG41" s="284">
        <v>2</v>
      </c>
      <c r="FH41" s="18">
        <v>112.1</v>
      </c>
      <c r="FI41" s="19">
        <v>56.05</v>
      </c>
      <c r="FJ41" s="18">
        <v>11</v>
      </c>
      <c r="FK41" s="18">
        <v>101.1</v>
      </c>
      <c r="FL41" s="20">
        <v>2.3553240740740739E-3</v>
      </c>
      <c r="FM41" s="21">
        <v>0.5</v>
      </c>
      <c r="FN41" s="284">
        <v>1</v>
      </c>
      <c r="FO41" s="18">
        <v>112</v>
      </c>
      <c r="FP41" s="19">
        <v>112</v>
      </c>
      <c r="FQ41" s="18">
        <v>112</v>
      </c>
      <c r="FR41" s="18">
        <v>112</v>
      </c>
      <c r="FS41" s="20">
        <v>2.4537037037037036E-3</v>
      </c>
      <c r="FT41" s="21">
        <v>0</v>
      </c>
      <c r="FU41" s="284">
        <v>1</v>
      </c>
      <c r="FV41" s="18">
        <v>6</v>
      </c>
      <c r="FW41" s="19">
        <v>6</v>
      </c>
      <c r="FX41" s="18">
        <v>6</v>
      </c>
      <c r="FY41" s="18">
        <v>6</v>
      </c>
      <c r="FZ41" s="20">
        <v>5.37037037037037E-3</v>
      </c>
      <c r="GA41" s="21">
        <v>4</v>
      </c>
      <c r="GB41" s="284">
        <v>1</v>
      </c>
      <c r="GC41" s="18">
        <v>4.6900000000000004</v>
      </c>
      <c r="GD41" s="19">
        <v>4.6900000000000004</v>
      </c>
      <c r="GE41" s="18">
        <v>4.6900000000000004</v>
      </c>
      <c r="GF41" s="18">
        <v>4.6900000000000004</v>
      </c>
      <c r="GG41" s="20">
        <v>2.7662037037037034E-3</v>
      </c>
      <c r="GH41" s="21">
        <v>3</v>
      </c>
      <c r="GI41" s="284"/>
      <c r="GJ41" s="18"/>
      <c r="GK41" s="19"/>
      <c r="GL41" s="18"/>
      <c r="GM41" s="18"/>
      <c r="GN41" s="20"/>
      <c r="GO41" s="21"/>
      <c r="GP41" s="284"/>
      <c r="GQ41" s="18"/>
      <c r="GR41" s="19"/>
      <c r="GS41" s="18"/>
      <c r="GT41" s="18"/>
      <c r="GU41" s="20"/>
      <c r="GV41" s="21"/>
      <c r="GW41" s="284">
        <v>2</v>
      </c>
      <c r="GX41" s="18">
        <v>12.26</v>
      </c>
      <c r="GY41" s="19">
        <v>6.13</v>
      </c>
      <c r="GZ41" s="18">
        <v>5</v>
      </c>
      <c r="HA41" s="18">
        <v>7.26</v>
      </c>
      <c r="HB41" s="20">
        <v>4.9305555555555561E-3</v>
      </c>
      <c r="HC41" s="21">
        <v>2</v>
      </c>
      <c r="HD41" s="134">
        <v>1</v>
      </c>
      <c r="HE41" s="27">
        <v>5</v>
      </c>
      <c r="HF41" s="28">
        <v>5</v>
      </c>
      <c r="HG41" s="27">
        <v>5</v>
      </c>
      <c r="HH41" s="27">
        <v>5</v>
      </c>
      <c r="HI41" s="29">
        <v>6.2499999999999995E-3</v>
      </c>
      <c r="HJ41" s="135">
        <v>12</v>
      </c>
      <c r="HK41" s="284">
        <v>1</v>
      </c>
      <c r="HL41" s="18">
        <v>10</v>
      </c>
      <c r="HM41" s="19">
        <v>10</v>
      </c>
      <c r="HN41" s="18">
        <v>10</v>
      </c>
      <c r="HO41" s="18">
        <v>10</v>
      </c>
      <c r="HP41" s="20">
        <v>2.3263888888888887E-3</v>
      </c>
      <c r="HQ41" s="21">
        <v>0</v>
      </c>
      <c r="HR41" s="284">
        <v>2</v>
      </c>
      <c r="HS41" s="18">
        <v>70</v>
      </c>
      <c r="HT41" s="19">
        <v>35</v>
      </c>
      <c r="HU41" s="18">
        <v>25</v>
      </c>
      <c r="HV41" s="18">
        <v>45</v>
      </c>
      <c r="HW41" s="20">
        <v>2.8067129629629627E-3</v>
      </c>
      <c r="HX41" s="21">
        <v>1</v>
      </c>
      <c r="HY41" s="284">
        <v>2</v>
      </c>
      <c r="HZ41" s="18">
        <v>32.6</v>
      </c>
      <c r="IA41" s="19">
        <v>16.3</v>
      </c>
      <c r="IB41" s="18">
        <v>12.6</v>
      </c>
      <c r="IC41" s="18">
        <v>20</v>
      </c>
      <c r="ID41" s="20">
        <v>3.2233796296296299E-3</v>
      </c>
      <c r="IE41" s="21">
        <v>0.5</v>
      </c>
      <c r="IF41" s="284">
        <v>4</v>
      </c>
      <c r="IG41" s="18">
        <v>34.36</v>
      </c>
      <c r="IH41" s="19">
        <v>8.59</v>
      </c>
      <c r="II41" s="18">
        <v>6.76</v>
      </c>
      <c r="IJ41" s="18">
        <v>10.6</v>
      </c>
      <c r="IK41" s="20">
        <v>2.7546296296296294E-3</v>
      </c>
      <c r="IL41" s="21">
        <v>0.25</v>
      </c>
      <c r="IM41" s="284"/>
      <c r="IN41" s="18"/>
      <c r="IO41" s="19"/>
      <c r="IP41" s="18"/>
      <c r="IQ41" s="18"/>
      <c r="IR41" s="20"/>
      <c r="IS41" s="21"/>
      <c r="IT41" s="284"/>
      <c r="IU41" s="18"/>
      <c r="IV41" s="19"/>
      <c r="IW41" s="18"/>
      <c r="IX41" s="18"/>
      <c r="IY41" s="20"/>
      <c r="IZ41" s="21"/>
      <c r="JA41" s="136">
        <v>22</v>
      </c>
      <c r="JB41" s="136">
        <v>736.0100000000001</v>
      </c>
      <c r="JC41" s="137">
        <v>33.455000000000005</v>
      </c>
      <c r="JD41" s="136">
        <v>4.6900000000000004</v>
      </c>
      <c r="JE41" s="136">
        <v>112</v>
      </c>
      <c r="JF41" s="138">
        <v>3.1097432659932659E-3</v>
      </c>
      <c r="JG41" s="139">
        <v>1.5</v>
      </c>
      <c r="JH41" s="40"/>
      <c r="JI41" s="18"/>
      <c r="JJ41" s="19"/>
      <c r="JK41" s="18"/>
      <c r="JL41" s="18"/>
      <c r="JM41" s="20"/>
      <c r="JN41" s="21"/>
      <c r="JO41" s="284"/>
      <c r="JP41" s="18"/>
      <c r="JQ41" s="19"/>
      <c r="JR41" s="18"/>
      <c r="JS41" s="18"/>
      <c r="JT41" s="20"/>
      <c r="JU41" s="21"/>
      <c r="JV41" s="284">
        <v>3</v>
      </c>
      <c r="JW41" s="18">
        <v>2.6</v>
      </c>
      <c r="JX41" s="19">
        <v>0.8666666666666667</v>
      </c>
      <c r="JY41" s="18">
        <v>0.5</v>
      </c>
      <c r="JZ41" s="18">
        <v>1.1000000000000001</v>
      </c>
      <c r="KA41" s="20">
        <v>2.6670524691358024E-2</v>
      </c>
      <c r="KB41" s="21">
        <v>0</v>
      </c>
      <c r="KC41" s="284">
        <v>1</v>
      </c>
      <c r="KD41" s="18">
        <v>2.4</v>
      </c>
      <c r="KE41" s="19">
        <v>2.4</v>
      </c>
      <c r="KF41" s="18">
        <v>2.4</v>
      </c>
      <c r="KG41" s="18">
        <v>2.4</v>
      </c>
      <c r="KH41" s="20">
        <v>2.4756944444444443E-2</v>
      </c>
      <c r="KI41" s="21">
        <v>0</v>
      </c>
      <c r="KJ41" s="284">
        <v>2</v>
      </c>
      <c r="KK41" s="18">
        <v>2.4</v>
      </c>
      <c r="KL41" s="19">
        <v>1.2</v>
      </c>
      <c r="KM41" s="18">
        <v>1.2</v>
      </c>
      <c r="KN41" s="18">
        <v>1.2</v>
      </c>
      <c r="KO41" s="20">
        <v>2.6047453703703705E-2</v>
      </c>
      <c r="KP41" s="21">
        <v>0</v>
      </c>
      <c r="KQ41" s="284">
        <v>1</v>
      </c>
      <c r="KR41" s="18">
        <v>2.4</v>
      </c>
      <c r="KS41" s="19">
        <v>2.4</v>
      </c>
      <c r="KT41" s="18">
        <v>2.4</v>
      </c>
      <c r="KU41" s="18">
        <v>2.4</v>
      </c>
      <c r="KV41" s="20">
        <v>2.4432870370370369E-2</v>
      </c>
      <c r="KW41" s="21">
        <v>0</v>
      </c>
      <c r="KX41" s="284"/>
      <c r="KY41" s="18"/>
      <c r="KZ41" s="19"/>
      <c r="LA41" s="18"/>
      <c r="LB41" s="18"/>
      <c r="LC41" s="20"/>
      <c r="LD41" s="21"/>
      <c r="LE41" s="284"/>
      <c r="LF41" s="18"/>
      <c r="LG41" s="19"/>
      <c r="LH41" s="18"/>
      <c r="LI41" s="18"/>
      <c r="LJ41" s="20"/>
      <c r="LK41" s="21"/>
      <c r="LL41" s="284"/>
      <c r="LM41" s="18"/>
      <c r="LN41" s="19"/>
      <c r="LO41" s="18"/>
      <c r="LP41" s="18"/>
      <c r="LQ41" s="20"/>
      <c r="LR41" s="21"/>
      <c r="LS41" s="284"/>
      <c r="LT41" s="18"/>
      <c r="LU41" s="19"/>
      <c r="LV41" s="18"/>
      <c r="LW41" s="18"/>
      <c r="LX41" s="20"/>
      <c r="LY41" s="21"/>
      <c r="LZ41" s="284"/>
      <c r="MA41" s="18"/>
      <c r="MB41" s="19"/>
      <c r="MC41" s="18"/>
      <c r="MD41" s="18"/>
      <c r="ME41" s="20"/>
      <c r="MF41" s="21"/>
      <c r="MG41" s="134"/>
      <c r="MH41" s="27"/>
      <c r="MI41" s="28"/>
      <c r="MJ41" s="27"/>
      <c r="MK41" s="27"/>
      <c r="ML41" s="29"/>
      <c r="MM41" s="135"/>
      <c r="MN41" s="284">
        <v>3</v>
      </c>
      <c r="MO41" s="18">
        <v>1.1000000000000001</v>
      </c>
      <c r="MP41" s="19">
        <v>0.3666666666666667</v>
      </c>
      <c r="MQ41" s="18">
        <v>0.25</v>
      </c>
      <c r="MR41" s="18">
        <v>0.5</v>
      </c>
      <c r="MS41" s="20">
        <v>2.7970679012345678E-2</v>
      </c>
      <c r="MT41" s="21">
        <v>3</v>
      </c>
      <c r="MU41" s="284">
        <v>2</v>
      </c>
      <c r="MV41" s="18">
        <v>0.75</v>
      </c>
      <c r="MW41" s="19">
        <v>0.375</v>
      </c>
      <c r="MX41" s="18">
        <v>0.25</v>
      </c>
      <c r="MY41" s="18">
        <v>0.5</v>
      </c>
      <c r="MZ41" s="20">
        <v>2.5254629629629627E-2</v>
      </c>
      <c r="NA41" s="21">
        <v>0</v>
      </c>
      <c r="NB41" s="284"/>
      <c r="NC41" s="18"/>
      <c r="ND41" s="19"/>
      <c r="NE41" s="18"/>
      <c r="NF41" s="18"/>
      <c r="NG41" s="20"/>
      <c r="NH41" s="21"/>
      <c r="NI41" s="284">
        <v>2</v>
      </c>
      <c r="NJ41" s="18">
        <v>0.75</v>
      </c>
      <c r="NK41" s="19">
        <v>0.375</v>
      </c>
      <c r="NL41" s="18">
        <v>0.25</v>
      </c>
      <c r="NM41" s="18">
        <v>0.5</v>
      </c>
      <c r="NN41" s="20">
        <v>2.1863425925925925E-2</v>
      </c>
      <c r="NO41" s="21">
        <v>0</v>
      </c>
      <c r="NP41" s="284"/>
      <c r="NQ41" s="18"/>
      <c r="NR41" s="19"/>
      <c r="NS41" s="18"/>
      <c r="NT41" s="18"/>
      <c r="NU41" s="20"/>
      <c r="NV41" s="21"/>
      <c r="NW41" s="284"/>
      <c r="NX41" s="18"/>
      <c r="NY41" s="19"/>
      <c r="NZ41" s="18"/>
      <c r="OA41" s="18"/>
      <c r="OB41" s="20"/>
      <c r="OC41" s="21"/>
      <c r="OD41" s="136">
        <v>14</v>
      </c>
      <c r="OE41" s="136">
        <v>12.4</v>
      </c>
      <c r="OF41" s="137">
        <v>0.88571428571428579</v>
      </c>
      <c r="OG41" s="136">
        <v>0.25</v>
      </c>
      <c r="OH41" s="136">
        <v>2.4</v>
      </c>
      <c r="OI41" s="138">
        <v>2.5674603174603173E-2</v>
      </c>
      <c r="OJ41" s="139">
        <v>0.6428571428571429</v>
      </c>
      <c r="OK41" s="40"/>
      <c r="OL41" s="18"/>
      <c r="OM41" s="19"/>
      <c r="ON41" s="18"/>
      <c r="OO41" s="18"/>
      <c r="OP41" s="20"/>
      <c r="OQ41" s="21"/>
      <c r="OR41" s="136"/>
      <c r="OS41" s="136"/>
      <c r="OT41" s="137"/>
      <c r="OU41" s="136"/>
      <c r="OV41" s="136"/>
      <c r="OW41" s="138"/>
      <c r="OX41" s="285"/>
    </row>
    <row r="42" spans="1:414" s="22" customFormat="1" x14ac:dyDescent="0.2">
      <c r="A42" s="133">
        <v>32</v>
      </c>
      <c r="B42" s="40"/>
      <c r="C42" s="18"/>
      <c r="D42" s="19"/>
      <c r="E42" s="18"/>
      <c r="F42" s="18"/>
      <c r="G42" s="20"/>
      <c r="H42" s="21"/>
      <c r="I42" s="284">
        <v>1</v>
      </c>
      <c r="J42" s="18">
        <v>3.2</v>
      </c>
      <c r="K42" s="19">
        <v>3.2</v>
      </c>
      <c r="L42" s="18">
        <v>3.2</v>
      </c>
      <c r="M42" s="18">
        <v>3.2</v>
      </c>
      <c r="N42" s="20">
        <v>7.4074074074074068E-3</v>
      </c>
      <c r="O42" s="21">
        <v>0</v>
      </c>
      <c r="P42" s="284">
        <v>1</v>
      </c>
      <c r="Q42" s="18">
        <v>8</v>
      </c>
      <c r="R42" s="19">
        <v>8</v>
      </c>
      <c r="S42" s="18">
        <v>8</v>
      </c>
      <c r="T42" s="18">
        <v>8</v>
      </c>
      <c r="U42" s="20">
        <v>8.4490740740740741E-3</v>
      </c>
      <c r="V42" s="21">
        <v>3</v>
      </c>
      <c r="W42" s="284">
        <v>1</v>
      </c>
      <c r="X42" s="18">
        <v>4.3</v>
      </c>
      <c r="Y42" s="19">
        <v>4.3</v>
      </c>
      <c r="Z42" s="18">
        <v>4.3</v>
      </c>
      <c r="AA42" s="18">
        <v>4.3</v>
      </c>
      <c r="AB42" s="20">
        <v>7.789351851851852E-3</v>
      </c>
      <c r="AC42" s="21">
        <v>0</v>
      </c>
      <c r="AD42" s="284">
        <v>2</v>
      </c>
      <c r="AE42" s="18">
        <v>11.2</v>
      </c>
      <c r="AF42" s="19">
        <v>5.6</v>
      </c>
      <c r="AG42" s="18">
        <v>3</v>
      </c>
      <c r="AH42" s="18">
        <v>8.1999999999999993</v>
      </c>
      <c r="AI42" s="20">
        <v>7.4942129629629629E-3</v>
      </c>
      <c r="AJ42" s="21">
        <v>0</v>
      </c>
      <c r="AK42" s="284">
        <v>1</v>
      </c>
      <c r="AL42" s="18">
        <v>3.1</v>
      </c>
      <c r="AM42" s="19">
        <v>3.1</v>
      </c>
      <c r="AN42" s="18">
        <v>3.1</v>
      </c>
      <c r="AO42" s="18">
        <v>3.1</v>
      </c>
      <c r="AP42" s="20">
        <v>6.5277777777777782E-3</v>
      </c>
      <c r="AQ42" s="21">
        <v>9</v>
      </c>
      <c r="AR42" s="284">
        <v>5</v>
      </c>
      <c r="AS42" s="18">
        <v>23</v>
      </c>
      <c r="AT42" s="19">
        <v>4.5999999999999996</v>
      </c>
      <c r="AU42" s="18">
        <v>1</v>
      </c>
      <c r="AV42" s="18">
        <v>10</v>
      </c>
      <c r="AW42" s="20">
        <v>6.5462962962962975E-3</v>
      </c>
      <c r="AX42" s="21">
        <v>0.6</v>
      </c>
      <c r="AY42" s="284">
        <v>1</v>
      </c>
      <c r="AZ42" s="18">
        <v>4.5199999999999996</v>
      </c>
      <c r="BA42" s="19">
        <v>4.5199999999999996</v>
      </c>
      <c r="BB42" s="18">
        <v>4.5199999999999996</v>
      </c>
      <c r="BC42" s="18">
        <v>4.5199999999999996</v>
      </c>
      <c r="BD42" s="20">
        <v>9.2129629629629627E-3</v>
      </c>
      <c r="BE42" s="21">
        <v>2</v>
      </c>
      <c r="BF42" s="284">
        <v>2</v>
      </c>
      <c r="BG42" s="18">
        <v>5.5399999999999991</v>
      </c>
      <c r="BH42" s="19">
        <v>2.7699999999999996</v>
      </c>
      <c r="BI42" s="18">
        <v>2.5299999999999998</v>
      </c>
      <c r="BJ42" s="18">
        <v>3.01</v>
      </c>
      <c r="BK42" s="20">
        <v>7.9340277777777777E-3</v>
      </c>
      <c r="BL42" s="21">
        <v>2.8274305555569299</v>
      </c>
      <c r="BM42" s="284">
        <v>4</v>
      </c>
      <c r="BN42" s="18">
        <v>11.19100439</v>
      </c>
      <c r="BO42" s="19">
        <v>2.7977510975</v>
      </c>
      <c r="BP42" s="18">
        <v>1.83304445</v>
      </c>
      <c r="BQ42" s="18">
        <v>4.3</v>
      </c>
      <c r="BR42" s="20">
        <v>7.5231481481481486E-3</v>
      </c>
      <c r="BS42" s="21">
        <v>1.054513888888323</v>
      </c>
      <c r="BT42" s="284">
        <v>3</v>
      </c>
      <c r="BU42" s="18">
        <v>14.95</v>
      </c>
      <c r="BV42" s="19">
        <v>4.9833333333333334</v>
      </c>
      <c r="BW42" s="18">
        <v>4</v>
      </c>
      <c r="BX42" s="18">
        <v>6</v>
      </c>
      <c r="BY42" s="20">
        <v>6.9483024691358031E-3</v>
      </c>
      <c r="BZ42" s="21">
        <v>1.3333333333333333</v>
      </c>
      <c r="CA42" s="134">
        <v>1</v>
      </c>
      <c r="CB42" s="27">
        <v>3.1</v>
      </c>
      <c r="CC42" s="28">
        <v>3.1</v>
      </c>
      <c r="CD42" s="27">
        <v>3.1</v>
      </c>
      <c r="CE42" s="27">
        <v>3.1</v>
      </c>
      <c r="CF42" s="29">
        <v>7.7314814814814815E-3</v>
      </c>
      <c r="CG42" s="135">
        <v>0</v>
      </c>
      <c r="CH42" s="284">
        <v>4</v>
      </c>
      <c r="CI42" s="18">
        <v>17.399999999999999</v>
      </c>
      <c r="CJ42" s="19">
        <v>4.3499999999999996</v>
      </c>
      <c r="CK42" s="18">
        <v>2.9</v>
      </c>
      <c r="CL42" s="18">
        <v>8</v>
      </c>
      <c r="CM42" s="20">
        <v>7.3582175925925915E-3</v>
      </c>
      <c r="CN42" s="21">
        <v>0.5</v>
      </c>
      <c r="CO42" s="284">
        <v>3</v>
      </c>
      <c r="CP42" s="18">
        <v>7.5</v>
      </c>
      <c r="CQ42" s="19">
        <v>2.5</v>
      </c>
      <c r="CR42" s="18">
        <v>1.5</v>
      </c>
      <c r="CS42" s="18">
        <v>3.1</v>
      </c>
      <c r="CT42" s="20">
        <v>7.2646604938271598E-3</v>
      </c>
      <c r="CU42" s="21">
        <v>0.66666666666666663</v>
      </c>
      <c r="CV42" s="284">
        <v>2</v>
      </c>
      <c r="CW42" s="18">
        <v>5.6</v>
      </c>
      <c r="CX42" s="19">
        <v>2.8</v>
      </c>
      <c r="CY42" s="18">
        <v>2.5</v>
      </c>
      <c r="CZ42" s="18">
        <v>3.1</v>
      </c>
      <c r="DA42" s="20">
        <v>8.0787037037037043E-3</v>
      </c>
      <c r="DB42" s="21">
        <v>0</v>
      </c>
      <c r="DC42" s="284">
        <v>2</v>
      </c>
      <c r="DD42" s="18">
        <v>7.5</v>
      </c>
      <c r="DE42" s="19">
        <v>3.75</v>
      </c>
      <c r="DF42" s="18">
        <v>2.5</v>
      </c>
      <c r="DG42" s="18">
        <v>5</v>
      </c>
      <c r="DH42" s="20">
        <v>6.9791666666666665E-3</v>
      </c>
      <c r="DI42" s="21">
        <v>0.5</v>
      </c>
      <c r="DJ42" s="284"/>
      <c r="DK42" s="18"/>
      <c r="DL42" s="19"/>
      <c r="DM42" s="18"/>
      <c r="DN42" s="18"/>
      <c r="DO42" s="20"/>
      <c r="DP42" s="21"/>
      <c r="DQ42" s="284"/>
      <c r="DR42" s="18"/>
      <c r="DS42" s="19"/>
      <c r="DT42" s="18"/>
      <c r="DU42" s="18"/>
      <c r="DV42" s="20"/>
      <c r="DW42" s="21"/>
      <c r="DX42" s="136">
        <v>33</v>
      </c>
      <c r="DY42" s="136">
        <v>130.10100438999999</v>
      </c>
      <c r="DZ42" s="137">
        <v>3.942454678484848</v>
      </c>
      <c r="EA42" s="136">
        <v>1</v>
      </c>
      <c r="EB42" s="136">
        <v>10</v>
      </c>
      <c r="EC42" s="138">
        <v>7.3632154882154891E-3</v>
      </c>
      <c r="ED42" s="139">
        <v>1.0870580808080954</v>
      </c>
      <c r="EE42" s="40"/>
      <c r="EF42" s="18"/>
      <c r="EG42" s="19"/>
      <c r="EH42" s="18"/>
      <c r="EI42" s="18"/>
      <c r="EJ42" s="20"/>
      <c r="EK42" s="21"/>
      <c r="EL42" s="284">
        <v>2</v>
      </c>
      <c r="EM42" s="18">
        <v>67.95</v>
      </c>
      <c r="EN42" s="19">
        <v>33.975000000000001</v>
      </c>
      <c r="EO42" s="18">
        <v>17.25</v>
      </c>
      <c r="EP42" s="18">
        <v>50.7</v>
      </c>
      <c r="EQ42" s="20">
        <v>2.96875E-3</v>
      </c>
      <c r="ER42" s="21">
        <v>0</v>
      </c>
      <c r="ES42" s="284"/>
      <c r="ET42" s="18"/>
      <c r="EU42" s="19"/>
      <c r="EV42" s="18"/>
      <c r="EW42" s="18"/>
      <c r="EX42" s="20"/>
      <c r="EY42" s="21"/>
      <c r="EZ42" s="284">
        <v>5</v>
      </c>
      <c r="FA42" s="18">
        <v>25.7</v>
      </c>
      <c r="FB42" s="19">
        <v>5.14</v>
      </c>
      <c r="FC42" s="18">
        <v>1.3</v>
      </c>
      <c r="FD42" s="18">
        <v>8</v>
      </c>
      <c r="FE42" s="20">
        <v>5.6712962962962967E-3</v>
      </c>
      <c r="FF42" s="21">
        <v>0.6</v>
      </c>
      <c r="FG42" s="284">
        <v>4</v>
      </c>
      <c r="FH42" s="18">
        <v>65.8</v>
      </c>
      <c r="FI42" s="19">
        <v>16.45</v>
      </c>
      <c r="FJ42" s="18">
        <v>11.5</v>
      </c>
      <c r="FK42" s="18">
        <v>20.3</v>
      </c>
      <c r="FL42" s="20">
        <v>2.3408564814814815E-3</v>
      </c>
      <c r="FM42" s="21">
        <v>0</v>
      </c>
      <c r="FN42" s="284">
        <v>1</v>
      </c>
      <c r="FO42" s="18">
        <v>4.4000000000000004</v>
      </c>
      <c r="FP42" s="19">
        <v>4.4000000000000004</v>
      </c>
      <c r="FQ42" s="18">
        <v>4.4000000000000004</v>
      </c>
      <c r="FR42" s="18">
        <v>4.4000000000000004</v>
      </c>
      <c r="FS42" s="20">
        <v>8.7037037037037031E-3</v>
      </c>
      <c r="FT42" s="21">
        <v>2</v>
      </c>
      <c r="FU42" s="284">
        <v>3</v>
      </c>
      <c r="FV42" s="18">
        <v>62.2</v>
      </c>
      <c r="FW42" s="19">
        <v>20.733333333333334</v>
      </c>
      <c r="FX42" s="18">
        <v>13</v>
      </c>
      <c r="FY42" s="18">
        <v>36.1</v>
      </c>
      <c r="FZ42" s="20">
        <v>2.1450617283950619E-3</v>
      </c>
      <c r="GA42" s="21">
        <v>1.3333333333333333</v>
      </c>
      <c r="GB42" s="284">
        <v>1</v>
      </c>
      <c r="GC42" s="18">
        <v>3.2</v>
      </c>
      <c r="GD42" s="19">
        <v>3.2</v>
      </c>
      <c r="GE42" s="18">
        <v>3.2</v>
      </c>
      <c r="GF42" s="18">
        <v>3.2</v>
      </c>
      <c r="GG42" s="20">
        <v>8.3449074074074085E-3</v>
      </c>
      <c r="GH42" s="21">
        <v>2</v>
      </c>
      <c r="GI42" s="284"/>
      <c r="GJ42" s="18"/>
      <c r="GK42" s="19"/>
      <c r="GL42" s="18"/>
      <c r="GM42" s="18"/>
      <c r="GN42" s="20"/>
      <c r="GO42" s="21"/>
      <c r="GP42" s="284"/>
      <c r="GQ42" s="18"/>
      <c r="GR42" s="19"/>
      <c r="GS42" s="18"/>
      <c r="GT42" s="18"/>
      <c r="GU42" s="20"/>
      <c r="GV42" s="21"/>
      <c r="GW42" s="284"/>
      <c r="GX42" s="18"/>
      <c r="GY42" s="19"/>
      <c r="GZ42" s="18"/>
      <c r="HA42" s="18"/>
      <c r="HB42" s="20"/>
      <c r="HC42" s="21"/>
      <c r="HD42" s="134">
        <v>1</v>
      </c>
      <c r="HE42" s="27">
        <v>9.1</v>
      </c>
      <c r="HF42" s="28">
        <v>9.1</v>
      </c>
      <c r="HG42" s="27">
        <v>9.1</v>
      </c>
      <c r="HH42" s="27">
        <v>9.1</v>
      </c>
      <c r="HI42" s="29">
        <v>2.4768518518518516E-3</v>
      </c>
      <c r="HJ42" s="135">
        <v>0</v>
      </c>
      <c r="HK42" s="284">
        <v>2</v>
      </c>
      <c r="HL42" s="18">
        <v>18.350000000000001</v>
      </c>
      <c r="HM42" s="19">
        <v>9.1750000000000007</v>
      </c>
      <c r="HN42" s="18">
        <v>8.75</v>
      </c>
      <c r="HO42" s="18">
        <v>9.6</v>
      </c>
      <c r="HP42" s="20">
        <v>2.9282407407407408E-3</v>
      </c>
      <c r="HQ42" s="21">
        <v>0.5</v>
      </c>
      <c r="HR42" s="284">
        <v>1</v>
      </c>
      <c r="HS42" s="18">
        <v>10</v>
      </c>
      <c r="HT42" s="19">
        <v>10</v>
      </c>
      <c r="HU42" s="18">
        <v>10</v>
      </c>
      <c r="HV42" s="18">
        <v>10</v>
      </c>
      <c r="HW42" s="20">
        <v>2.3611111111111111E-3</v>
      </c>
      <c r="HX42" s="21">
        <v>0</v>
      </c>
      <c r="HY42" s="284">
        <v>2</v>
      </c>
      <c r="HZ42" s="18">
        <v>42.1</v>
      </c>
      <c r="IA42" s="19">
        <v>21.05</v>
      </c>
      <c r="IB42" s="18">
        <v>10</v>
      </c>
      <c r="IC42" s="18">
        <v>32.1</v>
      </c>
      <c r="ID42" s="20">
        <v>2.4710648148148148E-3</v>
      </c>
      <c r="IE42" s="21">
        <v>0.5</v>
      </c>
      <c r="IF42" s="284">
        <v>2</v>
      </c>
      <c r="IG42" s="18">
        <v>40.630000000000003</v>
      </c>
      <c r="IH42" s="19">
        <v>20.315000000000001</v>
      </c>
      <c r="II42" s="18">
        <v>15.63</v>
      </c>
      <c r="IJ42" s="18">
        <v>25</v>
      </c>
      <c r="IK42" s="20">
        <v>2.9976851851851853E-3</v>
      </c>
      <c r="IL42" s="21">
        <v>0.5</v>
      </c>
      <c r="IM42" s="284"/>
      <c r="IN42" s="18"/>
      <c r="IO42" s="19"/>
      <c r="IP42" s="18"/>
      <c r="IQ42" s="18"/>
      <c r="IR42" s="20"/>
      <c r="IS42" s="21"/>
      <c r="IT42" s="284"/>
      <c r="IU42" s="18"/>
      <c r="IV42" s="19"/>
      <c r="IW42" s="18"/>
      <c r="IX42" s="18"/>
      <c r="IY42" s="20"/>
      <c r="IZ42" s="21"/>
      <c r="JA42" s="136">
        <v>24</v>
      </c>
      <c r="JB42" s="136">
        <v>349.43</v>
      </c>
      <c r="JC42" s="137">
        <v>14.559583333333334</v>
      </c>
      <c r="JD42" s="136">
        <v>1.3</v>
      </c>
      <c r="JE42" s="136">
        <v>50.7</v>
      </c>
      <c r="JF42" s="138">
        <v>3.6988811728395059E-3</v>
      </c>
      <c r="JG42" s="139">
        <v>0.58333333333333337</v>
      </c>
      <c r="JH42" s="40"/>
      <c r="JI42" s="18"/>
      <c r="JJ42" s="19"/>
      <c r="JK42" s="18"/>
      <c r="JL42" s="18"/>
      <c r="JM42" s="20"/>
      <c r="JN42" s="21"/>
      <c r="JO42" s="284">
        <v>2</v>
      </c>
      <c r="JP42" s="18">
        <v>2.7199999999999998</v>
      </c>
      <c r="JQ42" s="19">
        <v>1.3599999999999999</v>
      </c>
      <c r="JR42" s="18">
        <v>1</v>
      </c>
      <c r="JS42" s="18">
        <v>1.72</v>
      </c>
      <c r="JT42" s="20">
        <v>2.3998842592592592E-2</v>
      </c>
      <c r="JU42" s="21">
        <v>1.5</v>
      </c>
      <c r="JV42" s="284">
        <v>1</v>
      </c>
      <c r="JW42" s="18">
        <v>0.65</v>
      </c>
      <c r="JX42" s="19">
        <v>0.65</v>
      </c>
      <c r="JY42" s="18">
        <v>0.65</v>
      </c>
      <c r="JZ42" s="18">
        <v>0.65</v>
      </c>
      <c r="KA42" s="20">
        <v>2.3344907407407408E-2</v>
      </c>
      <c r="KB42" s="21">
        <v>2</v>
      </c>
      <c r="KC42" s="284"/>
      <c r="KD42" s="18"/>
      <c r="KE42" s="19"/>
      <c r="KF42" s="18"/>
      <c r="KG42" s="18"/>
      <c r="KH42" s="20"/>
      <c r="KI42" s="21"/>
      <c r="KJ42" s="284">
        <v>2</v>
      </c>
      <c r="KK42" s="18">
        <v>3.25</v>
      </c>
      <c r="KL42" s="19">
        <v>1.625</v>
      </c>
      <c r="KM42" s="18">
        <v>0.75</v>
      </c>
      <c r="KN42" s="18">
        <v>2.5</v>
      </c>
      <c r="KO42" s="20">
        <v>2.5468749999999998E-2</v>
      </c>
      <c r="KP42" s="21">
        <v>1</v>
      </c>
      <c r="KQ42" s="284"/>
      <c r="KR42" s="18"/>
      <c r="KS42" s="19"/>
      <c r="KT42" s="18"/>
      <c r="KU42" s="18"/>
      <c r="KV42" s="20"/>
      <c r="KW42" s="21"/>
      <c r="KX42" s="284"/>
      <c r="KY42" s="18"/>
      <c r="KZ42" s="19"/>
      <c r="LA42" s="18"/>
      <c r="LB42" s="18"/>
      <c r="LC42" s="20"/>
      <c r="LD42" s="21"/>
      <c r="LE42" s="284">
        <v>1</v>
      </c>
      <c r="LF42" s="18">
        <v>0.6</v>
      </c>
      <c r="LG42" s="19">
        <v>0.6</v>
      </c>
      <c r="LH42" s="18">
        <v>0.6</v>
      </c>
      <c r="LI42" s="18">
        <v>0.6</v>
      </c>
      <c r="LJ42" s="20">
        <v>2.479166666666667E-2</v>
      </c>
      <c r="LK42" s="21">
        <v>0</v>
      </c>
      <c r="LL42" s="284"/>
      <c r="LM42" s="18"/>
      <c r="LN42" s="19"/>
      <c r="LO42" s="18"/>
      <c r="LP42" s="18"/>
      <c r="LQ42" s="20"/>
      <c r="LR42" s="21"/>
      <c r="LS42" s="284"/>
      <c r="LT42" s="18"/>
      <c r="LU42" s="19"/>
      <c r="LV42" s="18"/>
      <c r="LW42" s="18"/>
      <c r="LX42" s="20"/>
      <c r="LY42" s="21"/>
      <c r="LZ42" s="284"/>
      <c r="MA42" s="18"/>
      <c r="MB42" s="19"/>
      <c r="MC42" s="18"/>
      <c r="MD42" s="18"/>
      <c r="ME42" s="20"/>
      <c r="MF42" s="21"/>
      <c r="MG42" s="134">
        <v>1</v>
      </c>
      <c r="MH42" s="27">
        <v>0.5</v>
      </c>
      <c r="MI42" s="28">
        <v>0.5</v>
      </c>
      <c r="MJ42" s="27">
        <v>0.5</v>
      </c>
      <c r="MK42" s="27">
        <v>0.5</v>
      </c>
      <c r="ML42" s="29">
        <v>2.4652777777777777E-2</v>
      </c>
      <c r="MM42" s="135">
        <v>10</v>
      </c>
      <c r="MN42" s="284"/>
      <c r="MO42" s="18"/>
      <c r="MP42" s="19"/>
      <c r="MQ42" s="18"/>
      <c r="MR42" s="18"/>
      <c r="MS42" s="20"/>
      <c r="MT42" s="21"/>
      <c r="MU42" s="284">
        <v>1</v>
      </c>
      <c r="MV42" s="18">
        <v>0.5</v>
      </c>
      <c r="MW42" s="19">
        <v>0.5</v>
      </c>
      <c r="MX42" s="18">
        <v>0.5</v>
      </c>
      <c r="MY42" s="18">
        <v>0.5</v>
      </c>
      <c r="MZ42" s="20">
        <v>2.5486111111111112E-2</v>
      </c>
      <c r="NA42" s="21">
        <v>0</v>
      </c>
      <c r="NB42" s="284">
        <v>1</v>
      </c>
      <c r="NC42" s="18">
        <v>0.5</v>
      </c>
      <c r="ND42" s="19">
        <v>0.5</v>
      </c>
      <c r="NE42" s="18">
        <v>0.5</v>
      </c>
      <c r="NF42" s="18">
        <v>0.5</v>
      </c>
      <c r="NG42" s="20">
        <v>2.4282407407407409E-2</v>
      </c>
      <c r="NH42" s="21">
        <v>3</v>
      </c>
      <c r="NI42" s="284">
        <v>1</v>
      </c>
      <c r="NJ42" s="18">
        <v>0.25</v>
      </c>
      <c r="NK42" s="19">
        <v>0.25</v>
      </c>
      <c r="NL42" s="18">
        <v>0.25</v>
      </c>
      <c r="NM42" s="18">
        <v>0.25</v>
      </c>
      <c r="NN42" s="20">
        <v>2.0462962962962964E-2</v>
      </c>
      <c r="NO42" s="21">
        <v>0</v>
      </c>
      <c r="NP42" s="284"/>
      <c r="NQ42" s="18"/>
      <c r="NR42" s="19"/>
      <c r="NS42" s="18"/>
      <c r="NT42" s="18"/>
      <c r="NU42" s="20"/>
      <c r="NV42" s="21"/>
      <c r="NW42" s="284"/>
      <c r="NX42" s="18"/>
      <c r="NY42" s="19"/>
      <c r="NZ42" s="18"/>
      <c r="OA42" s="18"/>
      <c r="OB42" s="20"/>
      <c r="OC42" s="21"/>
      <c r="OD42" s="136">
        <v>10</v>
      </c>
      <c r="OE42" s="136">
        <v>8.9699999999999989</v>
      </c>
      <c r="OF42" s="137">
        <v>0.89699999999999991</v>
      </c>
      <c r="OG42" s="136">
        <v>0.25</v>
      </c>
      <c r="OH42" s="136">
        <v>2.5</v>
      </c>
      <c r="OI42" s="138">
        <v>2.4195601851851854E-2</v>
      </c>
      <c r="OJ42" s="139">
        <v>2</v>
      </c>
      <c r="OK42" s="40"/>
      <c r="OL42" s="18"/>
      <c r="OM42" s="19"/>
      <c r="ON42" s="18"/>
      <c r="OO42" s="18"/>
      <c r="OP42" s="20"/>
      <c r="OQ42" s="21"/>
      <c r="OR42" s="136"/>
      <c r="OS42" s="136"/>
      <c r="OT42" s="137"/>
      <c r="OU42" s="136"/>
      <c r="OV42" s="136"/>
      <c r="OW42" s="138"/>
      <c r="OX42" s="285"/>
    </row>
    <row r="43" spans="1:414" s="22" customFormat="1" x14ac:dyDescent="0.2">
      <c r="A43" s="133">
        <v>33</v>
      </c>
      <c r="B43" s="40"/>
      <c r="C43" s="18"/>
      <c r="D43" s="19"/>
      <c r="E43" s="18"/>
      <c r="F43" s="18"/>
      <c r="G43" s="20"/>
      <c r="H43" s="21"/>
      <c r="I43" s="284">
        <v>1</v>
      </c>
      <c r="J43" s="18">
        <v>3.1</v>
      </c>
      <c r="K43" s="19">
        <v>3.1</v>
      </c>
      <c r="L43" s="18">
        <v>3.1</v>
      </c>
      <c r="M43" s="18">
        <v>3.1</v>
      </c>
      <c r="N43" s="20">
        <v>7.5115740740740742E-3</v>
      </c>
      <c r="O43" s="21">
        <v>1</v>
      </c>
      <c r="P43" s="284">
        <v>2</v>
      </c>
      <c r="Q43" s="18">
        <v>8.4499999999999993</v>
      </c>
      <c r="R43" s="19">
        <v>4.2249999999999996</v>
      </c>
      <c r="S43" s="18">
        <v>3.15</v>
      </c>
      <c r="T43" s="18">
        <v>5.3</v>
      </c>
      <c r="U43" s="20">
        <v>8.4722222222222213E-3</v>
      </c>
      <c r="V43" s="21">
        <v>0.5</v>
      </c>
      <c r="W43" s="284">
        <v>3</v>
      </c>
      <c r="X43" s="18">
        <v>12</v>
      </c>
      <c r="Y43" s="19">
        <v>4</v>
      </c>
      <c r="Z43" s="18">
        <v>2.5</v>
      </c>
      <c r="AA43" s="18">
        <v>5</v>
      </c>
      <c r="AB43" s="20">
        <v>8.2754629629629636E-3</v>
      </c>
      <c r="AC43" s="21">
        <v>1</v>
      </c>
      <c r="AD43" s="284">
        <v>1</v>
      </c>
      <c r="AE43" s="18">
        <v>3.2</v>
      </c>
      <c r="AF43" s="19">
        <v>3.2</v>
      </c>
      <c r="AG43" s="18">
        <v>3.2</v>
      </c>
      <c r="AH43" s="18">
        <v>3.2</v>
      </c>
      <c r="AI43" s="20">
        <v>6.1111111111111114E-3</v>
      </c>
      <c r="AJ43" s="21">
        <v>0</v>
      </c>
      <c r="AK43" s="284">
        <v>1</v>
      </c>
      <c r="AL43" s="18">
        <v>3.1</v>
      </c>
      <c r="AM43" s="19">
        <v>3.1</v>
      </c>
      <c r="AN43" s="18">
        <v>3.1</v>
      </c>
      <c r="AO43" s="18">
        <v>3.1</v>
      </c>
      <c r="AP43" s="20">
        <v>8.4259259259259253E-3</v>
      </c>
      <c r="AQ43" s="21">
        <v>1</v>
      </c>
      <c r="AR43" s="284">
        <v>4</v>
      </c>
      <c r="AS43" s="18">
        <v>21.19</v>
      </c>
      <c r="AT43" s="19">
        <v>5.2975000000000003</v>
      </c>
      <c r="AU43" s="18">
        <v>3.1</v>
      </c>
      <c r="AV43" s="18">
        <v>10</v>
      </c>
      <c r="AW43" s="20">
        <v>6.7534722222222223E-3</v>
      </c>
      <c r="AX43" s="21">
        <v>1</v>
      </c>
      <c r="AY43" s="284">
        <v>2</v>
      </c>
      <c r="AZ43" s="18">
        <v>4.2</v>
      </c>
      <c r="BA43" s="19">
        <v>2.1</v>
      </c>
      <c r="BB43" s="18">
        <v>1.03</v>
      </c>
      <c r="BC43" s="18">
        <v>3.17</v>
      </c>
      <c r="BD43" s="20">
        <v>6.4178240740740741E-3</v>
      </c>
      <c r="BE43" s="21">
        <v>0.5</v>
      </c>
      <c r="BF43" s="284">
        <v>1</v>
      </c>
      <c r="BG43" s="18">
        <v>2.57</v>
      </c>
      <c r="BH43" s="19">
        <v>2.57</v>
      </c>
      <c r="BI43" s="18">
        <v>2.57</v>
      </c>
      <c r="BJ43" s="18">
        <v>2.57</v>
      </c>
      <c r="BK43" s="20">
        <v>8.2407407407407412E-3</v>
      </c>
      <c r="BL43" s="21">
        <v>2.3465277777722804</v>
      </c>
      <c r="BM43" s="284">
        <v>4</v>
      </c>
      <c r="BN43" s="18">
        <v>10.57573442</v>
      </c>
      <c r="BO43" s="19">
        <v>2.643933605</v>
      </c>
      <c r="BP43" s="18">
        <v>2.0194557500000001</v>
      </c>
      <c r="BQ43" s="18">
        <v>3.25598404</v>
      </c>
      <c r="BR43" s="20">
        <v>7.1035879629629635E-3</v>
      </c>
      <c r="BS43" s="21">
        <v>0.91388888888832298</v>
      </c>
      <c r="BT43" s="284">
        <v>4</v>
      </c>
      <c r="BU43" s="18">
        <v>36.5</v>
      </c>
      <c r="BV43" s="19">
        <v>9.125</v>
      </c>
      <c r="BW43" s="18">
        <v>4</v>
      </c>
      <c r="BX43" s="18">
        <v>15</v>
      </c>
      <c r="BY43" s="20">
        <v>7.5636574074074078E-3</v>
      </c>
      <c r="BZ43" s="21">
        <v>1</v>
      </c>
      <c r="CA43" s="134">
        <v>6</v>
      </c>
      <c r="CB43" s="27">
        <v>18</v>
      </c>
      <c r="CC43" s="28">
        <v>3</v>
      </c>
      <c r="CD43" s="27">
        <v>1.5</v>
      </c>
      <c r="CE43" s="27">
        <v>4</v>
      </c>
      <c r="CF43" s="29">
        <v>7.2974537037037044E-3</v>
      </c>
      <c r="CG43" s="135">
        <v>0.16666666666666666</v>
      </c>
      <c r="CH43" s="284">
        <v>2</v>
      </c>
      <c r="CI43" s="18">
        <v>5.4</v>
      </c>
      <c r="CJ43" s="19">
        <v>2.7</v>
      </c>
      <c r="CK43" s="18">
        <v>2.7</v>
      </c>
      <c r="CL43" s="18">
        <v>2.7</v>
      </c>
      <c r="CM43" s="20">
        <v>6.5393518518518517E-3</v>
      </c>
      <c r="CN43" s="21">
        <v>1</v>
      </c>
      <c r="CO43" s="284">
        <v>2</v>
      </c>
      <c r="CP43" s="18">
        <v>5.4</v>
      </c>
      <c r="CQ43" s="19">
        <v>2.7</v>
      </c>
      <c r="CR43" s="18">
        <v>2.5</v>
      </c>
      <c r="CS43" s="18">
        <v>2.9</v>
      </c>
      <c r="CT43" s="20">
        <v>7.2800925925925923E-3</v>
      </c>
      <c r="CU43" s="21">
        <v>0.5</v>
      </c>
      <c r="CV43" s="284">
        <v>1</v>
      </c>
      <c r="CW43" s="18">
        <v>7.5</v>
      </c>
      <c r="CX43" s="19">
        <v>7.5</v>
      </c>
      <c r="CY43" s="18">
        <v>7.5</v>
      </c>
      <c r="CZ43" s="18">
        <v>7.5</v>
      </c>
      <c r="DA43" s="20">
        <v>7.6504629629629631E-3</v>
      </c>
      <c r="DB43" s="21">
        <v>0</v>
      </c>
      <c r="DC43" s="284">
        <v>3</v>
      </c>
      <c r="DD43" s="18">
        <v>10.1</v>
      </c>
      <c r="DE43" s="19">
        <v>3.3666666666666667</v>
      </c>
      <c r="DF43" s="18">
        <v>3.1</v>
      </c>
      <c r="DG43" s="18">
        <v>3.5</v>
      </c>
      <c r="DH43" s="20">
        <v>7.5270061728395067E-3</v>
      </c>
      <c r="DI43" s="21">
        <v>0</v>
      </c>
      <c r="DJ43" s="284"/>
      <c r="DK43" s="18"/>
      <c r="DL43" s="19"/>
      <c r="DM43" s="18"/>
      <c r="DN43" s="18"/>
      <c r="DO43" s="20"/>
      <c r="DP43" s="21"/>
      <c r="DQ43" s="284"/>
      <c r="DR43" s="18"/>
      <c r="DS43" s="19"/>
      <c r="DT43" s="18"/>
      <c r="DU43" s="18"/>
      <c r="DV43" s="20"/>
      <c r="DW43" s="21"/>
      <c r="DX43" s="136">
        <v>37</v>
      </c>
      <c r="DY43" s="136">
        <v>151.28573442000001</v>
      </c>
      <c r="DZ43" s="137">
        <v>4.0888036329729731</v>
      </c>
      <c r="EA43" s="136">
        <v>1.03</v>
      </c>
      <c r="EB43" s="136">
        <v>15</v>
      </c>
      <c r="EC43" s="138">
        <v>7.3576701701701698E-3</v>
      </c>
      <c r="ED43" s="139">
        <v>0.6757319819817722</v>
      </c>
      <c r="EE43" s="40"/>
      <c r="EF43" s="18"/>
      <c r="EG43" s="19"/>
      <c r="EH43" s="18"/>
      <c r="EI43" s="18"/>
      <c r="EJ43" s="20"/>
      <c r="EK43" s="21"/>
      <c r="EL43" s="284">
        <v>2</v>
      </c>
      <c r="EM43" s="18">
        <v>47.35</v>
      </c>
      <c r="EN43" s="19">
        <v>23.675000000000001</v>
      </c>
      <c r="EO43" s="18">
        <v>10.75</v>
      </c>
      <c r="EP43" s="18">
        <v>36.6</v>
      </c>
      <c r="EQ43" s="20">
        <v>2.9282407407407408E-3</v>
      </c>
      <c r="ER43" s="21">
        <v>0.5</v>
      </c>
      <c r="ES43" s="284">
        <v>2</v>
      </c>
      <c r="ET43" s="18">
        <v>70.599999999999994</v>
      </c>
      <c r="EU43" s="19">
        <v>35.299999999999997</v>
      </c>
      <c r="EV43" s="18">
        <v>15.6</v>
      </c>
      <c r="EW43" s="18">
        <v>55</v>
      </c>
      <c r="EX43" s="20">
        <v>2.3784722222222219E-3</v>
      </c>
      <c r="EY43" s="21">
        <v>0</v>
      </c>
      <c r="EZ43" s="284"/>
      <c r="FA43" s="18"/>
      <c r="FB43" s="19"/>
      <c r="FC43" s="18"/>
      <c r="FD43" s="18"/>
      <c r="FE43" s="20"/>
      <c r="FF43" s="21"/>
      <c r="FG43" s="284">
        <v>2</v>
      </c>
      <c r="FH43" s="18">
        <v>62.8</v>
      </c>
      <c r="FI43" s="19">
        <v>31.4</v>
      </c>
      <c r="FJ43" s="18">
        <v>11.4</v>
      </c>
      <c r="FK43" s="18">
        <v>51.4</v>
      </c>
      <c r="FL43" s="20">
        <v>2.8240740740740739E-3</v>
      </c>
      <c r="FM43" s="21">
        <v>0.5</v>
      </c>
      <c r="FN43" s="284"/>
      <c r="FO43" s="18"/>
      <c r="FP43" s="19"/>
      <c r="FQ43" s="18"/>
      <c r="FR43" s="18"/>
      <c r="FS43" s="20"/>
      <c r="FT43" s="21"/>
      <c r="FU43" s="284">
        <v>2</v>
      </c>
      <c r="FV43" s="18">
        <v>52.3</v>
      </c>
      <c r="FW43" s="19">
        <v>26.15</v>
      </c>
      <c r="FX43" s="18">
        <v>8.5</v>
      </c>
      <c r="FY43" s="18">
        <v>43.8</v>
      </c>
      <c r="FZ43" s="20">
        <v>2.6793981481481482E-3</v>
      </c>
      <c r="GA43" s="21">
        <v>0</v>
      </c>
      <c r="GB43" s="284">
        <v>1</v>
      </c>
      <c r="GC43" s="18">
        <v>22.86</v>
      </c>
      <c r="GD43" s="19">
        <v>22.86</v>
      </c>
      <c r="GE43" s="18">
        <v>22.86</v>
      </c>
      <c r="GF43" s="18">
        <v>22.86</v>
      </c>
      <c r="GG43" s="20">
        <v>3.0092592592592588E-3</v>
      </c>
      <c r="GH43" s="21">
        <v>2</v>
      </c>
      <c r="GI43" s="284"/>
      <c r="GJ43" s="18"/>
      <c r="GK43" s="19"/>
      <c r="GL43" s="18"/>
      <c r="GM43" s="18"/>
      <c r="GN43" s="20"/>
      <c r="GO43" s="21"/>
      <c r="GP43" s="284"/>
      <c r="GQ43" s="18"/>
      <c r="GR43" s="19"/>
      <c r="GS43" s="18"/>
      <c r="GT43" s="18"/>
      <c r="GU43" s="20"/>
      <c r="GV43" s="21"/>
      <c r="GW43" s="284"/>
      <c r="GX43" s="18"/>
      <c r="GY43" s="19"/>
      <c r="GZ43" s="18"/>
      <c r="HA43" s="18"/>
      <c r="HB43" s="20"/>
      <c r="HC43" s="21"/>
      <c r="HD43" s="134"/>
      <c r="HE43" s="27"/>
      <c r="HF43" s="28"/>
      <c r="HG43" s="27"/>
      <c r="HH43" s="27"/>
      <c r="HI43" s="29"/>
      <c r="HJ43" s="135"/>
      <c r="HK43" s="284">
        <v>2</v>
      </c>
      <c r="HL43" s="18">
        <v>17.350000000000001</v>
      </c>
      <c r="HM43" s="19">
        <v>8.6750000000000007</v>
      </c>
      <c r="HN43" s="18">
        <v>6.85</v>
      </c>
      <c r="HO43" s="18">
        <v>10.5</v>
      </c>
      <c r="HP43" s="20">
        <v>2.7199074074074074E-3</v>
      </c>
      <c r="HQ43" s="21">
        <v>1.5</v>
      </c>
      <c r="HR43" s="284">
        <v>1</v>
      </c>
      <c r="HS43" s="18">
        <v>10.5</v>
      </c>
      <c r="HT43" s="19">
        <v>10.5</v>
      </c>
      <c r="HU43" s="18">
        <v>10.5</v>
      </c>
      <c r="HV43" s="18">
        <v>10.5</v>
      </c>
      <c r="HW43" s="20">
        <v>2.8124999999999995E-3</v>
      </c>
      <c r="HX43" s="21">
        <v>1</v>
      </c>
      <c r="HY43" s="284">
        <v>1</v>
      </c>
      <c r="HZ43" s="18">
        <v>20</v>
      </c>
      <c r="IA43" s="19">
        <v>20</v>
      </c>
      <c r="IB43" s="18">
        <v>20</v>
      </c>
      <c r="IC43" s="18">
        <v>20</v>
      </c>
      <c r="ID43" s="20">
        <v>2.685185185185185E-3</v>
      </c>
      <c r="IE43" s="21">
        <v>5</v>
      </c>
      <c r="IF43" s="284">
        <v>3</v>
      </c>
      <c r="IG43" s="18">
        <v>35</v>
      </c>
      <c r="IH43" s="19">
        <v>11.666666666666666</v>
      </c>
      <c r="II43" s="18">
        <v>10.5</v>
      </c>
      <c r="IJ43" s="18">
        <v>12.5</v>
      </c>
      <c r="IK43" s="20">
        <v>2.3649691358024693E-3</v>
      </c>
      <c r="IL43" s="21">
        <v>0.66666666666666663</v>
      </c>
      <c r="IM43" s="284"/>
      <c r="IN43" s="18"/>
      <c r="IO43" s="19"/>
      <c r="IP43" s="18"/>
      <c r="IQ43" s="18"/>
      <c r="IR43" s="20"/>
      <c r="IS43" s="21"/>
      <c r="IT43" s="284"/>
      <c r="IU43" s="18"/>
      <c r="IV43" s="19"/>
      <c r="IW43" s="18"/>
      <c r="IX43" s="18"/>
      <c r="IY43" s="20"/>
      <c r="IZ43" s="21"/>
      <c r="JA43" s="136">
        <v>16</v>
      </c>
      <c r="JB43" s="136">
        <v>338.76000000000005</v>
      </c>
      <c r="JC43" s="137">
        <v>21.172500000000003</v>
      </c>
      <c r="JD43" s="136">
        <v>6.85</v>
      </c>
      <c r="JE43" s="136">
        <v>55</v>
      </c>
      <c r="JF43" s="138">
        <v>2.6663773148148146E-3</v>
      </c>
      <c r="JG43" s="139">
        <v>0.9375</v>
      </c>
      <c r="JH43" s="40"/>
      <c r="JI43" s="18"/>
      <c r="JJ43" s="19"/>
      <c r="JK43" s="18"/>
      <c r="JL43" s="18"/>
      <c r="JM43" s="20"/>
      <c r="JN43" s="21"/>
      <c r="JO43" s="284">
        <v>3</v>
      </c>
      <c r="JP43" s="18">
        <v>2.1</v>
      </c>
      <c r="JQ43" s="19">
        <v>0.70000000000000007</v>
      </c>
      <c r="JR43" s="18">
        <v>0.6</v>
      </c>
      <c r="JS43" s="18">
        <v>0.75</v>
      </c>
      <c r="JT43" s="20">
        <v>2.3634259259259261E-2</v>
      </c>
      <c r="JU43" s="21">
        <v>0.66666666666666663</v>
      </c>
      <c r="JV43" s="284">
        <v>2</v>
      </c>
      <c r="JW43" s="18">
        <v>2.5</v>
      </c>
      <c r="JX43" s="19">
        <v>1.25</v>
      </c>
      <c r="JY43" s="18">
        <v>1</v>
      </c>
      <c r="JZ43" s="18">
        <v>1.5</v>
      </c>
      <c r="KA43" s="20">
        <v>2.4728009259259259E-2</v>
      </c>
      <c r="KB43" s="21">
        <v>0.5</v>
      </c>
      <c r="KC43" s="284"/>
      <c r="KD43" s="18"/>
      <c r="KE43" s="19"/>
      <c r="KF43" s="18"/>
      <c r="KG43" s="18"/>
      <c r="KH43" s="20"/>
      <c r="KI43" s="21"/>
      <c r="KJ43" s="284">
        <v>2</v>
      </c>
      <c r="KK43" s="18">
        <v>1.5</v>
      </c>
      <c r="KL43" s="19">
        <v>0.75</v>
      </c>
      <c r="KM43" s="18">
        <v>0.75</v>
      </c>
      <c r="KN43" s="18">
        <v>0.75</v>
      </c>
      <c r="KO43" s="20">
        <v>2.6232638888888889E-2</v>
      </c>
      <c r="KP43" s="21">
        <v>1</v>
      </c>
      <c r="KQ43" s="284"/>
      <c r="KR43" s="18"/>
      <c r="KS43" s="19"/>
      <c r="KT43" s="18"/>
      <c r="KU43" s="18"/>
      <c r="KV43" s="20"/>
      <c r="KW43" s="21"/>
      <c r="KX43" s="284">
        <v>1</v>
      </c>
      <c r="KY43" s="18">
        <v>1.04</v>
      </c>
      <c r="KZ43" s="19">
        <v>1.04</v>
      </c>
      <c r="LA43" s="18">
        <v>1.04</v>
      </c>
      <c r="LB43" s="18">
        <v>1.04</v>
      </c>
      <c r="LC43" s="20">
        <v>2.6990740740740742E-2</v>
      </c>
      <c r="LD43" s="21">
        <v>3</v>
      </c>
      <c r="LE43" s="284"/>
      <c r="LF43" s="18"/>
      <c r="LG43" s="19"/>
      <c r="LH43" s="18"/>
      <c r="LI43" s="18"/>
      <c r="LJ43" s="20"/>
      <c r="LK43" s="21"/>
      <c r="LL43" s="284"/>
      <c r="LM43" s="18"/>
      <c r="LN43" s="19"/>
      <c r="LO43" s="18"/>
      <c r="LP43" s="18"/>
      <c r="LQ43" s="20"/>
      <c r="LR43" s="21"/>
      <c r="LS43" s="284"/>
      <c r="LT43" s="18"/>
      <c r="LU43" s="19"/>
      <c r="LV43" s="18"/>
      <c r="LW43" s="18"/>
      <c r="LX43" s="20"/>
      <c r="LY43" s="21"/>
      <c r="LZ43" s="284"/>
      <c r="MA43" s="18"/>
      <c r="MB43" s="19"/>
      <c r="MC43" s="18"/>
      <c r="MD43" s="18"/>
      <c r="ME43" s="20"/>
      <c r="MF43" s="21"/>
      <c r="MG43" s="134"/>
      <c r="MH43" s="27"/>
      <c r="MI43" s="28"/>
      <c r="MJ43" s="27"/>
      <c r="MK43" s="27"/>
      <c r="ML43" s="29"/>
      <c r="MM43" s="135"/>
      <c r="MN43" s="284"/>
      <c r="MO43" s="18"/>
      <c r="MP43" s="19"/>
      <c r="MQ43" s="18"/>
      <c r="MR43" s="18"/>
      <c r="MS43" s="20"/>
      <c r="MT43" s="21"/>
      <c r="MU43" s="284"/>
      <c r="MV43" s="18"/>
      <c r="MW43" s="19"/>
      <c r="MX43" s="18"/>
      <c r="MY43" s="18"/>
      <c r="MZ43" s="20"/>
      <c r="NA43" s="21"/>
      <c r="NB43" s="284"/>
      <c r="NC43" s="18"/>
      <c r="ND43" s="19"/>
      <c r="NE43" s="18"/>
      <c r="NF43" s="18"/>
      <c r="NG43" s="20"/>
      <c r="NH43" s="21"/>
      <c r="NI43" s="284">
        <v>2</v>
      </c>
      <c r="NJ43" s="18">
        <v>0.79</v>
      </c>
      <c r="NK43" s="19">
        <v>0.39500000000000002</v>
      </c>
      <c r="NL43" s="18">
        <v>0.28999999999999998</v>
      </c>
      <c r="NM43" s="18">
        <v>0.5</v>
      </c>
      <c r="NN43" s="20">
        <v>2.6070601851851852E-2</v>
      </c>
      <c r="NO43" s="21">
        <v>1.5</v>
      </c>
      <c r="NP43" s="284"/>
      <c r="NQ43" s="18"/>
      <c r="NR43" s="19"/>
      <c r="NS43" s="18"/>
      <c r="NT43" s="18"/>
      <c r="NU43" s="20"/>
      <c r="NV43" s="21"/>
      <c r="NW43" s="284"/>
      <c r="NX43" s="18"/>
      <c r="NY43" s="19"/>
      <c r="NZ43" s="18"/>
      <c r="OA43" s="18"/>
      <c r="OB43" s="20"/>
      <c r="OC43" s="21"/>
      <c r="OD43" s="136">
        <v>10</v>
      </c>
      <c r="OE43" s="136">
        <v>7.93</v>
      </c>
      <c r="OF43" s="137">
        <v>0.79299999999999993</v>
      </c>
      <c r="OG43" s="136">
        <v>0.28999999999999998</v>
      </c>
      <c r="OH43" s="136">
        <v>1.5</v>
      </c>
      <c r="OI43" s="138">
        <v>2.5195601851851851E-2</v>
      </c>
      <c r="OJ43" s="139">
        <v>1.1000000000000001</v>
      </c>
      <c r="OK43" s="40"/>
      <c r="OL43" s="18"/>
      <c r="OM43" s="19"/>
      <c r="ON43" s="18"/>
      <c r="OO43" s="18"/>
      <c r="OP43" s="20"/>
      <c r="OQ43" s="21"/>
      <c r="OR43" s="136"/>
      <c r="OS43" s="136"/>
      <c r="OT43" s="137"/>
      <c r="OU43" s="136"/>
      <c r="OV43" s="136"/>
      <c r="OW43" s="138"/>
      <c r="OX43" s="285"/>
    </row>
    <row r="44" spans="1:414" s="22" customFormat="1" x14ac:dyDescent="0.2">
      <c r="A44" s="133">
        <v>34</v>
      </c>
      <c r="B44" s="40"/>
      <c r="C44" s="18"/>
      <c r="D44" s="19"/>
      <c r="E44" s="18"/>
      <c r="F44" s="18"/>
      <c r="G44" s="20"/>
      <c r="H44" s="21"/>
      <c r="I44" s="284">
        <v>2</v>
      </c>
      <c r="J44" s="18">
        <v>29.45</v>
      </c>
      <c r="K44" s="19">
        <v>14.725</v>
      </c>
      <c r="L44" s="18">
        <v>3.25</v>
      </c>
      <c r="M44" s="18">
        <v>26.2</v>
      </c>
      <c r="N44" s="20">
        <v>1.0376157407407407E-2</v>
      </c>
      <c r="O44" s="21">
        <v>2</v>
      </c>
      <c r="P44" s="284"/>
      <c r="Q44" s="18"/>
      <c r="R44" s="19"/>
      <c r="S44" s="18"/>
      <c r="T44" s="18"/>
      <c r="U44" s="20"/>
      <c r="V44" s="21"/>
      <c r="W44" s="284">
        <v>3</v>
      </c>
      <c r="X44" s="18">
        <v>8.5</v>
      </c>
      <c r="Y44" s="19">
        <v>2.8333333333333335</v>
      </c>
      <c r="Z44" s="18">
        <v>2.5</v>
      </c>
      <c r="AA44" s="18">
        <v>3</v>
      </c>
      <c r="AB44" s="20">
        <v>9.1396604938271606E-3</v>
      </c>
      <c r="AC44" s="21">
        <v>0.33333333333333331</v>
      </c>
      <c r="AD44" s="284">
        <v>1</v>
      </c>
      <c r="AE44" s="18">
        <v>26.2</v>
      </c>
      <c r="AF44" s="19">
        <v>26.2</v>
      </c>
      <c r="AG44" s="18">
        <v>26.2</v>
      </c>
      <c r="AH44" s="18">
        <v>26.2</v>
      </c>
      <c r="AI44" s="20">
        <v>1.0104166666666668E-2</v>
      </c>
      <c r="AJ44" s="21">
        <v>0</v>
      </c>
      <c r="AK44" s="284">
        <v>2</v>
      </c>
      <c r="AL44" s="18">
        <v>8.3000000000000007</v>
      </c>
      <c r="AM44" s="19">
        <v>4.1500000000000004</v>
      </c>
      <c r="AN44" s="18">
        <v>3.3</v>
      </c>
      <c r="AO44" s="18">
        <v>5</v>
      </c>
      <c r="AP44" s="20">
        <v>9.1087962962962954E-3</v>
      </c>
      <c r="AQ44" s="21">
        <v>3</v>
      </c>
      <c r="AR44" s="284">
        <v>2</v>
      </c>
      <c r="AS44" s="18">
        <v>9.6</v>
      </c>
      <c r="AT44" s="19">
        <v>4.8</v>
      </c>
      <c r="AU44" s="18">
        <v>3.1</v>
      </c>
      <c r="AV44" s="18">
        <v>6.5</v>
      </c>
      <c r="AW44" s="20">
        <v>6.6203703703703702E-3</v>
      </c>
      <c r="AX44" s="21">
        <v>0.5</v>
      </c>
      <c r="AY44" s="284">
        <v>1</v>
      </c>
      <c r="AZ44" s="18">
        <v>7.21</v>
      </c>
      <c r="BA44" s="19">
        <v>7.21</v>
      </c>
      <c r="BB44" s="18">
        <v>7.21</v>
      </c>
      <c r="BC44" s="18">
        <v>7.21</v>
      </c>
      <c r="BD44" s="20">
        <v>6.5856481481481469E-3</v>
      </c>
      <c r="BE44" s="21">
        <v>3</v>
      </c>
      <c r="BF44" s="284">
        <v>2</v>
      </c>
      <c r="BG44" s="18">
        <v>6.5600000000000005</v>
      </c>
      <c r="BH44" s="19">
        <v>3.2800000000000002</v>
      </c>
      <c r="BI44" s="18">
        <v>2.56</v>
      </c>
      <c r="BJ44" s="18">
        <v>4</v>
      </c>
      <c r="BK44" s="20">
        <v>7.9398148148148145E-3</v>
      </c>
      <c r="BL44" s="21">
        <v>2.9996527777802839</v>
      </c>
      <c r="BM44" s="284">
        <v>1</v>
      </c>
      <c r="BN44" s="18">
        <v>1.01283473</v>
      </c>
      <c r="BO44" s="19">
        <v>1.01283473</v>
      </c>
      <c r="BP44" s="18">
        <v>1.01283473</v>
      </c>
      <c r="BQ44" s="18">
        <v>1.01283473</v>
      </c>
      <c r="BR44" s="20">
        <v>6.215277777777777E-3</v>
      </c>
      <c r="BS44" s="21">
        <v>1.4854166666627862</v>
      </c>
      <c r="BT44" s="284">
        <v>3</v>
      </c>
      <c r="BU44" s="18">
        <v>12.6</v>
      </c>
      <c r="BV44" s="19">
        <v>4.2</v>
      </c>
      <c r="BW44" s="18">
        <v>3.5</v>
      </c>
      <c r="BX44" s="18">
        <v>5</v>
      </c>
      <c r="BY44" s="20">
        <v>7.0486111111111105E-3</v>
      </c>
      <c r="BZ44" s="21">
        <v>0.66666666666666663</v>
      </c>
      <c r="CA44" s="134">
        <v>6</v>
      </c>
      <c r="CB44" s="27">
        <v>18.8</v>
      </c>
      <c r="CC44" s="28">
        <v>3.1333333333333333</v>
      </c>
      <c r="CD44" s="27">
        <v>1.8</v>
      </c>
      <c r="CE44" s="27">
        <v>5</v>
      </c>
      <c r="CF44" s="29">
        <v>6.6724537037037039E-3</v>
      </c>
      <c r="CG44" s="135">
        <v>0.33333333333333331</v>
      </c>
      <c r="CH44" s="284">
        <v>2</v>
      </c>
      <c r="CI44" s="18">
        <v>15.85</v>
      </c>
      <c r="CJ44" s="19">
        <v>7.9249999999999998</v>
      </c>
      <c r="CK44" s="18">
        <v>2.75</v>
      </c>
      <c r="CL44" s="18">
        <v>13.1</v>
      </c>
      <c r="CM44" s="20">
        <v>7.858796296296296E-3</v>
      </c>
      <c r="CN44" s="21">
        <v>2</v>
      </c>
      <c r="CO44" s="284">
        <v>3</v>
      </c>
      <c r="CP44" s="18">
        <v>10.3</v>
      </c>
      <c r="CQ44" s="19">
        <v>3.4333333333333336</v>
      </c>
      <c r="CR44" s="18">
        <v>2</v>
      </c>
      <c r="CS44" s="18">
        <v>6.2</v>
      </c>
      <c r="CT44" s="20">
        <v>7.6967592592592582E-3</v>
      </c>
      <c r="CU44" s="21">
        <v>0.66666666666666663</v>
      </c>
      <c r="CV44" s="284"/>
      <c r="CW44" s="18"/>
      <c r="CX44" s="19"/>
      <c r="CY44" s="18"/>
      <c r="CZ44" s="18"/>
      <c r="DA44" s="20"/>
      <c r="DB44" s="21"/>
      <c r="DC44" s="284">
        <v>3</v>
      </c>
      <c r="DD44" s="18">
        <v>10.375</v>
      </c>
      <c r="DE44" s="19">
        <v>3.4583333333333335</v>
      </c>
      <c r="DF44" s="18">
        <v>2.125</v>
      </c>
      <c r="DG44" s="18">
        <v>4.125</v>
      </c>
      <c r="DH44" s="20">
        <v>7.5655864197530856E-3</v>
      </c>
      <c r="DI44" s="21">
        <v>0.33333333333333331</v>
      </c>
      <c r="DJ44" s="284"/>
      <c r="DK44" s="18"/>
      <c r="DL44" s="19"/>
      <c r="DM44" s="18"/>
      <c r="DN44" s="18"/>
      <c r="DO44" s="20"/>
      <c r="DP44" s="21"/>
      <c r="DQ44" s="284"/>
      <c r="DR44" s="18"/>
      <c r="DS44" s="19"/>
      <c r="DT44" s="18"/>
      <c r="DU44" s="18"/>
      <c r="DV44" s="20"/>
      <c r="DW44" s="21"/>
      <c r="DX44" s="136">
        <v>31</v>
      </c>
      <c r="DY44" s="136">
        <v>164.75783472999996</v>
      </c>
      <c r="DZ44" s="137">
        <v>5.3147688622580631</v>
      </c>
      <c r="EA44" s="136">
        <v>1.01283473</v>
      </c>
      <c r="EB44" s="136">
        <v>26.2</v>
      </c>
      <c r="EC44" s="138">
        <v>7.7774044205495838E-3</v>
      </c>
      <c r="ED44" s="139">
        <v>1.0801523297491404</v>
      </c>
      <c r="EE44" s="40"/>
      <c r="EF44" s="18"/>
      <c r="EG44" s="19"/>
      <c r="EH44" s="18"/>
      <c r="EI44" s="18"/>
      <c r="EJ44" s="20"/>
      <c r="EK44" s="21"/>
      <c r="EL44" s="284">
        <v>1</v>
      </c>
      <c r="EM44" s="18">
        <v>112</v>
      </c>
      <c r="EN44" s="19">
        <v>112</v>
      </c>
      <c r="EO44" s="18">
        <v>112</v>
      </c>
      <c r="EP44" s="18">
        <v>112</v>
      </c>
      <c r="EQ44" s="20">
        <v>2.2916666666666667E-3</v>
      </c>
      <c r="ER44" s="21">
        <v>0</v>
      </c>
      <c r="ES44" s="284">
        <v>2</v>
      </c>
      <c r="ET44" s="18">
        <v>39.5</v>
      </c>
      <c r="EU44" s="19">
        <v>19.75</v>
      </c>
      <c r="EV44" s="18">
        <v>10.5</v>
      </c>
      <c r="EW44" s="18">
        <v>29</v>
      </c>
      <c r="EX44" s="20">
        <v>3.0208333333333328E-3</v>
      </c>
      <c r="EY44" s="21">
        <v>0</v>
      </c>
      <c r="EZ44" s="284">
        <v>2</v>
      </c>
      <c r="FA44" s="18">
        <v>27.3</v>
      </c>
      <c r="FB44" s="19">
        <v>13.65</v>
      </c>
      <c r="FC44" s="18">
        <v>10</v>
      </c>
      <c r="FD44" s="18">
        <v>17.3</v>
      </c>
      <c r="FE44" s="20">
        <v>2.8703703703703703E-3</v>
      </c>
      <c r="FF44" s="21">
        <v>0.5</v>
      </c>
      <c r="FG44" s="284">
        <v>2</v>
      </c>
      <c r="FH44" s="18">
        <v>119.8</v>
      </c>
      <c r="FI44" s="19">
        <v>59.9</v>
      </c>
      <c r="FJ44" s="18">
        <v>7.8</v>
      </c>
      <c r="FK44" s="18">
        <v>112</v>
      </c>
      <c r="FL44" s="20">
        <v>3.3969907407407404E-3</v>
      </c>
      <c r="FM44" s="21">
        <v>2</v>
      </c>
      <c r="FN44" s="284">
        <v>1</v>
      </c>
      <c r="FO44" s="18">
        <v>6</v>
      </c>
      <c r="FP44" s="19">
        <v>6</v>
      </c>
      <c r="FQ44" s="18">
        <v>6</v>
      </c>
      <c r="FR44" s="18">
        <v>6</v>
      </c>
      <c r="FS44" s="20">
        <v>6.9444444444444441E-3</v>
      </c>
      <c r="FT44" s="21">
        <v>0</v>
      </c>
      <c r="FU44" s="284">
        <v>2</v>
      </c>
      <c r="FV44" s="18">
        <v>41.05</v>
      </c>
      <c r="FW44" s="19">
        <v>20.524999999999999</v>
      </c>
      <c r="FX44" s="18">
        <v>13.75</v>
      </c>
      <c r="FY44" s="18">
        <v>27.3</v>
      </c>
      <c r="FZ44" s="20">
        <v>2.3668981481481479E-3</v>
      </c>
      <c r="GA44" s="21">
        <v>2</v>
      </c>
      <c r="GB44" s="284"/>
      <c r="GC44" s="18"/>
      <c r="GD44" s="19"/>
      <c r="GE44" s="18"/>
      <c r="GF44" s="18"/>
      <c r="GG44" s="20"/>
      <c r="GH44" s="21"/>
      <c r="GI44" s="284"/>
      <c r="GJ44" s="18"/>
      <c r="GK44" s="19"/>
      <c r="GL44" s="18"/>
      <c r="GM44" s="18"/>
      <c r="GN44" s="20"/>
      <c r="GO44" s="21"/>
      <c r="GP44" s="284"/>
      <c r="GQ44" s="18"/>
      <c r="GR44" s="19"/>
      <c r="GS44" s="18"/>
      <c r="GT44" s="18"/>
      <c r="GU44" s="20"/>
      <c r="GV44" s="21"/>
      <c r="GW44" s="284"/>
      <c r="GX44" s="18"/>
      <c r="GY44" s="19"/>
      <c r="GZ44" s="18"/>
      <c r="HA44" s="18"/>
      <c r="HB44" s="20"/>
      <c r="HC44" s="21"/>
      <c r="HD44" s="134"/>
      <c r="HE44" s="27"/>
      <c r="HF44" s="28"/>
      <c r="HG44" s="27"/>
      <c r="HH44" s="27"/>
      <c r="HI44" s="29"/>
      <c r="HJ44" s="135"/>
      <c r="HK44" s="284">
        <v>1</v>
      </c>
      <c r="HL44" s="18">
        <v>56</v>
      </c>
      <c r="HM44" s="19">
        <v>56</v>
      </c>
      <c r="HN44" s="18">
        <v>56</v>
      </c>
      <c r="HO44" s="18">
        <v>56</v>
      </c>
      <c r="HP44" s="20">
        <v>2.5115740740740741E-3</v>
      </c>
      <c r="HQ44" s="21">
        <v>0</v>
      </c>
      <c r="HR44" s="284">
        <v>2</v>
      </c>
      <c r="HS44" s="18">
        <v>29.2</v>
      </c>
      <c r="HT44" s="19">
        <v>14.6</v>
      </c>
      <c r="HU44" s="18">
        <v>4.2</v>
      </c>
      <c r="HV44" s="18">
        <v>25</v>
      </c>
      <c r="HW44" s="20">
        <v>2.6215277777777777E-3</v>
      </c>
      <c r="HX44" s="21">
        <v>0.5</v>
      </c>
      <c r="HY44" s="284"/>
      <c r="HZ44" s="18"/>
      <c r="IA44" s="19"/>
      <c r="IB44" s="18"/>
      <c r="IC44" s="18"/>
      <c r="ID44" s="20"/>
      <c r="IE44" s="21"/>
      <c r="IF44" s="284">
        <v>1</v>
      </c>
      <c r="IG44" s="18">
        <v>10.5</v>
      </c>
      <c r="IH44" s="19">
        <v>10.5</v>
      </c>
      <c r="II44" s="18">
        <v>10.5</v>
      </c>
      <c r="IJ44" s="18">
        <v>10.5</v>
      </c>
      <c r="IK44" s="20">
        <v>2.7546296296296294E-3</v>
      </c>
      <c r="IL44" s="21">
        <v>0</v>
      </c>
      <c r="IM44" s="284"/>
      <c r="IN44" s="18"/>
      <c r="IO44" s="19"/>
      <c r="IP44" s="18"/>
      <c r="IQ44" s="18"/>
      <c r="IR44" s="20"/>
      <c r="IS44" s="21"/>
      <c r="IT44" s="284"/>
      <c r="IU44" s="18"/>
      <c r="IV44" s="19"/>
      <c r="IW44" s="18"/>
      <c r="IX44" s="18"/>
      <c r="IY44" s="20"/>
      <c r="IZ44" s="21"/>
      <c r="JA44" s="136">
        <v>14</v>
      </c>
      <c r="JB44" s="136">
        <v>441.35</v>
      </c>
      <c r="JC44" s="137">
        <v>31.525000000000002</v>
      </c>
      <c r="JD44" s="136">
        <v>4.2</v>
      </c>
      <c r="JE44" s="136">
        <v>112</v>
      </c>
      <c r="JF44" s="138">
        <v>3.0753968253968253E-3</v>
      </c>
      <c r="JG44" s="139">
        <v>0.7142857142857143</v>
      </c>
      <c r="JH44" s="40"/>
      <c r="JI44" s="18"/>
      <c r="JJ44" s="19"/>
      <c r="JK44" s="18"/>
      <c r="JL44" s="18"/>
      <c r="JM44" s="20"/>
      <c r="JN44" s="21"/>
      <c r="JO44" s="284">
        <v>1</v>
      </c>
      <c r="JP44" s="18">
        <v>2.4</v>
      </c>
      <c r="JQ44" s="19">
        <v>2.4</v>
      </c>
      <c r="JR44" s="18">
        <v>2.4</v>
      </c>
      <c r="JS44" s="18">
        <v>2.4</v>
      </c>
      <c r="JT44" s="20">
        <v>2.4872685185185189E-2</v>
      </c>
      <c r="JU44" s="21">
        <v>0</v>
      </c>
      <c r="JV44" s="284">
        <v>4</v>
      </c>
      <c r="JW44" s="18">
        <v>3.7</v>
      </c>
      <c r="JX44" s="19">
        <v>0.92500000000000004</v>
      </c>
      <c r="JY44" s="18">
        <v>0.7</v>
      </c>
      <c r="JZ44" s="18">
        <v>1.2</v>
      </c>
      <c r="KA44" s="20">
        <v>2.6212384259259258E-2</v>
      </c>
      <c r="KB44" s="21">
        <v>0.75</v>
      </c>
      <c r="KC44" s="284"/>
      <c r="KD44" s="18"/>
      <c r="KE44" s="19"/>
      <c r="KF44" s="18"/>
      <c r="KG44" s="18"/>
      <c r="KH44" s="20"/>
      <c r="KI44" s="21"/>
      <c r="KJ44" s="284">
        <v>1</v>
      </c>
      <c r="KK44" s="18">
        <v>2.4</v>
      </c>
      <c r="KL44" s="19">
        <v>2.4</v>
      </c>
      <c r="KM44" s="18">
        <v>2.4</v>
      </c>
      <c r="KN44" s="18">
        <v>2.4</v>
      </c>
      <c r="KO44" s="20">
        <v>2.4120370370370372E-2</v>
      </c>
      <c r="KP44" s="21">
        <v>0</v>
      </c>
      <c r="KQ44" s="284"/>
      <c r="KR44" s="18"/>
      <c r="KS44" s="19"/>
      <c r="KT44" s="18"/>
      <c r="KU44" s="18"/>
      <c r="KV44" s="20"/>
      <c r="KW44" s="21"/>
      <c r="KX44" s="284"/>
      <c r="KY44" s="18"/>
      <c r="KZ44" s="19"/>
      <c r="LA44" s="18"/>
      <c r="LB44" s="18"/>
      <c r="LC44" s="20"/>
      <c r="LD44" s="21"/>
      <c r="LE44" s="284"/>
      <c r="LF44" s="18"/>
      <c r="LG44" s="19"/>
      <c r="LH44" s="18"/>
      <c r="LI44" s="18"/>
      <c r="LJ44" s="20"/>
      <c r="LK44" s="21"/>
      <c r="LL44" s="284"/>
      <c r="LM44" s="18"/>
      <c r="LN44" s="19"/>
      <c r="LO44" s="18"/>
      <c r="LP44" s="18"/>
      <c r="LQ44" s="20"/>
      <c r="LR44" s="21"/>
      <c r="LS44" s="284"/>
      <c r="LT44" s="18"/>
      <c r="LU44" s="19"/>
      <c r="LV44" s="18"/>
      <c r="LW44" s="18"/>
      <c r="LX44" s="20"/>
      <c r="LY44" s="21"/>
      <c r="LZ44" s="284"/>
      <c r="MA44" s="18"/>
      <c r="MB44" s="19"/>
      <c r="MC44" s="18"/>
      <c r="MD44" s="18"/>
      <c r="ME44" s="20"/>
      <c r="MF44" s="21"/>
      <c r="MG44" s="134"/>
      <c r="MH44" s="27"/>
      <c r="MI44" s="28"/>
      <c r="MJ44" s="27"/>
      <c r="MK44" s="27"/>
      <c r="ML44" s="29"/>
      <c r="MM44" s="135"/>
      <c r="MN44" s="284">
        <v>1</v>
      </c>
      <c r="MO44" s="18">
        <v>1.2</v>
      </c>
      <c r="MP44" s="19">
        <v>1.2</v>
      </c>
      <c r="MQ44" s="18">
        <v>1.2</v>
      </c>
      <c r="MR44" s="18">
        <v>1.2</v>
      </c>
      <c r="MS44" s="20">
        <v>2.6469907407407411E-2</v>
      </c>
      <c r="MT44" s="21">
        <v>0</v>
      </c>
      <c r="MU44" s="284">
        <v>1</v>
      </c>
      <c r="MV44" s="18">
        <v>1</v>
      </c>
      <c r="MW44" s="19">
        <v>1</v>
      </c>
      <c r="MX44" s="18">
        <v>1</v>
      </c>
      <c r="MY44" s="18">
        <v>1</v>
      </c>
      <c r="MZ44" s="20">
        <v>2.6956018518518522E-2</v>
      </c>
      <c r="NA44" s="21">
        <v>3</v>
      </c>
      <c r="NB44" s="284"/>
      <c r="NC44" s="18"/>
      <c r="ND44" s="19"/>
      <c r="NE44" s="18"/>
      <c r="NF44" s="18"/>
      <c r="NG44" s="20"/>
      <c r="NH44" s="21"/>
      <c r="NI44" s="284">
        <v>1</v>
      </c>
      <c r="NJ44" s="18">
        <v>0.25</v>
      </c>
      <c r="NK44" s="19">
        <v>0.25</v>
      </c>
      <c r="NL44" s="18">
        <v>0.25</v>
      </c>
      <c r="NM44" s="18">
        <v>0.25</v>
      </c>
      <c r="NN44" s="20">
        <v>3.0324074074074073E-2</v>
      </c>
      <c r="NO44" s="21">
        <v>1</v>
      </c>
      <c r="NP44" s="284"/>
      <c r="NQ44" s="18"/>
      <c r="NR44" s="19"/>
      <c r="NS44" s="18"/>
      <c r="NT44" s="18"/>
      <c r="NU44" s="20"/>
      <c r="NV44" s="21"/>
      <c r="NW44" s="284"/>
      <c r="NX44" s="18"/>
      <c r="NY44" s="19"/>
      <c r="NZ44" s="18"/>
      <c r="OA44" s="18"/>
      <c r="OB44" s="20"/>
      <c r="OC44" s="21"/>
      <c r="OD44" s="136">
        <v>9</v>
      </c>
      <c r="OE44" s="136">
        <v>10.95</v>
      </c>
      <c r="OF44" s="137">
        <v>1.2166666666666666</v>
      </c>
      <c r="OG44" s="136">
        <v>0.25</v>
      </c>
      <c r="OH44" s="136">
        <v>2.4</v>
      </c>
      <c r="OI44" s="138">
        <v>2.6399176954732515E-2</v>
      </c>
      <c r="OJ44" s="139">
        <v>0.77777777777777779</v>
      </c>
      <c r="OK44" s="40"/>
      <c r="OL44" s="18"/>
      <c r="OM44" s="19"/>
      <c r="ON44" s="18"/>
      <c r="OO44" s="18"/>
      <c r="OP44" s="20"/>
      <c r="OQ44" s="21"/>
      <c r="OR44" s="136"/>
      <c r="OS44" s="136"/>
      <c r="OT44" s="137"/>
      <c r="OU44" s="136"/>
      <c r="OV44" s="136"/>
      <c r="OW44" s="138"/>
      <c r="OX44" s="285"/>
    </row>
    <row r="45" spans="1:414" s="22" customFormat="1" x14ac:dyDescent="0.2">
      <c r="A45" s="133">
        <v>35</v>
      </c>
      <c r="B45" s="40"/>
      <c r="C45" s="18"/>
      <c r="D45" s="19"/>
      <c r="E45" s="18"/>
      <c r="F45" s="18"/>
      <c r="G45" s="20"/>
      <c r="H45" s="21"/>
      <c r="I45" s="284">
        <v>2</v>
      </c>
      <c r="J45" s="18">
        <v>6.4</v>
      </c>
      <c r="K45" s="19">
        <v>3.2</v>
      </c>
      <c r="L45" s="18">
        <v>3.2</v>
      </c>
      <c r="M45" s="18">
        <v>3.2</v>
      </c>
      <c r="N45" s="20">
        <v>7.1412037037037034E-3</v>
      </c>
      <c r="O45" s="21">
        <v>2</v>
      </c>
      <c r="P45" s="284">
        <v>1</v>
      </c>
      <c r="Q45" s="18">
        <v>26.2</v>
      </c>
      <c r="R45" s="19">
        <v>26.2</v>
      </c>
      <c r="S45" s="18">
        <v>26.2</v>
      </c>
      <c r="T45" s="18">
        <v>26.2</v>
      </c>
      <c r="U45" s="20">
        <v>1.0300925925925927E-2</v>
      </c>
      <c r="V45" s="21">
        <v>0</v>
      </c>
      <c r="W45" s="284">
        <v>5</v>
      </c>
      <c r="X45" s="18">
        <v>18.399999999999999</v>
      </c>
      <c r="Y45" s="19">
        <v>3.6799999999999997</v>
      </c>
      <c r="Z45" s="18">
        <v>1</v>
      </c>
      <c r="AA45" s="18">
        <v>7.5</v>
      </c>
      <c r="AB45" s="20">
        <v>8.2291666666666659E-3</v>
      </c>
      <c r="AC45" s="21">
        <v>0.4</v>
      </c>
      <c r="AD45" s="284">
        <v>1</v>
      </c>
      <c r="AE45" s="18">
        <v>2.35</v>
      </c>
      <c r="AF45" s="19">
        <v>2.35</v>
      </c>
      <c r="AG45" s="18">
        <v>2.35</v>
      </c>
      <c r="AH45" s="18">
        <v>2.35</v>
      </c>
      <c r="AI45" s="20">
        <v>6.9907407407407409E-3</v>
      </c>
      <c r="AJ45" s="21">
        <v>2</v>
      </c>
      <c r="AK45" s="284">
        <v>2</v>
      </c>
      <c r="AL45" s="18">
        <v>9.5</v>
      </c>
      <c r="AM45" s="19">
        <v>4.75</v>
      </c>
      <c r="AN45" s="18">
        <v>2</v>
      </c>
      <c r="AO45" s="18">
        <v>7.5</v>
      </c>
      <c r="AP45" s="20">
        <v>7.1874999999999994E-3</v>
      </c>
      <c r="AQ45" s="21">
        <v>1.5</v>
      </c>
      <c r="AR45" s="284">
        <v>3</v>
      </c>
      <c r="AS45" s="18">
        <v>20.68</v>
      </c>
      <c r="AT45" s="19">
        <v>6.8933333333333335</v>
      </c>
      <c r="AU45" s="18">
        <v>3.57</v>
      </c>
      <c r="AV45" s="18">
        <v>13.1</v>
      </c>
      <c r="AW45" s="20">
        <v>7.3572530864197535E-3</v>
      </c>
      <c r="AX45" s="21">
        <v>2.3333333333333335</v>
      </c>
      <c r="AY45" s="284">
        <v>2</v>
      </c>
      <c r="AZ45" s="18">
        <v>5.1099999999999994</v>
      </c>
      <c r="BA45" s="19">
        <v>2.5549999999999997</v>
      </c>
      <c r="BB45" s="18">
        <v>2</v>
      </c>
      <c r="BC45" s="18">
        <v>3.11</v>
      </c>
      <c r="BD45" s="20">
        <v>6.7650462962962968E-3</v>
      </c>
      <c r="BE45" s="21">
        <v>0.5</v>
      </c>
      <c r="BF45" s="284">
        <v>1</v>
      </c>
      <c r="BG45" s="18">
        <v>3.01</v>
      </c>
      <c r="BH45" s="19">
        <v>3.01</v>
      </c>
      <c r="BI45" s="18">
        <v>3.01</v>
      </c>
      <c r="BJ45" s="18">
        <v>3.01</v>
      </c>
      <c r="BK45" s="20">
        <v>7.5578703703703702E-3</v>
      </c>
      <c r="BL45" s="21">
        <v>8.0034722222189885</v>
      </c>
      <c r="BM45" s="284">
        <v>3</v>
      </c>
      <c r="BN45" s="18">
        <v>6.4808995300000003</v>
      </c>
      <c r="BO45" s="19">
        <v>2.1602998433333336</v>
      </c>
      <c r="BP45" s="18">
        <v>1.3856573299999999</v>
      </c>
      <c r="BQ45" s="18">
        <v>2.9204436999999999</v>
      </c>
      <c r="BR45" s="20">
        <v>6.2770061728395056E-3</v>
      </c>
      <c r="BS45" s="21">
        <v>2.03125</v>
      </c>
      <c r="BT45" s="284">
        <v>4</v>
      </c>
      <c r="BU45" s="18">
        <v>27.5</v>
      </c>
      <c r="BV45" s="19">
        <v>6.875</v>
      </c>
      <c r="BW45" s="18">
        <v>2</v>
      </c>
      <c r="BX45" s="18">
        <v>17</v>
      </c>
      <c r="BY45" s="20">
        <v>6.898148148148148E-3</v>
      </c>
      <c r="BZ45" s="21">
        <v>1</v>
      </c>
      <c r="CA45" s="134">
        <v>5</v>
      </c>
      <c r="CB45" s="27">
        <v>13.4</v>
      </c>
      <c r="CC45" s="28">
        <v>2.68</v>
      </c>
      <c r="CD45" s="27">
        <v>1.4</v>
      </c>
      <c r="CE45" s="27">
        <v>4.5</v>
      </c>
      <c r="CF45" s="29">
        <v>6.7777777777777784E-3</v>
      </c>
      <c r="CG45" s="135">
        <v>0.4</v>
      </c>
      <c r="CH45" s="284">
        <v>4</v>
      </c>
      <c r="CI45" s="18">
        <v>11.25</v>
      </c>
      <c r="CJ45" s="19">
        <v>2.8125</v>
      </c>
      <c r="CK45" s="18">
        <v>1.75</v>
      </c>
      <c r="CL45" s="18">
        <v>3.5</v>
      </c>
      <c r="CM45" s="20">
        <v>7.3553240740740749E-3</v>
      </c>
      <c r="CN45" s="21">
        <v>0.75</v>
      </c>
      <c r="CO45" s="284">
        <v>2</v>
      </c>
      <c r="CP45" s="18">
        <v>5.2</v>
      </c>
      <c r="CQ45" s="19">
        <v>2.6</v>
      </c>
      <c r="CR45" s="18">
        <v>2.1</v>
      </c>
      <c r="CS45" s="18">
        <v>3.1</v>
      </c>
      <c r="CT45" s="20">
        <v>6.7824074074074071E-3</v>
      </c>
      <c r="CU45" s="21">
        <v>1.5</v>
      </c>
      <c r="CV45" s="284">
        <v>3</v>
      </c>
      <c r="CW45" s="18">
        <v>12.05</v>
      </c>
      <c r="CX45" s="19">
        <v>4.0166666666666666</v>
      </c>
      <c r="CY45" s="18">
        <v>1.55</v>
      </c>
      <c r="CZ45" s="18">
        <v>7.5</v>
      </c>
      <c r="DA45" s="20">
        <v>7.0601851851851841E-3</v>
      </c>
      <c r="DB45" s="21">
        <v>3.6666666666666665</v>
      </c>
      <c r="DC45" s="284">
        <v>3</v>
      </c>
      <c r="DD45" s="18">
        <v>11.6</v>
      </c>
      <c r="DE45" s="19">
        <v>3.8666666666666667</v>
      </c>
      <c r="DF45" s="18">
        <v>3.1</v>
      </c>
      <c r="DG45" s="18">
        <v>5</v>
      </c>
      <c r="DH45" s="20">
        <v>6.6705246913580244E-3</v>
      </c>
      <c r="DI45" s="21">
        <v>0.33333333333333331</v>
      </c>
      <c r="DJ45" s="284"/>
      <c r="DK45" s="18"/>
      <c r="DL45" s="19"/>
      <c r="DM45" s="18"/>
      <c r="DN45" s="18"/>
      <c r="DO45" s="20"/>
      <c r="DP45" s="21"/>
      <c r="DQ45" s="284"/>
      <c r="DR45" s="18"/>
      <c r="DS45" s="19"/>
      <c r="DT45" s="18"/>
      <c r="DU45" s="18"/>
      <c r="DV45" s="20"/>
      <c r="DW45" s="21"/>
      <c r="DX45" s="136">
        <v>41</v>
      </c>
      <c r="DY45" s="136">
        <v>179.13089952999999</v>
      </c>
      <c r="DZ45" s="137">
        <v>4.3690463299999998</v>
      </c>
      <c r="EA45" s="136">
        <v>1</v>
      </c>
      <c r="EB45" s="136">
        <v>26.2</v>
      </c>
      <c r="EC45" s="138">
        <v>7.1889114724480556E-3</v>
      </c>
      <c r="ED45" s="139">
        <v>1.3926151761516827</v>
      </c>
      <c r="EE45" s="40"/>
      <c r="EF45" s="18"/>
      <c r="EG45" s="19"/>
      <c r="EH45" s="18"/>
      <c r="EI45" s="18"/>
      <c r="EJ45" s="20"/>
      <c r="EK45" s="21"/>
      <c r="EL45" s="284"/>
      <c r="EM45" s="18"/>
      <c r="EN45" s="19"/>
      <c r="EO45" s="18"/>
      <c r="EP45" s="18"/>
      <c r="EQ45" s="20"/>
      <c r="ER45" s="21"/>
      <c r="ES45" s="284">
        <v>1</v>
      </c>
      <c r="ET45" s="18">
        <v>112</v>
      </c>
      <c r="EU45" s="19">
        <v>112</v>
      </c>
      <c r="EV45" s="18">
        <v>112</v>
      </c>
      <c r="EW45" s="18">
        <v>112</v>
      </c>
      <c r="EX45" s="20">
        <v>2.4074074074074076E-3</v>
      </c>
      <c r="EY45" s="21">
        <v>0</v>
      </c>
      <c r="EZ45" s="284">
        <v>2</v>
      </c>
      <c r="FA45" s="18">
        <v>17.75</v>
      </c>
      <c r="FB45" s="19">
        <v>8.875</v>
      </c>
      <c r="FC45" s="18">
        <v>7.5</v>
      </c>
      <c r="FD45" s="18">
        <v>10.25</v>
      </c>
      <c r="FE45" s="20">
        <v>2.5636574074074073E-3</v>
      </c>
      <c r="FF45" s="21">
        <v>0</v>
      </c>
      <c r="FG45" s="284">
        <v>2</v>
      </c>
      <c r="FH45" s="18">
        <v>25.5</v>
      </c>
      <c r="FI45" s="19">
        <v>12.75</v>
      </c>
      <c r="FJ45" s="18">
        <v>10</v>
      </c>
      <c r="FK45" s="18">
        <v>15.5</v>
      </c>
      <c r="FL45" s="20">
        <v>1.9270833333333336E-3</v>
      </c>
      <c r="FM45" s="21">
        <v>0.5</v>
      </c>
      <c r="FN45" s="284"/>
      <c r="FO45" s="18"/>
      <c r="FP45" s="19"/>
      <c r="FQ45" s="18"/>
      <c r="FR45" s="18"/>
      <c r="FS45" s="20"/>
      <c r="FT45" s="21"/>
      <c r="FU45" s="284">
        <v>1</v>
      </c>
      <c r="FV45" s="18">
        <v>56</v>
      </c>
      <c r="FW45" s="19">
        <v>56</v>
      </c>
      <c r="FX45" s="18">
        <v>56</v>
      </c>
      <c r="FY45" s="18">
        <v>56</v>
      </c>
      <c r="FZ45" s="20">
        <v>2.1874999999999998E-3</v>
      </c>
      <c r="GA45" s="21">
        <v>0</v>
      </c>
      <c r="GB45" s="284">
        <v>3</v>
      </c>
      <c r="GC45" s="18">
        <v>75.739999999999995</v>
      </c>
      <c r="GD45" s="19">
        <v>25.246666666666666</v>
      </c>
      <c r="GE45" s="18">
        <v>4.47</v>
      </c>
      <c r="GF45" s="18">
        <v>54.75</v>
      </c>
      <c r="GG45" s="20">
        <v>3.0439814814814813E-3</v>
      </c>
      <c r="GH45" s="21">
        <v>2.6666666666666665</v>
      </c>
      <c r="GI45" s="284"/>
      <c r="GJ45" s="18"/>
      <c r="GK45" s="19"/>
      <c r="GL45" s="18"/>
      <c r="GM45" s="18"/>
      <c r="GN45" s="20"/>
      <c r="GO45" s="21"/>
      <c r="GP45" s="284"/>
      <c r="GQ45" s="18"/>
      <c r="GR45" s="19"/>
      <c r="GS45" s="18"/>
      <c r="GT45" s="18"/>
      <c r="GU45" s="20"/>
      <c r="GV45" s="21"/>
      <c r="GW45" s="284"/>
      <c r="GX45" s="18"/>
      <c r="GY45" s="19"/>
      <c r="GZ45" s="18"/>
      <c r="HA45" s="18"/>
      <c r="HB45" s="20"/>
      <c r="HC45" s="21"/>
      <c r="HD45" s="134"/>
      <c r="HE45" s="27"/>
      <c r="HF45" s="28"/>
      <c r="HG45" s="27"/>
      <c r="HH45" s="27"/>
      <c r="HI45" s="29"/>
      <c r="HJ45" s="135"/>
      <c r="HK45" s="284"/>
      <c r="HL45" s="18"/>
      <c r="HM45" s="19"/>
      <c r="HN45" s="18"/>
      <c r="HO45" s="18"/>
      <c r="HP45" s="20"/>
      <c r="HQ45" s="21"/>
      <c r="HR45" s="284">
        <v>1</v>
      </c>
      <c r="HS45" s="18">
        <v>56</v>
      </c>
      <c r="HT45" s="19">
        <v>56</v>
      </c>
      <c r="HU45" s="18">
        <v>56</v>
      </c>
      <c r="HV45" s="18">
        <v>56</v>
      </c>
      <c r="HW45" s="20">
        <v>2.5810185185185185E-3</v>
      </c>
      <c r="HX45" s="21">
        <v>0</v>
      </c>
      <c r="HY45" s="284"/>
      <c r="HZ45" s="18"/>
      <c r="IA45" s="19"/>
      <c r="IB45" s="18"/>
      <c r="IC45" s="18"/>
      <c r="ID45" s="20"/>
      <c r="IE45" s="21"/>
      <c r="IF45" s="284">
        <v>3</v>
      </c>
      <c r="IG45" s="18">
        <v>50.5</v>
      </c>
      <c r="IH45" s="19">
        <v>16.833333333333332</v>
      </c>
      <c r="II45" s="18">
        <v>10.5</v>
      </c>
      <c r="IJ45" s="18">
        <v>25</v>
      </c>
      <c r="IK45" s="20">
        <v>2.9128086419753091E-3</v>
      </c>
      <c r="IL45" s="21">
        <v>0</v>
      </c>
      <c r="IM45" s="284"/>
      <c r="IN45" s="18"/>
      <c r="IO45" s="19"/>
      <c r="IP45" s="18"/>
      <c r="IQ45" s="18"/>
      <c r="IR45" s="20"/>
      <c r="IS45" s="21"/>
      <c r="IT45" s="284"/>
      <c r="IU45" s="18"/>
      <c r="IV45" s="19"/>
      <c r="IW45" s="18"/>
      <c r="IX45" s="18"/>
      <c r="IY45" s="20"/>
      <c r="IZ45" s="21"/>
      <c r="JA45" s="136">
        <v>13</v>
      </c>
      <c r="JB45" s="136">
        <v>393.49</v>
      </c>
      <c r="JC45" s="137">
        <v>30.268461538461541</v>
      </c>
      <c r="JD45" s="136">
        <v>4.47</v>
      </c>
      <c r="JE45" s="136">
        <v>112</v>
      </c>
      <c r="JF45" s="138">
        <v>2.6175213675213678E-3</v>
      </c>
      <c r="JG45" s="139">
        <v>0.69230769230769229</v>
      </c>
      <c r="JH45" s="40"/>
      <c r="JI45" s="18"/>
      <c r="JJ45" s="19"/>
      <c r="JK45" s="18"/>
      <c r="JL45" s="18"/>
      <c r="JM45" s="20"/>
      <c r="JN45" s="21"/>
      <c r="JO45" s="284"/>
      <c r="JP45" s="18"/>
      <c r="JQ45" s="19"/>
      <c r="JR45" s="18"/>
      <c r="JS45" s="18"/>
      <c r="JT45" s="20"/>
      <c r="JU45" s="21"/>
      <c r="JV45" s="284">
        <v>1</v>
      </c>
      <c r="JW45" s="18">
        <v>2.4</v>
      </c>
      <c r="JX45" s="19">
        <v>2.4</v>
      </c>
      <c r="JY45" s="18">
        <v>2.4</v>
      </c>
      <c r="JZ45" s="18">
        <v>2.4</v>
      </c>
      <c r="KA45" s="20">
        <v>2.7094907407407404E-2</v>
      </c>
      <c r="KB45" s="21">
        <v>0</v>
      </c>
      <c r="KC45" s="284"/>
      <c r="KD45" s="18"/>
      <c r="KE45" s="19"/>
      <c r="KF45" s="18"/>
      <c r="KG45" s="18"/>
      <c r="KH45" s="20"/>
      <c r="KI45" s="21"/>
      <c r="KJ45" s="284"/>
      <c r="KK45" s="18"/>
      <c r="KL45" s="19"/>
      <c r="KM45" s="18"/>
      <c r="KN45" s="18"/>
      <c r="KO45" s="20"/>
      <c r="KP45" s="21"/>
      <c r="KQ45" s="284"/>
      <c r="KR45" s="18"/>
      <c r="KS45" s="19"/>
      <c r="KT45" s="18"/>
      <c r="KU45" s="18"/>
      <c r="KV45" s="20"/>
      <c r="KW45" s="21"/>
      <c r="KX45" s="284">
        <v>1</v>
      </c>
      <c r="KY45" s="18">
        <v>1.2</v>
      </c>
      <c r="KZ45" s="19">
        <v>1.2</v>
      </c>
      <c r="LA45" s="18">
        <v>1.2</v>
      </c>
      <c r="LB45" s="18">
        <v>1.2</v>
      </c>
      <c r="LC45" s="20">
        <v>2.704861111111111E-2</v>
      </c>
      <c r="LD45" s="21">
        <v>6</v>
      </c>
      <c r="LE45" s="284"/>
      <c r="LF45" s="18"/>
      <c r="LG45" s="19"/>
      <c r="LH45" s="18"/>
      <c r="LI45" s="18"/>
      <c r="LJ45" s="20"/>
      <c r="LK45" s="21"/>
      <c r="LL45" s="284"/>
      <c r="LM45" s="18"/>
      <c r="LN45" s="19"/>
      <c r="LO45" s="18"/>
      <c r="LP45" s="18"/>
      <c r="LQ45" s="20"/>
      <c r="LR45" s="21"/>
      <c r="LS45" s="284"/>
      <c r="LT45" s="18"/>
      <c r="LU45" s="19"/>
      <c r="LV45" s="18"/>
      <c r="LW45" s="18"/>
      <c r="LX45" s="20"/>
      <c r="LY45" s="21"/>
      <c r="LZ45" s="284"/>
      <c r="MA45" s="18"/>
      <c r="MB45" s="19"/>
      <c r="MC45" s="18"/>
      <c r="MD45" s="18"/>
      <c r="ME45" s="20"/>
      <c r="MF45" s="21"/>
      <c r="MG45" s="134"/>
      <c r="MH45" s="27"/>
      <c r="MI45" s="28"/>
      <c r="MJ45" s="27"/>
      <c r="MK45" s="27"/>
      <c r="ML45" s="29"/>
      <c r="MM45" s="135"/>
      <c r="MN45" s="284"/>
      <c r="MO45" s="18"/>
      <c r="MP45" s="19"/>
      <c r="MQ45" s="18"/>
      <c r="MR45" s="18"/>
      <c r="MS45" s="20"/>
      <c r="MT45" s="21"/>
      <c r="MU45" s="284">
        <v>1</v>
      </c>
      <c r="MV45" s="18">
        <v>1.2</v>
      </c>
      <c r="MW45" s="19">
        <v>1.2</v>
      </c>
      <c r="MX45" s="18">
        <v>1.2</v>
      </c>
      <c r="MY45" s="18">
        <v>1.2</v>
      </c>
      <c r="MZ45" s="20">
        <v>2.5127314814814811E-2</v>
      </c>
      <c r="NA45" s="21">
        <v>0</v>
      </c>
      <c r="NB45" s="284"/>
      <c r="NC45" s="18"/>
      <c r="ND45" s="19"/>
      <c r="NE45" s="18"/>
      <c r="NF45" s="18"/>
      <c r="NG45" s="20"/>
      <c r="NH45" s="21"/>
      <c r="NI45" s="284"/>
      <c r="NJ45" s="18"/>
      <c r="NK45" s="19"/>
      <c r="NL45" s="18"/>
      <c r="NM45" s="18"/>
      <c r="NN45" s="20"/>
      <c r="NO45" s="21"/>
      <c r="NP45" s="284"/>
      <c r="NQ45" s="18"/>
      <c r="NR45" s="19"/>
      <c r="NS45" s="18"/>
      <c r="NT45" s="18"/>
      <c r="NU45" s="20"/>
      <c r="NV45" s="21"/>
      <c r="NW45" s="284"/>
      <c r="NX45" s="18"/>
      <c r="NY45" s="19"/>
      <c r="NZ45" s="18"/>
      <c r="OA45" s="18"/>
      <c r="OB45" s="20"/>
      <c r="OC45" s="21"/>
      <c r="OD45" s="136">
        <v>3</v>
      </c>
      <c r="OE45" s="136">
        <v>4.8</v>
      </c>
      <c r="OF45" s="137">
        <v>1.5999999999999999</v>
      </c>
      <c r="OG45" s="136">
        <v>1.2</v>
      </c>
      <c r="OH45" s="136">
        <v>2.4</v>
      </c>
      <c r="OI45" s="138">
        <v>2.6423611111111106E-2</v>
      </c>
      <c r="OJ45" s="139">
        <v>2</v>
      </c>
      <c r="OK45" s="40"/>
      <c r="OL45" s="18"/>
      <c r="OM45" s="19"/>
      <c r="ON45" s="18"/>
      <c r="OO45" s="18"/>
      <c r="OP45" s="20"/>
      <c r="OQ45" s="21"/>
      <c r="OR45" s="136"/>
      <c r="OS45" s="136"/>
      <c r="OT45" s="137"/>
      <c r="OU45" s="136"/>
      <c r="OV45" s="136"/>
      <c r="OW45" s="138"/>
      <c r="OX45" s="285"/>
    </row>
    <row r="46" spans="1:414" s="22" customFormat="1" x14ac:dyDescent="0.2">
      <c r="A46" s="133">
        <v>36</v>
      </c>
      <c r="B46" s="40"/>
      <c r="C46" s="18"/>
      <c r="D46" s="19"/>
      <c r="E46" s="18"/>
      <c r="F46" s="18"/>
      <c r="G46" s="20"/>
      <c r="H46" s="21"/>
      <c r="I46" s="284">
        <v>4</v>
      </c>
      <c r="J46" s="18">
        <v>14.13</v>
      </c>
      <c r="K46" s="19">
        <v>3.5325000000000002</v>
      </c>
      <c r="L46" s="18">
        <v>3.1</v>
      </c>
      <c r="M46" s="18">
        <v>4</v>
      </c>
      <c r="N46" s="20">
        <v>8.1741898148148147E-3</v>
      </c>
      <c r="O46" s="21">
        <v>1.25</v>
      </c>
      <c r="P46" s="284">
        <v>2</v>
      </c>
      <c r="Q46" s="18">
        <v>5.2799999999999994</v>
      </c>
      <c r="R46" s="19">
        <v>2.6399999999999997</v>
      </c>
      <c r="S46" s="18">
        <v>2.2799999999999998</v>
      </c>
      <c r="T46" s="18">
        <v>3</v>
      </c>
      <c r="U46" s="20">
        <v>8.7094907407407399E-3</v>
      </c>
      <c r="V46" s="21">
        <v>3.5</v>
      </c>
      <c r="W46" s="284">
        <v>3</v>
      </c>
      <c r="X46" s="18">
        <v>20.100000000000001</v>
      </c>
      <c r="Y46" s="19">
        <v>6.7</v>
      </c>
      <c r="Z46" s="18">
        <v>3</v>
      </c>
      <c r="AA46" s="18">
        <v>14</v>
      </c>
      <c r="AB46" s="20">
        <v>8.167438271604939E-3</v>
      </c>
      <c r="AC46" s="21">
        <v>0.66666666666666663</v>
      </c>
      <c r="AD46" s="284">
        <v>1</v>
      </c>
      <c r="AE46" s="18">
        <v>2</v>
      </c>
      <c r="AF46" s="19">
        <v>2</v>
      </c>
      <c r="AG46" s="18">
        <v>2</v>
      </c>
      <c r="AH46" s="18">
        <v>2</v>
      </c>
      <c r="AI46" s="20">
        <v>6.6666666666666671E-3</v>
      </c>
      <c r="AJ46" s="21">
        <v>2</v>
      </c>
      <c r="AK46" s="284">
        <v>3</v>
      </c>
      <c r="AL46" s="18">
        <v>10.3</v>
      </c>
      <c r="AM46" s="19">
        <v>3.4333333333333336</v>
      </c>
      <c r="AN46" s="18">
        <v>2.1</v>
      </c>
      <c r="AO46" s="18">
        <v>5.0999999999999996</v>
      </c>
      <c r="AP46" s="20">
        <v>6.5316358024691363E-3</v>
      </c>
      <c r="AQ46" s="21">
        <v>0.66666666666666663</v>
      </c>
      <c r="AR46" s="284">
        <v>2</v>
      </c>
      <c r="AS46" s="18">
        <v>17.5</v>
      </c>
      <c r="AT46" s="19">
        <v>8.75</v>
      </c>
      <c r="AU46" s="18">
        <v>3</v>
      </c>
      <c r="AV46" s="18">
        <v>14.5</v>
      </c>
      <c r="AW46" s="20">
        <v>7.8067129629629632E-3</v>
      </c>
      <c r="AX46" s="21">
        <v>1</v>
      </c>
      <c r="AY46" s="284"/>
      <c r="AZ46" s="18"/>
      <c r="BA46" s="19"/>
      <c r="BB46" s="18"/>
      <c r="BC46" s="18"/>
      <c r="BD46" s="20"/>
      <c r="BE46" s="21"/>
      <c r="BF46" s="284"/>
      <c r="BG46" s="18"/>
      <c r="BH46" s="19"/>
      <c r="BI46" s="18"/>
      <c r="BJ46" s="18"/>
      <c r="BK46" s="20"/>
      <c r="BL46" s="21"/>
      <c r="BM46" s="284"/>
      <c r="BN46" s="18"/>
      <c r="BO46" s="19"/>
      <c r="BP46" s="18"/>
      <c r="BQ46" s="18"/>
      <c r="BR46" s="20"/>
      <c r="BS46" s="21"/>
      <c r="BT46" s="284">
        <v>4</v>
      </c>
      <c r="BU46" s="18">
        <v>28.9</v>
      </c>
      <c r="BV46" s="19">
        <v>7.2249999999999996</v>
      </c>
      <c r="BW46" s="18">
        <v>4</v>
      </c>
      <c r="BX46" s="18">
        <v>12.4</v>
      </c>
      <c r="BY46" s="20">
        <v>7.3871527777777772E-3</v>
      </c>
      <c r="BZ46" s="21">
        <v>1</v>
      </c>
      <c r="CA46" s="134">
        <v>5</v>
      </c>
      <c r="CB46" s="27">
        <v>19.16</v>
      </c>
      <c r="CC46" s="28">
        <v>3.8319999999999999</v>
      </c>
      <c r="CD46" s="27">
        <v>3.06</v>
      </c>
      <c r="CE46" s="27">
        <v>5</v>
      </c>
      <c r="CF46" s="29">
        <v>6.8379629629629624E-3</v>
      </c>
      <c r="CG46" s="135">
        <v>0.6</v>
      </c>
      <c r="CH46" s="284">
        <v>2</v>
      </c>
      <c r="CI46" s="18">
        <v>4.8499999999999996</v>
      </c>
      <c r="CJ46" s="19">
        <v>2.4249999999999998</v>
      </c>
      <c r="CK46" s="18">
        <v>1.75</v>
      </c>
      <c r="CL46" s="18">
        <v>3.1</v>
      </c>
      <c r="CM46" s="20">
        <v>7.1064814814814819E-3</v>
      </c>
      <c r="CN46" s="21">
        <v>1</v>
      </c>
      <c r="CO46" s="284">
        <v>4</v>
      </c>
      <c r="CP46" s="18">
        <v>11.75</v>
      </c>
      <c r="CQ46" s="19">
        <v>2.9375</v>
      </c>
      <c r="CR46" s="18">
        <v>2.75</v>
      </c>
      <c r="CS46" s="18">
        <v>3</v>
      </c>
      <c r="CT46" s="20">
        <v>7.6041666666666662E-3</v>
      </c>
      <c r="CU46" s="21">
        <v>0.5</v>
      </c>
      <c r="CV46" s="284">
        <v>2</v>
      </c>
      <c r="CW46" s="18">
        <v>9.57</v>
      </c>
      <c r="CX46" s="19">
        <v>4.7850000000000001</v>
      </c>
      <c r="CY46" s="18">
        <v>1.57</v>
      </c>
      <c r="CZ46" s="18">
        <v>8</v>
      </c>
      <c r="DA46" s="20">
        <v>8.3333333333333332E-3</v>
      </c>
      <c r="DB46" s="21">
        <v>1</v>
      </c>
      <c r="DC46" s="284">
        <v>1</v>
      </c>
      <c r="DD46" s="18">
        <v>2.5</v>
      </c>
      <c r="DE46" s="19">
        <v>2.5</v>
      </c>
      <c r="DF46" s="18">
        <v>2.5</v>
      </c>
      <c r="DG46" s="18">
        <v>2.5</v>
      </c>
      <c r="DH46" s="20">
        <v>7.1759259259259259E-3</v>
      </c>
      <c r="DI46" s="21">
        <v>3</v>
      </c>
      <c r="DJ46" s="284"/>
      <c r="DK46" s="18"/>
      <c r="DL46" s="19"/>
      <c r="DM46" s="18"/>
      <c r="DN46" s="18"/>
      <c r="DO46" s="20"/>
      <c r="DP46" s="21"/>
      <c r="DQ46" s="284"/>
      <c r="DR46" s="18"/>
      <c r="DS46" s="19"/>
      <c r="DT46" s="18"/>
      <c r="DU46" s="18"/>
      <c r="DV46" s="20"/>
      <c r="DW46" s="21"/>
      <c r="DX46" s="136">
        <v>33</v>
      </c>
      <c r="DY46" s="136">
        <v>146.04</v>
      </c>
      <c r="DZ46" s="137">
        <v>4.4254545454545449</v>
      </c>
      <c r="EA46" s="136">
        <v>1.57</v>
      </c>
      <c r="EB46" s="136">
        <v>14.5</v>
      </c>
      <c r="EC46" s="138">
        <v>7.5364758698092029E-3</v>
      </c>
      <c r="ED46" s="139">
        <v>1.0909090909090908</v>
      </c>
      <c r="EE46" s="40"/>
      <c r="EF46" s="18"/>
      <c r="EG46" s="19"/>
      <c r="EH46" s="18"/>
      <c r="EI46" s="18"/>
      <c r="EJ46" s="20"/>
      <c r="EK46" s="21"/>
      <c r="EL46" s="284"/>
      <c r="EM46" s="18"/>
      <c r="EN46" s="19"/>
      <c r="EO46" s="18"/>
      <c r="EP46" s="18"/>
      <c r="EQ46" s="20"/>
      <c r="ER46" s="21"/>
      <c r="ES46" s="284"/>
      <c r="ET46" s="18"/>
      <c r="EU46" s="19"/>
      <c r="EV46" s="18"/>
      <c r="EW46" s="18"/>
      <c r="EX46" s="20"/>
      <c r="EY46" s="21"/>
      <c r="EZ46" s="284"/>
      <c r="FA46" s="18"/>
      <c r="FB46" s="19"/>
      <c r="FC46" s="18"/>
      <c r="FD46" s="18"/>
      <c r="FE46" s="20"/>
      <c r="FF46" s="21"/>
      <c r="FG46" s="284">
        <v>3</v>
      </c>
      <c r="FH46" s="18">
        <v>49.6</v>
      </c>
      <c r="FI46" s="19">
        <v>16.533333333333335</v>
      </c>
      <c r="FJ46" s="18">
        <v>4.2</v>
      </c>
      <c r="FK46" s="18">
        <v>36</v>
      </c>
      <c r="FL46" s="20">
        <v>3.2908950617283952E-3</v>
      </c>
      <c r="FM46" s="21">
        <v>1</v>
      </c>
      <c r="FN46" s="284"/>
      <c r="FO46" s="18"/>
      <c r="FP46" s="19"/>
      <c r="FQ46" s="18"/>
      <c r="FR46" s="18"/>
      <c r="FS46" s="20"/>
      <c r="FT46" s="21"/>
      <c r="FU46" s="284">
        <v>2</v>
      </c>
      <c r="FV46" s="18">
        <v>18.950000000000003</v>
      </c>
      <c r="FW46" s="19">
        <v>9.4750000000000014</v>
      </c>
      <c r="FX46" s="18">
        <v>8.23</v>
      </c>
      <c r="FY46" s="18">
        <v>10.72</v>
      </c>
      <c r="FZ46" s="20">
        <v>2.0312500000000001E-3</v>
      </c>
      <c r="GA46" s="21">
        <v>4</v>
      </c>
      <c r="GB46" s="284">
        <v>1</v>
      </c>
      <c r="GC46" s="18">
        <v>5.29</v>
      </c>
      <c r="GD46" s="19">
        <v>5.29</v>
      </c>
      <c r="GE46" s="18">
        <v>5.29</v>
      </c>
      <c r="GF46" s="18">
        <v>5.29</v>
      </c>
      <c r="GG46" s="20">
        <v>3.4027777777777784E-3</v>
      </c>
      <c r="GH46" s="21">
        <v>5</v>
      </c>
      <c r="GI46" s="284"/>
      <c r="GJ46" s="18"/>
      <c r="GK46" s="19"/>
      <c r="GL46" s="18"/>
      <c r="GM46" s="18"/>
      <c r="GN46" s="20"/>
      <c r="GO46" s="21"/>
      <c r="GP46" s="284"/>
      <c r="GQ46" s="18"/>
      <c r="GR46" s="19"/>
      <c r="GS46" s="18"/>
      <c r="GT46" s="18"/>
      <c r="GU46" s="20"/>
      <c r="GV46" s="21"/>
      <c r="GW46" s="284"/>
      <c r="GX46" s="18"/>
      <c r="GY46" s="19"/>
      <c r="GZ46" s="18"/>
      <c r="HA46" s="18"/>
      <c r="HB46" s="20"/>
      <c r="HC46" s="21"/>
      <c r="HD46" s="134"/>
      <c r="HE46" s="27"/>
      <c r="HF46" s="28"/>
      <c r="HG46" s="27"/>
      <c r="HH46" s="27"/>
      <c r="HI46" s="29"/>
      <c r="HJ46" s="135"/>
      <c r="HK46" s="284"/>
      <c r="HL46" s="18"/>
      <c r="HM46" s="19"/>
      <c r="HN46" s="18"/>
      <c r="HO46" s="18"/>
      <c r="HP46" s="20"/>
      <c r="HQ46" s="21"/>
      <c r="HR46" s="284">
        <v>1</v>
      </c>
      <c r="HS46" s="18">
        <v>15</v>
      </c>
      <c r="HT46" s="19">
        <v>15</v>
      </c>
      <c r="HU46" s="18">
        <v>15</v>
      </c>
      <c r="HV46" s="18">
        <v>15</v>
      </c>
      <c r="HW46" s="20">
        <v>3.472222222222222E-3</v>
      </c>
      <c r="HX46" s="21">
        <v>0</v>
      </c>
      <c r="HY46" s="284">
        <v>1</v>
      </c>
      <c r="HZ46" s="18">
        <v>25</v>
      </c>
      <c r="IA46" s="19">
        <v>25</v>
      </c>
      <c r="IB46" s="18">
        <v>25</v>
      </c>
      <c r="IC46" s="18">
        <v>25</v>
      </c>
      <c r="ID46" s="20">
        <v>2.9166666666666668E-3</v>
      </c>
      <c r="IE46" s="21">
        <v>2</v>
      </c>
      <c r="IF46" s="284">
        <v>2</v>
      </c>
      <c r="IG46" s="18">
        <v>10.95</v>
      </c>
      <c r="IH46" s="19">
        <v>5.4749999999999996</v>
      </c>
      <c r="II46" s="18">
        <v>4.3</v>
      </c>
      <c r="IJ46" s="18">
        <v>6.65</v>
      </c>
      <c r="IK46" s="20">
        <v>3.90625E-3</v>
      </c>
      <c r="IL46" s="21">
        <v>0</v>
      </c>
      <c r="IM46" s="284"/>
      <c r="IN46" s="18"/>
      <c r="IO46" s="19"/>
      <c r="IP46" s="18"/>
      <c r="IQ46" s="18"/>
      <c r="IR46" s="20"/>
      <c r="IS46" s="21"/>
      <c r="IT46" s="284"/>
      <c r="IU46" s="18"/>
      <c r="IV46" s="19"/>
      <c r="IW46" s="18"/>
      <c r="IX46" s="18"/>
      <c r="IY46" s="20"/>
      <c r="IZ46" s="21"/>
      <c r="JA46" s="136">
        <v>10</v>
      </c>
      <c r="JB46" s="136">
        <v>124.79</v>
      </c>
      <c r="JC46" s="137">
        <v>12.479000000000001</v>
      </c>
      <c r="JD46" s="136">
        <v>4.2</v>
      </c>
      <c r="JE46" s="136">
        <v>36</v>
      </c>
      <c r="JF46" s="138">
        <v>3.1539351851851858E-3</v>
      </c>
      <c r="JG46" s="139">
        <v>1.8</v>
      </c>
      <c r="JH46" s="40"/>
      <c r="JI46" s="18"/>
      <c r="JJ46" s="19"/>
      <c r="JK46" s="18"/>
      <c r="JL46" s="18"/>
      <c r="JM46" s="20"/>
      <c r="JN46" s="21"/>
      <c r="JO46" s="284"/>
      <c r="JP46" s="18"/>
      <c r="JQ46" s="19"/>
      <c r="JR46" s="18"/>
      <c r="JS46" s="18"/>
      <c r="JT46" s="20"/>
      <c r="JU46" s="21"/>
      <c r="JV46" s="284"/>
      <c r="JW46" s="18"/>
      <c r="JX46" s="19"/>
      <c r="JY46" s="18"/>
      <c r="JZ46" s="18"/>
      <c r="KA46" s="20"/>
      <c r="KB46" s="21"/>
      <c r="KC46" s="284"/>
      <c r="KD46" s="18"/>
      <c r="KE46" s="19"/>
      <c r="KF46" s="18"/>
      <c r="KG46" s="18"/>
      <c r="KH46" s="20"/>
      <c r="KI46" s="21"/>
      <c r="KJ46" s="284"/>
      <c r="KK46" s="18"/>
      <c r="KL46" s="19"/>
      <c r="KM46" s="18"/>
      <c r="KN46" s="18"/>
      <c r="KO46" s="20"/>
      <c r="KP46" s="21"/>
      <c r="KQ46" s="284">
        <v>1</v>
      </c>
      <c r="KR46" s="18">
        <v>0.6</v>
      </c>
      <c r="KS46" s="19">
        <v>0.6</v>
      </c>
      <c r="KT46" s="18">
        <v>0.6</v>
      </c>
      <c r="KU46" s="18">
        <v>0.6</v>
      </c>
      <c r="KV46" s="20">
        <v>2.2141203703703705E-2</v>
      </c>
      <c r="KW46" s="21">
        <v>5</v>
      </c>
      <c r="KX46" s="284"/>
      <c r="KY46" s="18"/>
      <c r="KZ46" s="19"/>
      <c r="LA46" s="18"/>
      <c r="LB46" s="18"/>
      <c r="LC46" s="20"/>
      <c r="LD46" s="21"/>
      <c r="LE46" s="284"/>
      <c r="LF46" s="18"/>
      <c r="LG46" s="19"/>
      <c r="LH46" s="18"/>
      <c r="LI46" s="18"/>
      <c r="LJ46" s="20"/>
      <c r="LK46" s="21"/>
      <c r="LL46" s="284"/>
      <c r="LM46" s="18"/>
      <c r="LN46" s="19"/>
      <c r="LO46" s="18"/>
      <c r="LP46" s="18"/>
      <c r="LQ46" s="20"/>
      <c r="LR46" s="21"/>
      <c r="LS46" s="284"/>
      <c r="LT46" s="18"/>
      <c r="LU46" s="19"/>
      <c r="LV46" s="18"/>
      <c r="LW46" s="18"/>
      <c r="LX46" s="20"/>
      <c r="LY46" s="21"/>
      <c r="LZ46" s="284"/>
      <c r="MA46" s="18"/>
      <c r="MB46" s="19"/>
      <c r="MC46" s="18"/>
      <c r="MD46" s="18"/>
      <c r="ME46" s="20"/>
      <c r="MF46" s="21"/>
      <c r="MG46" s="134"/>
      <c r="MH46" s="27"/>
      <c r="MI46" s="28"/>
      <c r="MJ46" s="27"/>
      <c r="MK46" s="27"/>
      <c r="ML46" s="29"/>
      <c r="MM46" s="135"/>
      <c r="MN46" s="284"/>
      <c r="MO46" s="18"/>
      <c r="MP46" s="19"/>
      <c r="MQ46" s="18"/>
      <c r="MR46" s="18"/>
      <c r="MS46" s="20"/>
      <c r="MT46" s="21"/>
      <c r="MU46" s="284">
        <v>1</v>
      </c>
      <c r="MV46" s="18">
        <v>0.25</v>
      </c>
      <c r="MW46" s="19">
        <v>0.25</v>
      </c>
      <c r="MX46" s="18">
        <v>0.25</v>
      </c>
      <c r="MY46" s="18">
        <v>0.25</v>
      </c>
      <c r="MZ46" s="20">
        <v>2.5324074074074079E-2</v>
      </c>
      <c r="NA46" s="21">
        <v>0</v>
      </c>
      <c r="NB46" s="284"/>
      <c r="NC46" s="18"/>
      <c r="ND46" s="19"/>
      <c r="NE46" s="18"/>
      <c r="NF46" s="18"/>
      <c r="NG46" s="20"/>
      <c r="NH46" s="21"/>
      <c r="NI46" s="284">
        <v>1</v>
      </c>
      <c r="NJ46" s="18">
        <v>0.25</v>
      </c>
      <c r="NK46" s="19">
        <v>0.25</v>
      </c>
      <c r="NL46" s="18">
        <v>0.25</v>
      </c>
      <c r="NM46" s="18">
        <v>0.25</v>
      </c>
      <c r="NN46" s="20">
        <v>1.8287037037037036E-2</v>
      </c>
      <c r="NO46" s="21">
        <v>1</v>
      </c>
      <c r="NP46" s="284"/>
      <c r="NQ46" s="18"/>
      <c r="NR46" s="19"/>
      <c r="NS46" s="18"/>
      <c r="NT46" s="18"/>
      <c r="NU46" s="20"/>
      <c r="NV46" s="21"/>
      <c r="NW46" s="284"/>
      <c r="NX46" s="18"/>
      <c r="NY46" s="19"/>
      <c r="NZ46" s="18"/>
      <c r="OA46" s="18"/>
      <c r="OB46" s="20"/>
      <c r="OC46" s="21"/>
      <c r="OD46" s="136">
        <v>3</v>
      </c>
      <c r="OE46" s="136">
        <v>1.1000000000000001</v>
      </c>
      <c r="OF46" s="137">
        <v>0.3666666666666667</v>
      </c>
      <c r="OG46" s="136">
        <v>0.25</v>
      </c>
      <c r="OH46" s="136">
        <v>0.6</v>
      </c>
      <c r="OI46" s="138">
        <v>2.1917438271604941E-2</v>
      </c>
      <c r="OJ46" s="139">
        <v>2</v>
      </c>
      <c r="OK46" s="40"/>
      <c r="OL46" s="18"/>
      <c r="OM46" s="19"/>
      <c r="ON46" s="18"/>
      <c r="OO46" s="18"/>
      <c r="OP46" s="20"/>
      <c r="OQ46" s="21"/>
      <c r="OR46" s="136"/>
      <c r="OS46" s="136"/>
      <c r="OT46" s="137"/>
      <c r="OU46" s="136"/>
      <c r="OV46" s="136"/>
      <c r="OW46" s="138"/>
      <c r="OX46" s="285"/>
    </row>
    <row r="47" spans="1:414" s="22" customFormat="1" x14ac:dyDescent="0.2">
      <c r="A47" s="133">
        <v>37</v>
      </c>
      <c r="B47" s="40"/>
      <c r="C47" s="18"/>
      <c r="D47" s="19"/>
      <c r="E47" s="18"/>
      <c r="F47" s="18"/>
      <c r="G47" s="20"/>
      <c r="H47" s="21"/>
      <c r="I47" s="284">
        <v>3</v>
      </c>
      <c r="J47" s="18">
        <v>12</v>
      </c>
      <c r="K47" s="19">
        <v>4</v>
      </c>
      <c r="L47" s="18">
        <v>3.2</v>
      </c>
      <c r="M47" s="18">
        <v>5</v>
      </c>
      <c r="N47" s="20">
        <v>8.7654320987654317E-3</v>
      </c>
      <c r="O47" s="21">
        <v>1</v>
      </c>
      <c r="P47" s="284">
        <v>3</v>
      </c>
      <c r="Q47" s="18">
        <v>8.91</v>
      </c>
      <c r="R47" s="19">
        <v>2.97</v>
      </c>
      <c r="S47" s="18">
        <v>2.7</v>
      </c>
      <c r="T47" s="18">
        <v>3.11</v>
      </c>
      <c r="U47" s="20">
        <v>6.8634259259259265E-3</v>
      </c>
      <c r="V47" s="21">
        <v>1</v>
      </c>
      <c r="W47" s="284">
        <v>4</v>
      </c>
      <c r="X47" s="18">
        <v>26.7</v>
      </c>
      <c r="Y47" s="19">
        <v>6.6749999999999998</v>
      </c>
      <c r="Z47" s="18">
        <v>3.1</v>
      </c>
      <c r="AA47" s="18">
        <v>16</v>
      </c>
      <c r="AB47" s="20">
        <v>8.8570601851851848E-3</v>
      </c>
      <c r="AC47" s="21">
        <v>1</v>
      </c>
      <c r="AD47" s="284">
        <v>2</v>
      </c>
      <c r="AE47" s="18">
        <v>15.899999999999999</v>
      </c>
      <c r="AF47" s="19">
        <v>7.9499999999999993</v>
      </c>
      <c r="AG47" s="18">
        <v>2.8</v>
      </c>
      <c r="AH47" s="18">
        <v>13.1</v>
      </c>
      <c r="AI47" s="20">
        <v>8.6284722222222214E-3</v>
      </c>
      <c r="AJ47" s="21">
        <v>0</v>
      </c>
      <c r="AK47" s="284"/>
      <c r="AL47" s="18"/>
      <c r="AM47" s="19"/>
      <c r="AN47" s="18"/>
      <c r="AO47" s="18"/>
      <c r="AP47" s="20"/>
      <c r="AQ47" s="21"/>
      <c r="AR47" s="284">
        <v>3</v>
      </c>
      <c r="AS47" s="18">
        <v>22.74</v>
      </c>
      <c r="AT47" s="19">
        <v>7.5799999999999992</v>
      </c>
      <c r="AU47" s="18">
        <v>3.44</v>
      </c>
      <c r="AV47" s="18">
        <v>15.29</v>
      </c>
      <c r="AW47" s="20">
        <v>7.5270061728395059E-3</v>
      </c>
      <c r="AX47" s="21">
        <v>2.6666666666666665</v>
      </c>
      <c r="AY47" s="284"/>
      <c r="AZ47" s="18"/>
      <c r="BA47" s="19"/>
      <c r="BB47" s="18"/>
      <c r="BC47" s="18"/>
      <c r="BD47" s="20"/>
      <c r="BE47" s="21"/>
      <c r="BF47" s="284">
        <v>1</v>
      </c>
      <c r="BG47" s="18">
        <v>3.01</v>
      </c>
      <c r="BH47" s="19">
        <v>3.01</v>
      </c>
      <c r="BI47" s="18">
        <v>3.01</v>
      </c>
      <c r="BJ47" s="18">
        <v>3.01</v>
      </c>
      <c r="BK47" s="20">
        <v>8.0208333333333329E-3</v>
      </c>
      <c r="BL47" s="21">
        <v>7.6784722222218988</v>
      </c>
      <c r="BM47" s="284"/>
      <c r="BN47" s="18"/>
      <c r="BO47" s="19"/>
      <c r="BP47" s="18"/>
      <c r="BQ47" s="18"/>
      <c r="BR47" s="20"/>
      <c r="BS47" s="21"/>
      <c r="BT47" s="284">
        <v>4</v>
      </c>
      <c r="BU47" s="18">
        <v>21</v>
      </c>
      <c r="BV47" s="19">
        <v>5.25</v>
      </c>
      <c r="BW47" s="18">
        <v>4</v>
      </c>
      <c r="BX47" s="18">
        <v>6</v>
      </c>
      <c r="BY47" s="20">
        <v>6.7534722222222223E-3</v>
      </c>
      <c r="BZ47" s="21">
        <v>0.5</v>
      </c>
      <c r="CA47" s="134">
        <v>5</v>
      </c>
      <c r="CB47" s="27">
        <v>24.08</v>
      </c>
      <c r="CC47" s="28">
        <v>4.8159999999999998</v>
      </c>
      <c r="CD47" s="27">
        <v>4</v>
      </c>
      <c r="CE47" s="27">
        <v>7.08</v>
      </c>
      <c r="CF47" s="29">
        <v>7.0625000000000011E-3</v>
      </c>
      <c r="CG47" s="135">
        <v>0.2</v>
      </c>
      <c r="CH47" s="284">
        <v>3</v>
      </c>
      <c r="CI47" s="18">
        <v>9</v>
      </c>
      <c r="CJ47" s="19">
        <v>3</v>
      </c>
      <c r="CK47" s="18">
        <v>2.9</v>
      </c>
      <c r="CL47" s="18">
        <v>3.1</v>
      </c>
      <c r="CM47" s="20">
        <v>6.6743827160493817E-3</v>
      </c>
      <c r="CN47" s="21">
        <v>2</v>
      </c>
      <c r="CO47" s="284">
        <v>3</v>
      </c>
      <c r="CP47" s="18">
        <v>7.02</v>
      </c>
      <c r="CQ47" s="19">
        <v>2.34</v>
      </c>
      <c r="CR47" s="18">
        <v>1.02</v>
      </c>
      <c r="CS47" s="18">
        <v>3.1</v>
      </c>
      <c r="CT47" s="20">
        <v>6.778549382716049E-3</v>
      </c>
      <c r="CU47" s="21">
        <v>1.3333333333333333</v>
      </c>
      <c r="CV47" s="284">
        <v>2</v>
      </c>
      <c r="CW47" s="18">
        <v>10</v>
      </c>
      <c r="CX47" s="19">
        <v>5</v>
      </c>
      <c r="CY47" s="18">
        <v>5</v>
      </c>
      <c r="CZ47" s="18">
        <v>5</v>
      </c>
      <c r="DA47" s="20">
        <v>7.1122685185185178E-3</v>
      </c>
      <c r="DB47" s="21">
        <v>2.5</v>
      </c>
      <c r="DC47" s="284">
        <v>2</v>
      </c>
      <c r="DD47" s="18">
        <v>5.0999999999999996</v>
      </c>
      <c r="DE47" s="19">
        <v>2.5499999999999998</v>
      </c>
      <c r="DF47" s="18">
        <v>2</v>
      </c>
      <c r="DG47" s="18">
        <v>3.1</v>
      </c>
      <c r="DH47" s="20">
        <v>6.9675925925925921E-3</v>
      </c>
      <c r="DI47" s="21">
        <v>1</v>
      </c>
      <c r="DJ47" s="284"/>
      <c r="DK47" s="18"/>
      <c r="DL47" s="19"/>
      <c r="DM47" s="18"/>
      <c r="DN47" s="18"/>
      <c r="DO47" s="20"/>
      <c r="DP47" s="21"/>
      <c r="DQ47" s="284"/>
      <c r="DR47" s="18"/>
      <c r="DS47" s="19"/>
      <c r="DT47" s="18"/>
      <c r="DU47" s="18"/>
      <c r="DV47" s="20"/>
      <c r="DW47" s="21"/>
      <c r="DX47" s="136">
        <v>35</v>
      </c>
      <c r="DY47" s="136">
        <v>165.46</v>
      </c>
      <c r="DZ47" s="137">
        <v>4.7274285714285718</v>
      </c>
      <c r="EA47" s="136">
        <v>1.02</v>
      </c>
      <c r="EB47" s="136">
        <v>16</v>
      </c>
      <c r="EC47" s="138">
        <v>7.4576719576719581E-3</v>
      </c>
      <c r="ED47" s="139">
        <v>1.3050992063491971</v>
      </c>
      <c r="EE47" s="40"/>
      <c r="EF47" s="18"/>
      <c r="EG47" s="19"/>
      <c r="EH47" s="18"/>
      <c r="EI47" s="18"/>
      <c r="EJ47" s="20"/>
      <c r="EK47" s="21"/>
      <c r="EL47" s="284"/>
      <c r="EM47" s="18"/>
      <c r="EN47" s="19"/>
      <c r="EO47" s="18"/>
      <c r="EP47" s="18"/>
      <c r="EQ47" s="20"/>
      <c r="ER47" s="21"/>
      <c r="ES47" s="284">
        <v>1</v>
      </c>
      <c r="ET47" s="18">
        <v>12</v>
      </c>
      <c r="EU47" s="19">
        <v>12</v>
      </c>
      <c r="EV47" s="18">
        <v>12</v>
      </c>
      <c r="EW47" s="18">
        <v>12</v>
      </c>
      <c r="EX47" s="20">
        <v>3.3449074074074071E-3</v>
      </c>
      <c r="EY47" s="21">
        <v>0</v>
      </c>
      <c r="EZ47" s="284">
        <v>1</v>
      </c>
      <c r="FA47" s="18">
        <v>10</v>
      </c>
      <c r="FB47" s="19">
        <v>10</v>
      </c>
      <c r="FC47" s="18">
        <v>10</v>
      </c>
      <c r="FD47" s="18">
        <v>10</v>
      </c>
      <c r="FE47" s="20">
        <v>1.9791666666666668E-3</v>
      </c>
      <c r="FF47" s="21">
        <v>0</v>
      </c>
      <c r="FG47" s="284">
        <v>4</v>
      </c>
      <c r="FH47" s="18">
        <v>89.6</v>
      </c>
      <c r="FI47" s="19">
        <v>22.4</v>
      </c>
      <c r="FJ47" s="18">
        <v>10</v>
      </c>
      <c r="FK47" s="18">
        <v>56</v>
      </c>
      <c r="FL47" s="20">
        <v>2.2540509259259258E-3</v>
      </c>
      <c r="FM47" s="21">
        <v>0.5</v>
      </c>
      <c r="FN47" s="284">
        <v>2</v>
      </c>
      <c r="FO47" s="18">
        <v>21.6</v>
      </c>
      <c r="FP47" s="19">
        <v>10.8</v>
      </c>
      <c r="FQ47" s="18">
        <v>9.8000000000000007</v>
      </c>
      <c r="FR47" s="18">
        <v>11.8</v>
      </c>
      <c r="FS47" s="20">
        <v>2.604166666666667E-3</v>
      </c>
      <c r="FT47" s="21">
        <v>1</v>
      </c>
      <c r="FU47" s="284"/>
      <c r="FV47" s="18"/>
      <c r="FW47" s="19"/>
      <c r="FX47" s="18"/>
      <c r="FY47" s="18"/>
      <c r="FZ47" s="20"/>
      <c r="GA47" s="21"/>
      <c r="GB47" s="284">
        <v>1</v>
      </c>
      <c r="GC47" s="18">
        <v>10.33</v>
      </c>
      <c r="GD47" s="19">
        <v>10.33</v>
      </c>
      <c r="GE47" s="18">
        <v>10.33</v>
      </c>
      <c r="GF47" s="18">
        <v>10.33</v>
      </c>
      <c r="GG47" s="20">
        <v>2.7199074074074074E-3</v>
      </c>
      <c r="GH47" s="21">
        <v>1</v>
      </c>
      <c r="GI47" s="284"/>
      <c r="GJ47" s="18"/>
      <c r="GK47" s="19"/>
      <c r="GL47" s="18"/>
      <c r="GM47" s="18"/>
      <c r="GN47" s="20"/>
      <c r="GO47" s="21"/>
      <c r="GP47" s="284"/>
      <c r="GQ47" s="18"/>
      <c r="GR47" s="19"/>
      <c r="GS47" s="18"/>
      <c r="GT47" s="18"/>
      <c r="GU47" s="20"/>
      <c r="GV47" s="21"/>
      <c r="GW47" s="284"/>
      <c r="GX47" s="18"/>
      <c r="GY47" s="19"/>
      <c r="GZ47" s="18"/>
      <c r="HA47" s="18"/>
      <c r="HB47" s="20"/>
      <c r="HC47" s="21"/>
      <c r="HD47" s="134"/>
      <c r="HE47" s="27"/>
      <c r="HF47" s="28"/>
      <c r="HG47" s="27"/>
      <c r="HH47" s="27"/>
      <c r="HI47" s="29"/>
      <c r="HJ47" s="135"/>
      <c r="HK47" s="284"/>
      <c r="HL47" s="18"/>
      <c r="HM47" s="19"/>
      <c r="HN47" s="18"/>
      <c r="HO47" s="18"/>
      <c r="HP47" s="20"/>
      <c r="HQ47" s="21"/>
      <c r="HR47" s="284"/>
      <c r="HS47" s="18"/>
      <c r="HT47" s="19"/>
      <c r="HU47" s="18"/>
      <c r="HV47" s="18"/>
      <c r="HW47" s="20"/>
      <c r="HX47" s="21"/>
      <c r="HY47" s="284"/>
      <c r="HZ47" s="18"/>
      <c r="IA47" s="19"/>
      <c r="IB47" s="18"/>
      <c r="IC47" s="18"/>
      <c r="ID47" s="20"/>
      <c r="IE47" s="21"/>
      <c r="IF47" s="284">
        <v>2</v>
      </c>
      <c r="IG47" s="18">
        <v>21</v>
      </c>
      <c r="IH47" s="19">
        <v>10.5</v>
      </c>
      <c r="II47" s="18">
        <v>8</v>
      </c>
      <c r="IJ47" s="18">
        <v>13</v>
      </c>
      <c r="IK47" s="20">
        <v>2.7835648148148151E-3</v>
      </c>
      <c r="IL47" s="21">
        <v>1</v>
      </c>
      <c r="IM47" s="284"/>
      <c r="IN47" s="18"/>
      <c r="IO47" s="19"/>
      <c r="IP47" s="18"/>
      <c r="IQ47" s="18"/>
      <c r="IR47" s="20"/>
      <c r="IS47" s="21"/>
      <c r="IT47" s="284"/>
      <c r="IU47" s="18"/>
      <c r="IV47" s="19"/>
      <c r="IW47" s="18"/>
      <c r="IX47" s="18"/>
      <c r="IY47" s="20"/>
      <c r="IZ47" s="21"/>
      <c r="JA47" s="136">
        <v>11</v>
      </c>
      <c r="JB47" s="136">
        <v>164.53</v>
      </c>
      <c r="JC47" s="137">
        <v>14.957272727272727</v>
      </c>
      <c r="JD47" s="136">
        <v>8</v>
      </c>
      <c r="JE47" s="136">
        <v>56</v>
      </c>
      <c r="JF47" s="138">
        <v>2.5305134680134677E-3</v>
      </c>
      <c r="JG47" s="139">
        <v>0.63636363636363635</v>
      </c>
      <c r="JH47" s="40"/>
      <c r="JI47" s="18"/>
      <c r="JJ47" s="19"/>
      <c r="JK47" s="18"/>
      <c r="JL47" s="18"/>
      <c r="JM47" s="20"/>
      <c r="JN47" s="21"/>
      <c r="JO47" s="284"/>
      <c r="JP47" s="18"/>
      <c r="JQ47" s="19"/>
      <c r="JR47" s="18"/>
      <c r="JS47" s="18"/>
      <c r="JT47" s="20"/>
      <c r="JU47" s="21"/>
      <c r="JV47" s="284"/>
      <c r="JW47" s="18"/>
      <c r="JX47" s="19"/>
      <c r="JY47" s="18"/>
      <c r="JZ47" s="18"/>
      <c r="KA47" s="20"/>
      <c r="KB47" s="21"/>
      <c r="KC47" s="284"/>
      <c r="KD47" s="18"/>
      <c r="KE47" s="19"/>
      <c r="KF47" s="18"/>
      <c r="KG47" s="18"/>
      <c r="KH47" s="20"/>
      <c r="KI47" s="21"/>
      <c r="KJ47" s="284">
        <v>1</v>
      </c>
      <c r="KK47" s="18">
        <v>1.2</v>
      </c>
      <c r="KL47" s="19">
        <v>1.2</v>
      </c>
      <c r="KM47" s="18">
        <v>1.2</v>
      </c>
      <c r="KN47" s="18">
        <v>1.2</v>
      </c>
      <c r="KO47" s="20">
        <v>2.8703703703703703E-2</v>
      </c>
      <c r="KP47" s="21">
        <v>1</v>
      </c>
      <c r="KQ47" s="284"/>
      <c r="KR47" s="18"/>
      <c r="KS47" s="19"/>
      <c r="KT47" s="18"/>
      <c r="KU47" s="18"/>
      <c r="KV47" s="20"/>
      <c r="KW47" s="21"/>
      <c r="KX47" s="284"/>
      <c r="KY47" s="18"/>
      <c r="KZ47" s="19"/>
      <c r="LA47" s="18"/>
      <c r="LB47" s="18"/>
      <c r="LC47" s="20"/>
      <c r="LD47" s="21"/>
      <c r="LE47" s="284"/>
      <c r="LF47" s="18"/>
      <c r="LG47" s="19"/>
      <c r="LH47" s="18"/>
      <c r="LI47" s="18"/>
      <c r="LJ47" s="20"/>
      <c r="LK47" s="21"/>
      <c r="LL47" s="284"/>
      <c r="LM47" s="18"/>
      <c r="LN47" s="19"/>
      <c r="LO47" s="18"/>
      <c r="LP47" s="18"/>
      <c r="LQ47" s="20"/>
      <c r="LR47" s="21"/>
      <c r="LS47" s="284"/>
      <c r="LT47" s="18"/>
      <c r="LU47" s="19"/>
      <c r="LV47" s="18"/>
      <c r="LW47" s="18"/>
      <c r="LX47" s="20"/>
      <c r="LY47" s="21"/>
      <c r="LZ47" s="284"/>
      <c r="MA47" s="18"/>
      <c r="MB47" s="19"/>
      <c r="MC47" s="18"/>
      <c r="MD47" s="18"/>
      <c r="ME47" s="20"/>
      <c r="MF47" s="21"/>
      <c r="MG47" s="134"/>
      <c r="MH47" s="27"/>
      <c r="MI47" s="28"/>
      <c r="MJ47" s="27"/>
      <c r="MK47" s="27"/>
      <c r="ML47" s="29"/>
      <c r="MM47" s="135"/>
      <c r="MN47" s="284"/>
      <c r="MO47" s="18"/>
      <c r="MP47" s="19"/>
      <c r="MQ47" s="18"/>
      <c r="MR47" s="18"/>
      <c r="MS47" s="20"/>
      <c r="MT47" s="21"/>
      <c r="MU47" s="284"/>
      <c r="MV47" s="18"/>
      <c r="MW47" s="19"/>
      <c r="MX47" s="18"/>
      <c r="MY47" s="18"/>
      <c r="MZ47" s="20"/>
      <c r="NA47" s="21"/>
      <c r="NB47" s="284"/>
      <c r="NC47" s="18"/>
      <c r="ND47" s="19"/>
      <c r="NE47" s="18"/>
      <c r="NF47" s="18"/>
      <c r="NG47" s="20"/>
      <c r="NH47" s="21"/>
      <c r="NI47" s="284">
        <v>1</v>
      </c>
      <c r="NJ47" s="18">
        <v>0.5</v>
      </c>
      <c r="NK47" s="19">
        <v>0.5</v>
      </c>
      <c r="NL47" s="18">
        <v>0.5</v>
      </c>
      <c r="NM47" s="18">
        <v>0.5</v>
      </c>
      <c r="NN47" s="20">
        <v>2.2407407407407407E-2</v>
      </c>
      <c r="NO47" s="21">
        <v>0</v>
      </c>
      <c r="NP47" s="284"/>
      <c r="NQ47" s="18"/>
      <c r="NR47" s="19"/>
      <c r="NS47" s="18"/>
      <c r="NT47" s="18"/>
      <c r="NU47" s="20"/>
      <c r="NV47" s="21"/>
      <c r="NW47" s="284"/>
      <c r="NX47" s="18"/>
      <c r="NY47" s="19"/>
      <c r="NZ47" s="18"/>
      <c r="OA47" s="18"/>
      <c r="OB47" s="20"/>
      <c r="OC47" s="21"/>
      <c r="OD47" s="136">
        <v>2</v>
      </c>
      <c r="OE47" s="136">
        <v>1.7</v>
      </c>
      <c r="OF47" s="137">
        <v>0.85</v>
      </c>
      <c r="OG47" s="136">
        <v>0.5</v>
      </c>
      <c r="OH47" s="136">
        <v>1.2</v>
      </c>
      <c r="OI47" s="138">
        <v>2.5555555555555554E-2</v>
      </c>
      <c r="OJ47" s="139">
        <v>0.5</v>
      </c>
      <c r="OK47" s="40"/>
      <c r="OL47" s="18"/>
      <c r="OM47" s="19"/>
      <c r="ON47" s="18"/>
      <c r="OO47" s="18"/>
      <c r="OP47" s="20"/>
      <c r="OQ47" s="21"/>
      <c r="OR47" s="136"/>
      <c r="OS47" s="136"/>
      <c r="OT47" s="137"/>
      <c r="OU47" s="136"/>
      <c r="OV47" s="136"/>
      <c r="OW47" s="138"/>
      <c r="OX47" s="285"/>
    </row>
    <row r="48" spans="1:414" s="22" customFormat="1" x14ac:dyDescent="0.2">
      <c r="A48" s="133">
        <v>38</v>
      </c>
      <c r="B48" s="40"/>
      <c r="C48" s="18"/>
      <c r="D48" s="19"/>
      <c r="E48" s="18"/>
      <c r="F48" s="18"/>
      <c r="G48" s="20"/>
      <c r="H48" s="21"/>
      <c r="I48" s="284">
        <v>3</v>
      </c>
      <c r="J48" s="18">
        <v>15.05</v>
      </c>
      <c r="K48" s="19">
        <v>5.0166666666666666</v>
      </c>
      <c r="L48" s="18">
        <v>3.2</v>
      </c>
      <c r="M48" s="18">
        <v>7.85</v>
      </c>
      <c r="N48" s="20">
        <v>9.6759259259259264E-3</v>
      </c>
      <c r="O48" s="21">
        <v>1.6666666666666667</v>
      </c>
      <c r="P48" s="284">
        <v>2</v>
      </c>
      <c r="Q48" s="18">
        <v>5.5</v>
      </c>
      <c r="R48" s="19">
        <v>2.75</v>
      </c>
      <c r="S48" s="18">
        <v>2</v>
      </c>
      <c r="T48" s="18">
        <v>3.5</v>
      </c>
      <c r="U48" s="20">
        <v>7.8240740740740736E-3</v>
      </c>
      <c r="V48" s="21">
        <v>0.5</v>
      </c>
      <c r="W48" s="284">
        <v>3</v>
      </c>
      <c r="X48" s="18">
        <v>22.85</v>
      </c>
      <c r="Y48" s="19">
        <v>7.6166666666666671</v>
      </c>
      <c r="Z48" s="18">
        <v>3.3</v>
      </c>
      <c r="AA48" s="18">
        <v>13.8</v>
      </c>
      <c r="AB48" s="20">
        <v>1.0054012345679014E-2</v>
      </c>
      <c r="AC48" s="21">
        <v>1.6666666666666667</v>
      </c>
      <c r="AD48" s="284">
        <v>3</v>
      </c>
      <c r="AE48" s="18">
        <v>9.1</v>
      </c>
      <c r="AF48" s="19">
        <v>3.0333333333333332</v>
      </c>
      <c r="AG48" s="18">
        <v>3</v>
      </c>
      <c r="AH48" s="18">
        <v>3.1</v>
      </c>
      <c r="AI48" s="20">
        <v>7.5694444444444437E-3</v>
      </c>
      <c r="AJ48" s="21">
        <v>0.33333333333333331</v>
      </c>
      <c r="AK48" s="284">
        <v>2</v>
      </c>
      <c r="AL48" s="18">
        <v>6.7</v>
      </c>
      <c r="AM48" s="19">
        <v>3.35</v>
      </c>
      <c r="AN48" s="18">
        <v>3.1</v>
      </c>
      <c r="AO48" s="18">
        <v>3.6</v>
      </c>
      <c r="AP48" s="20">
        <v>6.8171296296296304E-3</v>
      </c>
      <c r="AQ48" s="21">
        <v>0.5</v>
      </c>
      <c r="AR48" s="284">
        <v>4</v>
      </c>
      <c r="AS48" s="18">
        <v>16.98</v>
      </c>
      <c r="AT48" s="19">
        <v>4.2450000000000001</v>
      </c>
      <c r="AU48" s="18">
        <v>2</v>
      </c>
      <c r="AV48" s="18">
        <v>6.25</v>
      </c>
      <c r="AW48" s="20">
        <v>6.8634259259259265E-3</v>
      </c>
      <c r="AX48" s="21">
        <v>4</v>
      </c>
      <c r="AY48" s="284">
        <v>1</v>
      </c>
      <c r="AZ48" s="18">
        <v>13.1</v>
      </c>
      <c r="BA48" s="19">
        <v>13.1</v>
      </c>
      <c r="BB48" s="18">
        <v>13.1</v>
      </c>
      <c r="BC48" s="18">
        <v>13.1</v>
      </c>
      <c r="BD48" s="20">
        <v>9.4097222222222238E-3</v>
      </c>
      <c r="BE48" s="21">
        <v>0</v>
      </c>
      <c r="BF48" s="284"/>
      <c r="BG48" s="18"/>
      <c r="BH48" s="19"/>
      <c r="BI48" s="18"/>
      <c r="BJ48" s="18"/>
      <c r="BK48" s="20"/>
      <c r="BL48" s="21"/>
      <c r="BM48" s="284"/>
      <c r="BN48" s="18"/>
      <c r="BO48" s="19"/>
      <c r="BP48" s="18"/>
      <c r="BQ48" s="18"/>
      <c r="BR48" s="20"/>
      <c r="BS48" s="21"/>
      <c r="BT48" s="284">
        <v>4</v>
      </c>
      <c r="BU48" s="18">
        <v>48</v>
      </c>
      <c r="BV48" s="19">
        <v>12</v>
      </c>
      <c r="BW48" s="18">
        <v>5</v>
      </c>
      <c r="BX48" s="18">
        <v>20</v>
      </c>
      <c r="BY48" s="20">
        <v>7.3292824074074076E-3</v>
      </c>
      <c r="BZ48" s="21">
        <v>1</v>
      </c>
      <c r="CA48" s="134">
        <v>2</v>
      </c>
      <c r="CB48" s="27">
        <v>17</v>
      </c>
      <c r="CC48" s="28">
        <v>8.5</v>
      </c>
      <c r="CD48" s="27">
        <v>8.5</v>
      </c>
      <c r="CE48" s="27">
        <v>8.5</v>
      </c>
      <c r="CF48" s="29">
        <v>7.3379629629629628E-3</v>
      </c>
      <c r="CG48" s="135">
        <v>3</v>
      </c>
      <c r="CH48" s="284">
        <v>4</v>
      </c>
      <c r="CI48" s="18">
        <v>10.950000000000001</v>
      </c>
      <c r="CJ48" s="19">
        <v>2.7375000000000003</v>
      </c>
      <c r="CK48" s="18">
        <v>1.65</v>
      </c>
      <c r="CL48" s="18">
        <v>3.5</v>
      </c>
      <c r="CM48" s="20">
        <v>7.0370370370370378E-3</v>
      </c>
      <c r="CN48" s="21">
        <v>1</v>
      </c>
      <c r="CO48" s="284">
        <v>4</v>
      </c>
      <c r="CP48" s="18">
        <v>11.8</v>
      </c>
      <c r="CQ48" s="19">
        <v>2.95</v>
      </c>
      <c r="CR48" s="18">
        <v>2</v>
      </c>
      <c r="CS48" s="18">
        <v>4</v>
      </c>
      <c r="CT48" s="20">
        <v>6.9704861111111113E-3</v>
      </c>
      <c r="CU48" s="21">
        <v>0.5</v>
      </c>
      <c r="CV48" s="284">
        <v>2</v>
      </c>
      <c r="CW48" s="18">
        <v>7.25</v>
      </c>
      <c r="CX48" s="19">
        <v>3.625</v>
      </c>
      <c r="CY48" s="18">
        <v>2</v>
      </c>
      <c r="CZ48" s="18">
        <v>5.25</v>
      </c>
      <c r="DA48" s="20">
        <v>7.1412037037037034E-3</v>
      </c>
      <c r="DB48" s="21">
        <v>2.5</v>
      </c>
      <c r="DC48" s="284"/>
      <c r="DD48" s="18"/>
      <c r="DE48" s="19"/>
      <c r="DF48" s="18"/>
      <c r="DG48" s="18"/>
      <c r="DH48" s="20"/>
      <c r="DI48" s="21"/>
      <c r="DJ48" s="284"/>
      <c r="DK48" s="18"/>
      <c r="DL48" s="19"/>
      <c r="DM48" s="18"/>
      <c r="DN48" s="18"/>
      <c r="DO48" s="20"/>
      <c r="DP48" s="21"/>
      <c r="DQ48" s="284"/>
      <c r="DR48" s="18"/>
      <c r="DS48" s="19"/>
      <c r="DT48" s="18"/>
      <c r="DU48" s="18"/>
      <c r="DV48" s="20"/>
      <c r="DW48" s="21"/>
      <c r="DX48" s="136">
        <v>34</v>
      </c>
      <c r="DY48" s="136">
        <v>184.28000000000003</v>
      </c>
      <c r="DZ48" s="137">
        <v>5.4200000000000008</v>
      </c>
      <c r="EA48" s="136">
        <v>1.65</v>
      </c>
      <c r="EB48" s="136">
        <v>20</v>
      </c>
      <c r="EC48" s="138">
        <v>7.7161628540305021E-3</v>
      </c>
      <c r="ED48" s="139">
        <v>1.4705882352941178</v>
      </c>
      <c r="EE48" s="40"/>
      <c r="EF48" s="18"/>
      <c r="EG48" s="19"/>
      <c r="EH48" s="18"/>
      <c r="EI48" s="18"/>
      <c r="EJ48" s="20"/>
      <c r="EK48" s="21"/>
      <c r="EL48" s="284"/>
      <c r="EM48" s="18"/>
      <c r="EN48" s="19"/>
      <c r="EO48" s="18"/>
      <c r="EP48" s="18"/>
      <c r="EQ48" s="20"/>
      <c r="ER48" s="21"/>
      <c r="ES48" s="284">
        <v>1</v>
      </c>
      <c r="ET48" s="18">
        <v>13.9</v>
      </c>
      <c r="EU48" s="19">
        <v>13.9</v>
      </c>
      <c r="EV48" s="18">
        <v>13.9</v>
      </c>
      <c r="EW48" s="18">
        <v>13.9</v>
      </c>
      <c r="EX48" s="20">
        <v>3.2291666666666666E-3</v>
      </c>
      <c r="EY48" s="21">
        <v>4</v>
      </c>
      <c r="EZ48" s="284"/>
      <c r="FA48" s="18"/>
      <c r="FB48" s="19"/>
      <c r="FC48" s="18"/>
      <c r="FD48" s="18"/>
      <c r="FE48" s="20"/>
      <c r="FF48" s="21"/>
      <c r="FG48" s="284">
        <v>2</v>
      </c>
      <c r="FH48" s="18">
        <v>19.5</v>
      </c>
      <c r="FI48" s="19">
        <v>9.75</v>
      </c>
      <c r="FJ48" s="18">
        <v>9.5</v>
      </c>
      <c r="FK48" s="18">
        <v>10</v>
      </c>
      <c r="FL48" s="20">
        <v>1.8865740740740742E-3</v>
      </c>
      <c r="FM48" s="21">
        <v>1</v>
      </c>
      <c r="FN48" s="284">
        <v>2</v>
      </c>
      <c r="FO48" s="18">
        <v>22.5</v>
      </c>
      <c r="FP48" s="19">
        <v>11.25</v>
      </c>
      <c r="FQ48" s="18">
        <v>8.5</v>
      </c>
      <c r="FR48" s="18">
        <v>14</v>
      </c>
      <c r="FS48" s="20">
        <v>1.9618055555555556E-3</v>
      </c>
      <c r="FT48" s="21">
        <v>0.5</v>
      </c>
      <c r="FU48" s="284"/>
      <c r="FV48" s="18"/>
      <c r="FW48" s="19"/>
      <c r="FX48" s="18"/>
      <c r="FY48" s="18"/>
      <c r="FZ48" s="20"/>
      <c r="GA48" s="21"/>
      <c r="GB48" s="284">
        <v>1</v>
      </c>
      <c r="GC48" s="18">
        <v>54.75</v>
      </c>
      <c r="GD48" s="19">
        <v>54.75</v>
      </c>
      <c r="GE48" s="18">
        <v>54.75</v>
      </c>
      <c r="GF48" s="18">
        <v>54.75</v>
      </c>
      <c r="GG48" s="20">
        <v>2.4305555555555556E-3</v>
      </c>
      <c r="GH48" s="21">
        <v>0</v>
      </c>
      <c r="GI48" s="284"/>
      <c r="GJ48" s="18"/>
      <c r="GK48" s="19"/>
      <c r="GL48" s="18"/>
      <c r="GM48" s="18"/>
      <c r="GN48" s="20"/>
      <c r="GO48" s="21"/>
      <c r="GP48" s="284"/>
      <c r="GQ48" s="18"/>
      <c r="GR48" s="19"/>
      <c r="GS48" s="18"/>
      <c r="GT48" s="18"/>
      <c r="GU48" s="20"/>
      <c r="GV48" s="21"/>
      <c r="GW48" s="284"/>
      <c r="GX48" s="18"/>
      <c r="GY48" s="19"/>
      <c r="GZ48" s="18"/>
      <c r="HA48" s="18"/>
      <c r="HB48" s="20"/>
      <c r="HC48" s="21"/>
      <c r="HD48" s="134"/>
      <c r="HE48" s="27"/>
      <c r="HF48" s="28"/>
      <c r="HG48" s="27"/>
      <c r="HH48" s="27"/>
      <c r="HI48" s="29"/>
      <c r="HJ48" s="135"/>
      <c r="HK48" s="284"/>
      <c r="HL48" s="18"/>
      <c r="HM48" s="19"/>
      <c r="HN48" s="18"/>
      <c r="HO48" s="18"/>
      <c r="HP48" s="20"/>
      <c r="HQ48" s="21"/>
      <c r="HR48" s="284"/>
      <c r="HS48" s="18"/>
      <c r="HT48" s="19"/>
      <c r="HU48" s="18"/>
      <c r="HV48" s="18"/>
      <c r="HW48" s="20"/>
      <c r="HX48" s="21"/>
      <c r="HY48" s="284"/>
      <c r="HZ48" s="18"/>
      <c r="IA48" s="19"/>
      <c r="IB48" s="18"/>
      <c r="IC48" s="18"/>
      <c r="ID48" s="20"/>
      <c r="IE48" s="21"/>
      <c r="IF48" s="284"/>
      <c r="IG48" s="18"/>
      <c r="IH48" s="19"/>
      <c r="II48" s="18"/>
      <c r="IJ48" s="18"/>
      <c r="IK48" s="20"/>
      <c r="IL48" s="21"/>
      <c r="IM48" s="284"/>
      <c r="IN48" s="18"/>
      <c r="IO48" s="19"/>
      <c r="IP48" s="18"/>
      <c r="IQ48" s="18"/>
      <c r="IR48" s="20"/>
      <c r="IS48" s="21"/>
      <c r="IT48" s="284"/>
      <c r="IU48" s="18"/>
      <c r="IV48" s="19"/>
      <c r="IW48" s="18"/>
      <c r="IX48" s="18"/>
      <c r="IY48" s="20"/>
      <c r="IZ48" s="21"/>
      <c r="JA48" s="136">
        <v>6</v>
      </c>
      <c r="JB48" s="136">
        <v>110.65</v>
      </c>
      <c r="JC48" s="137">
        <v>18.441666666666666</v>
      </c>
      <c r="JD48" s="136">
        <v>8.5</v>
      </c>
      <c r="JE48" s="136">
        <v>54.75</v>
      </c>
      <c r="JF48" s="138">
        <v>2.2260802469135804E-3</v>
      </c>
      <c r="JG48" s="139">
        <v>1.1666666666666667</v>
      </c>
      <c r="JH48" s="40"/>
      <c r="JI48" s="18"/>
      <c r="JJ48" s="19"/>
      <c r="JK48" s="18"/>
      <c r="JL48" s="18"/>
      <c r="JM48" s="20"/>
      <c r="JN48" s="21"/>
      <c r="JO48" s="284"/>
      <c r="JP48" s="18"/>
      <c r="JQ48" s="19"/>
      <c r="JR48" s="18"/>
      <c r="JS48" s="18"/>
      <c r="JT48" s="20"/>
      <c r="JU48" s="21"/>
      <c r="JV48" s="284"/>
      <c r="JW48" s="18"/>
      <c r="JX48" s="19"/>
      <c r="JY48" s="18"/>
      <c r="JZ48" s="18"/>
      <c r="KA48" s="20"/>
      <c r="KB48" s="21"/>
      <c r="KC48" s="284"/>
      <c r="KD48" s="18"/>
      <c r="KE48" s="19"/>
      <c r="KF48" s="18"/>
      <c r="KG48" s="18"/>
      <c r="KH48" s="20"/>
      <c r="KI48" s="21"/>
      <c r="KJ48" s="284"/>
      <c r="KK48" s="18"/>
      <c r="KL48" s="19"/>
      <c r="KM48" s="18"/>
      <c r="KN48" s="18"/>
      <c r="KO48" s="20"/>
      <c r="KP48" s="21"/>
      <c r="KQ48" s="284">
        <v>1</v>
      </c>
      <c r="KR48" s="18">
        <v>0.5</v>
      </c>
      <c r="KS48" s="19">
        <v>0.5</v>
      </c>
      <c r="KT48" s="18">
        <v>0.5</v>
      </c>
      <c r="KU48" s="18">
        <v>0.5</v>
      </c>
      <c r="KV48" s="20">
        <v>2.162037037037037E-2</v>
      </c>
      <c r="KW48" s="21">
        <v>4</v>
      </c>
      <c r="KX48" s="284"/>
      <c r="KY48" s="18"/>
      <c r="KZ48" s="19"/>
      <c r="LA48" s="18"/>
      <c r="LB48" s="18"/>
      <c r="LC48" s="20"/>
      <c r="LD48" s="21"/>
      <c r="LE48" s="284">
        <v>1</v>
      </c>
      <c r="LF48" s="18">
        <v>1.2</v>
      </c>
      <c r="LG48" s="19">
        <v>1.2</v>
      </c>
      <c r="LH48" s="18">
        <v>1.2</v>
      </c>
      <c r="LI48" s="18">
        <v>1.2</v>
      </c>
      <c r="LJ48" s="20">
        <v>2.7349537037037037E-2</v>
      </c>
      <c r="LK48" s="21">
        <v>6</v>
      </c>
      <c r="LL48" s="284"/>
      <c r="LM48" s="18"/>
      <c r="LN48" s="19"/>
      <c r="LO48" s="18"/>
      <c r="LP48" s="18"/>
      <c r="LQ48" s="20"/>
      <c r="LR48" s="21"/>
      <c r="LS48" s="284"/>
      <c r="LT48" s="18"/>
      <c r="LU48" s="19"/>
      <c r="LV48" s="18"/>
      <c r="LW48" s="18"/>
      <c r="LX48" s="20"/>
      <c r="LY48" s="21"/>
      <c r="LZ48" s="284"/>
      <c r="MA48" s="18"/>
      <c r="MB48" s="19"/>
      <c r="MC48" s="18"/>
      <c r="MD48" s="18"/>
      <c r="ME48" s="20"/>
      <c r="MF48" s="21"/>
      <c r="MG48" s="134"/>
      <c r="MH48" s="27"/>
      <c r="MI48" s="28"/>
      <c r="MJ48" s="27"/>
      <c r="MK48" s="27"/>
      <c r="ML48" s="29"/>
      <c r="MM48" s="135"/>
      <c r="MN48" s="284"/>
      <c r="MO48" s="18"/>
      <c r="MP48" s="19"/>
      <c r="MQ48" s="18"/>
      <c r="MR48" s="18"/>
      <c r="MS48" s="20"/>
      <c r="MT48" s="21"/>
      <c r="MU48" s="284"/>
      <c r="MV48" s="18"/>
      <c r="MW48" s="19"/>
      <c r="MX48" s="18"/>
      <c r="MY48" s="18"/>
      <c r="MZ48" s="20"/>
      <c r="NA48" s="21"/>
      <c r="NB48" s="284"/>
      <c r="NC48" s="18"/>
      <c r="ND48" s="19"/>
      <c r="NE48" s="18"/>
      <c r="NF48" s="18"/>
      <c r="NG48" s="20"/>
      <c r="NH48" s="21"/>
      <c r="NI48" s="284"/>
      <c r="NJ48" s="18"/>
      <c r="NK48" s="19"/>
      <c r="NL48" s="18"/>
      <c r="NM48" s="18"/>
      <c r="NN48" s="20"/>
      <c r="NO48" s="21"/>
      <c r="NP48" s="284"/>
      <c r="NQ48" s="18"/>
      <c r="NR48" s="19"/>
      <c r="NS48" s="18"/>
      <c r="NT48" s="18"/>
      <c r="NU48" s="20"/>
      <c r="NV48" s="21"/>
      <c r="NW48" s="284"/>
      <c r="NX48" s="18"/>
      <c r="NY48" s="19"/>
      <c r="NZ48" s="18"/>
      <c r="OA48" s="18"/>
      <c r="OB48" s="20"/>
      <c r="OC48" s="21"/>
      <c r="OD48" s="136">
        <v>2</v>
      </c>
      <c r="OE48" s="136">
        <v>1.7</v>
      </c>
      <c r="OF48" s="137">
        <v>0.85</v>
      </c>
      <c r="OG48" s="136">
        <v>0.5</v>
      </c>
      <c r="OH48" s="136">
        <v>1.2</v>
      </c>
      <c r="OI48" s="138">
        <v>2.4484953703703703E-2</v>
      </c>
      <c r="OJ48" s="139">
        <v>5</v>
      </c>
      <c r="OK48" s="40"/>
      <c r="OL48" s="18"/>
      <c r="OM48" s="19"/>
      <c r="ON48" s="18"/>
      <c r="OO48" s="18"/>
      <c r="OP48" s="20"/>
      <c r="OQ48" s="21"/>
      <c r="OR48" s="136"/>
      <c r="OS48" s="136"/>
      <c r="OT48" s="137"/>
      <c r="OU48" s="136"/>
      <c r="OV48" s="136"/>
      <c r="OW48" s="138"/>
      <c r="OX48" s="285"/>
    </row>
    <row r="49" spans="1:414" s="22" customFormat="1" x14ac:dyDescent="0.2">
      <c r="A49" s="133">
        <v>39</v>
      </c>
      <c r="B49" s="40"/>
      <c r="C49" s="18"/>
      <c r="D49" s="19"/>
      <c r="E49" s="18"/>
      <c r="F49" s="18"/>
      <c r="G49" s="20"/>
      <c r="H49" s="21"/>
      <c r="I49" s="284">
        <v>2</v>
      </c>
      <c r="J49" s="18">
        <v>8.1</v>
      </c>
      <c r="K49" s="19">
        <v>4.05</v>
      </c>
      <c r="L49" s="18">
        <v>3.1</v>
      </c>
      <c r="M49" s="18">
        <v>5</v>
      </c>
      <c r="N49" s="20">
        <v>8.4664351851851845E-3</v>
      </c>
      <c r="O49" s="21">
        <v>2.5</v>
      </c>
      <c r="P49" s="284">
        <v>3</v>
      </c>
      <c r="Q49" s="18">
        <v>10</v>
      </c>
      <c r="R49" s="19">
        <v>3.3333333333333335</v>
      </c>
      <c r="S49" s="18">
        <v>3.1</v>
      </c>
      <c r="T49" s="18">
        <v>3.8</v>
      </c>
      <c r="U49" s="20">
        <v>8.8117283950617294E-3</v>
      </c>
      <c r="V49" s="21">
        <v>1.3333333333333333</v>
      </c>
      <c r="W49" s="284">
        <v>5</v>
      </c>
      <c r="X49" s="18">
        <v>22.75</v>
      </c>
      <c r="Y49" s="19">
        <v>4.55</v>
      </c>
      <c r="Z49" s="18">
        <v>1.75</v>
      </c>
      <c r="AA49" s="18">
        <v>10</v>
      </c>
      <c r="AB49" s="20">
        <v>9.2986111111111117E-3</v>
      </c>
      <c r="AC49" s="21">
        <v>0.8</v>
      </c>
      <c r="AD49" s="284">
        <v>2</v>
      </c>
      <c r="AE49" s="18">
        <v>2.6</v>
      </c>
      <c r="AF49" s="19">
        <v>1.3</v>
      </c>
      <c r="AG49" s="18">
        <v>1</v>
      </c>
      <c r="AH49" s="18">
        <v>1.6</v>
      </c>
      <c r="AI49" s="20">
        <v>7.3958333333333324E-3</v>
      </c>
      <c r="AJ49" s="21">
        <v>0</v>
      </c>
      <c r="AK49" s="284">
        <v>2</v>
      </c>
      <c r="AL49" s="18">
        <v>6.35</v>
      </c>
      <c r="AM49" s="19">
        <v>3.1749999999999998</v>
      </c>
      <c r="AN49" s="18">
        <v>3.1</v>
      </c>
      <c r="AO49" s="18">
        <v>3.25</v>
      </c>
      <c r="AP49" s="20">
        <v>6.6145833333333334E-3</v>
      </c>
      <c r="AQ49" s="21">
        <v>3</v>
      </c>
      <c r="AR49" s="284">
        <v>2</v>
      </c>
      <c r="AS49" s="18">
        <v>23.1</v>
      </c>
      <c r="AT49" s="19">
        <v>11.55</v>
      </c>
      <c r="AU49" s="18">
        <v>3.1</v>
      </c>
      <c r="AV49" s="18">
        <v>20</v>
      </c>
      <c r="AW49" s="20">
        <v>7.4189814814814813E-3</v>
      </c>
      <c r="AX49" s="21">
        <v>1</v>
      </c>
      <c r="AY49" s="284"/>
      <c r="AZ49" s="18"/>
      <c r="BA49" s="19"/>
      <c r="BB49" s="18"/>
      <c r="BC49" s="18"/>
      <c r="BD49" s="20"/>
      <c r="BE49" s="21"/>
      <c r="BF49" s="284">
        <v>2</v>
      </c>
      <c r="BG49" s="18">
        <v>4.68</v>
      </c>
      <c r="BH49" s="19">
        <v>2.34</v>
      </c>
      <c r="BI49" s="18">
        <v>1.67</v>
      </c>
      <c r="BJ49" s="18">
        <v>3.01</v>
      </c>
      <c r="BK49" s="20">
        <v>8.0613425925925922E-3</v>
      </c>
      <c r="BL49" s="21">
        <v>7.6583333333328483</v>
      </c>
      <c r="BM49" s="284"/>
      <c r="BN49" s="18"/>
      <c r="BO49" s="19"/>
      <c r="BP49" s="18"/>
      <c r="BQ49" s="18"/>
      <c r="BR49" s="20"/>
      <c r="BS49" s="21"/>
      <c r="BT49" s="284">
        <v>1</v>
      </c>
      <c r="BU49" s="18">
        <v>3.5</v>
      </c>
      <c r="BV49" s="19">
        <v>3.5</v>
      </c>
      <c r="BW49" s="18">
        <v>3.5</v>
      </c>
      <c r="BX49" s="18">
        <v>3.5</v>
      </c>
      <c r="BY49" s="20">
        <v>6.9444444444444441E-3</v>
      </c>
      <c r="BZ49" s="21">
        <v>2</v>
      </c>
      <c r="CA49" s="134">
        <v>4</v>
      </c>
      <c r="CB49" s="27">
        <v>15</v>
      </c>
      <c r="CC49" s="28">
        <v>3.75</v>
      </c>
      <c r="CD49" s="27">
        <v>3</v>
      </c>
      <c r="CE49" s="27">
        <v>4</v>
      </c>
      <c r="CF49" s="29">
        <v>6.9010416666666664E-3</v>
      </c>
      <c r="CG49" s="135">
        <v>0.25</v>
      </c>
      <c r="CH49" s="284">
        <v>4</v>
      </c>
      <c r="CI49" s="18">
        <v>12.1</v>
      </c>
      <c r="CJ49" s="19">
        <v>3.0249999999999999</v>
      </c>
      <c r="CK49" s="18">
        <v>2.9</v>
      </c>
      <c r="CL49" s="18">
        <v>3.1</v>
      </c>
      <c r="CM49" s="20">
        <v>6.7679398148148143E-3</v>
      </c>
      <c r="CN49" s="21">
        <v>1</v>
      </c>
      <c r="CO49" s="284">
        <v>4</v>
      </c>
      <c r="CP49" s="18">
        <v>12.219999999999999</v>
      </c>
      <c r="CQ49" s="19">
        <v>3.0549999999999997</v>
      </c>
      <c r="CR49" s="18">
        <v>2.9</v>
      </c>
      <c r="CS49" s="18">
        <v>3.42</v>
      </c>
      <c r="CT49" s="20">
        <v>7.3206018518518507E-3</v>
      </c>
      <c r="CU49" s="21">
        <v>0.25</v>
      </c>
      <c r="CV49" s="284">
        <v>1</v>
      </c>
      <c r="CW49" s="18">
        <v>2.0499999999999998</v>
      </c>
      <c r="CX49" s="19">
        <v>2.0499999999999998</v>
      </c>
      <c r="CY49" s="18">
        <v>2.0499999999999998</v>
      </c>
      <c r="CZ49" s="18">
        <v>2.0499999999999998</v>
      </c>
      <c r="DA49" s="20">
        <v>6.7708333333333336E-3</v>
      </c>
      <c r="DB49" s="21">
        <v>3</v>
      </c>
      <c r="DC49" s="284"/>
      <c r="DD49" s="18"/>
      <c r="DE49" s="19"/>
      <c r="DF49" s="18"/>
      <c r="DG49" s="18"/>
      <c r="DH49" s="20"/>
      <c r="DI49" s="21"/>
      <c r="DJ49" s="284"/>
      <c r="DK49" s="18"/>
      <c r="DL49" s="19"/>
      <c r="DM49" s="18"/>
      <c r="DN49" s="18"/>
      <c r="DO49" s="20"/>
      <c r="DP49" s="21"/>
      <c r="DQ49" s="284"/>
      <c r="DR49" s="18"/>
      <c r="DS49" s="19"/>
      <c r="DT49" s="18"/>
      <c r="DU49" s="18"/>
      <c r="DV49" s="20"/>
      <c r="DW49" s="21"/>
      <c r="DX49" s="136">
        <v>32</v>
      </c>
      <c r="DY49" s="136">
        <v>122.45</v>
      </c>
      <c r="DZ49" s="137">
        <v>3.8265625000000001</v>
      </c>
      <c r="EA49" s="136">
        <v>1</v>
      </c>
      <c r="EB49" s="136">
        <v>20</v>
      </c>
      <c r="EC49" s="138">
        <v>7.7036313657407422E-3</v>
      </c>
      <c r="ED49" s="139">
        <v>1.478645833333303</v>
      </c>
      <c r="EE49" s="40"/>
      <c r="EF49" s="18"/>
      <c r="EG49" s="19"/>
      <c r="EH49" s="18"/>
      <c r="EI49" s="18"/>
      <c r="EJ49" s="20"/>
      <c r="EK49" s="21"/>
      <c r="EL49" s="284"/>
      <c r="EM49" s="18"/>
      <c r="EN49" s="19"/>
      <c r="EO49" s="18"/>
      <c r="EP49" s="18"/>
      <c r="EQ49" s="20"/>
      <c r="ER49" s="21"/>
      <c r="ES49" s="284"/>
      <c r="ET49" s="18"/>
      <c r="EU49" s="19"/>
      <c r="EV49" s="18"/>
      <c r="EW49" s="18"/>
      <c r="EX49" s="20"/>
      <c r="EY49" s="21"/>
      <c r="EZ49" s="284"/>
      <c r="FA49" s="18"/>
      <c r="FB49" s="19"/>
      <c r="FC49" s="18"/>
      <c r="FD49" s="18"/>
      <c r="FE49" s="20"/>
      <c r="FF49" s="21"/>
      <c r="FG49" s="284">
        <v>4</v>
      </c>
      <c r="FH49" s="18">
        <v>56.4</v>
      </c>
      <c r="FI49" s="19">
        <v>14.1</v>
      </c>
      <c r="FJ49" s="18">
        <v>8.5</v>
      </c>
      <c r="FK49" s="18">
        <v>26.9</v>
      </c>
      <c r="FL49" s="20">
        <v>2.6678240740740742E-3</v>
      </c>
      <c r="FM49" s="21">
        <v>0.75</v>
      </c>
      <c r="FN49" s="284"/>
      <c r="FO49" s="18"/>
      <c r="FP49" s="19"/>
      <c r="FQ49" s="18"/>
      <c r="FR49" s="18"/>
      <c r="FS49" s="20"/>
      <c r="FT49" s="21"/>
      <c r="FU49" s="284"/>
      <c r="FV49" s="18"/>
      <c r="FW49" s="19"/>
      <c r="FX49" s="18"/>
      <c r="FY49" s="18"/>
      <c r="FZ49" s="20"/>
      <c r="GA49" s="21"/>
      <c r="GB49" s="284"/>
      <c r="GC49" s="18"/>
      <c r="GD49" s="19"/>
      <c r="GE49" s="18"/>
      <c r="GF49" s="18"/>
      <c r="GG49" s="20"/>
      <c r="GH49" s="21"/>
      <c r="GI49" s="284"/>
      <c r="GJ49" s="18"/>
      <c r="GK49" s="19"/>
      <c r="GL49" s="18"/>
      <c r="GM49" s="18"/>
      <c r="GN49" s="20"/>
      <c r="GO49" s="21"/>
      <c r="GP49" s="284"/>
      <c r="GQ49" s="18"/>
      <c r="GR49" s="19"/>
      <c r="GS49" s="18"/>
      <c r="GT49" s="18"/>
      <c r="GU49" s="20"/>
      <c r="GV49" s="21"/>
      <c r="GW49" s="284"/>
      <c r="GX49" s="18"/>
      <c r="GY49" s="19"/>
      <c r="GZ49" s="18"/>
      <c r="HA49" s="18"/>
      <c r="HB49" s="20"/>
      <c r="HC49" s="21"/>
      <c r="HD49" s="134"/>
      <c r="HE49" s="27"/>
      <c r="HF49" s="28"/>
      <c r="HG49" s="27"/>
      <c r="HH49" s="27"/>
      <c r="HI49" s="29"/>
      <c r="HJ49" s="135"/>
      <c r="HK49" s="284"/>
      <c r="HL49" s="18"/>
      <c r="HM49" s="19"/>
      <c r="HN49" s="18"/>
      <c r="HO49" s="18"/>
      <c r="HP49" s="20"/>
      <c r="HQ49" s="21"/>
      <c r="HR49" s="284">
        <v>1</v>
      </c>
      <c r="HS49" s="18">
        <v>10.5</v>
      </c>
      <c r="HT49" s="19">
        <v>10.5</v>
      </c>
      <c r="HU49" s="18">
        <v>10.5</v>
      </c>
      <c r="HV49" s="18">
        <v>10.5</v>
      </c>
      <c r="HW49" s="20">
        <v>2.5347222222222221E-3</v>
      </c>
      <c r="HX49" s="21">
        <v>1</v>
      </c>
      <c r="HY49" s="284"/>
      <c r="HZ49" s="18"/>
      <c r="IA49" s="19"/>
      <c r="IB49" s="18"/>
      <c r="IC49" s="18"/>
      <c r="ID49" s="20"/>
      <c r="IE49" s="21"/>
      <c r="IF49" s="284"/>
      <c r="IG49" s="18"/>
      <c r="IH49" s="19"/>
      <c r="II49" s="18"/>
      <c r="IJ49" s="18"/>
      <c r="IK49" s="20"/>
      <c r="IL49" s="21"/>
      <c r="IM49" s="284"/>
      <c r="IN49" s="18"/>
      <c r="IO49" s="19"/>
      <c r="IP49" s="18"/>
      <c r="IQ49" s="18"/>
      <c r="IR49" s="20"/>
      <c r="IS49" s="21"/>
      <c r="IT49" s="284"/>
      <c r="IU49" s="18"/>
      <c r="IV49" s="19"/>
      <c r="IW49" s="18"/>
      <c r="IX49" s="18"/>
      <c r="IY49" s="20"/>
      <c r="IZ49" s="21"/>
      <c r="JA49" s="136">
        <v>5</v>
      </c>
      <c r="JB49" s="136">
        <v>66.900000000000006</v>
      </c>
      <c r="JC49" s="137">
        <v>13.38</v>
      </c>
      <c r="JD49" s="136">
        <v>8.5</v>
      </c>
      <c r="JE49" s="136">
        <v>26.9</v>
      </c>
      <c r="JF49" s="138">
        <v>2.6412037037037038E-3</v>
      </c>
      <c r="JG49" s="139">
        <v>0.8</v>
      </c>
      <c r="JH49" s="40"/>
      <c r="JI49" s="18"/>
      <c r="JJ49" s="19"/>
      <c r="JK49" s="18"/>
      <c r="JL49" s="18"/>
      <c r="JM49" s="20"/>
      <c r="JN49" s="21"/>
      <c r="JO49" s="284"/>
      <c r="JP49" s="18"/>
      <c r="JQ49" s="19"/>
      <c r="JR49" s="18"/>
      <c r="JS49" s="18"/>
      <c r="JT49" s="20"/>
      <c r="JU49" s="21"/>
      <c r="JV49" s="284"/>
      <c r="JW49" s="18"/>
      <c r="JX49" s="19"/>
      <c r="JY49" s="18"/>
      <c r="JZ49" s="18"/>
      <c r="KA49" s="20"/>
      <c r="KB49" s="21"/>
      <c r="KC49" s="284"/>
      <c r="KD49" s="18"/>
      <c r="KE49" s="19"/>
      <c r="KF49" s="18"/>
      <c r="KG49" s="18"/>
      <c r="KH49" s="20"/>
      <c r="KI49" s="21"/>
      <c r="KJ49" s="284"/>
      <c r="KK49" s="18"/>
      <c r="KL49" s="19"/>
      <c r="KM49" s="18"/>
      <c r="KN49" s="18"/>
      <c r="KO49" s="20"/>
      <c r="KP49" s="21"/>
      <c r="KQ49" s="284"/>
      <c r="KR49" s="18"/>
      <c r="KS49" s="19"/>
      <c r="KT49" s="18"/>
      <c r="KU49" s="18"/>
      <c r="KV49" s="20"/>
      <c r="KW49" s="21"/>
      <c r="KX49" s="284">
        <v>3</v>
      </c>
      <c r="KY49" s="18">
        <v>1.95</v>
      </c>
      <c r="KZ49" s="19">
        <v>0.65</v>
      </c>
      <c r="LA49" s="18">
        <v>0.5</v>
      </c>
      <c r="LB49" s="18">
        <v>0.8</v>
      </c>
      <c r="LC49" s="20">
        <v>2.6844135802469138E-2</v>
      </c>
      <c r="LD49" s="21">
        <v>1.6666666666666667</v>
      </c>
      <c r="LE49" s="284"/>
      <c r="LF49" s="18"/>
      <c r="LG49" s="19"/>
      <c r="LH49" s="18"/>
      <c r="LI49" s="18"/>
      <c r="LJ49" s="20"/>
      <c r="LK49" s="21"/>
      <c r="LL49" s="284"/>
      <c r="LM49" s="18"/>
      <c r="LN49" s="19"/>
      <c r="LO49" s="18"/>
      <c r="LP49" s="18"/>
      <c r="LQ49" s="20"/>
      <c r="LR49" s="21"/>
      <c r="LS49" s="284"/>
      <c r="LT49" s="18"/>
      <c r="LU49" s="19"/>
      <c r="LV49" s="18"/>
      <c r="LW49" s="18"/>
      <c r="LX49" s="20"/>
      <c r="LY49" s="21"/>
      <c r="LZ49" s="284"/>
      <c r="MA49" s="18"/>
      <c r="MB49" s="19"/>
      <c r="MC49" s="18"/>
      <c r="MD49" s="18"/>
      <c r="ME49" s="20"/>
      <c r="MF49" s="21"/>
      <c r="MG49" s="134"/>
      <c r="MH49" s="27"/>
      <c r="MI49" s="28"/>
      <c r="MJ49" s="27"/>
      <c r="MK49" s="27"/>
      <c r="ML49" s="29"/>
      <c r="MM49" s="135"/>
      <c r="MN49" s="284"/>
      <c r="MO49" s="18"/>
      <c r="MP49" s="19"/>
      <c r="MQ49" s="18"/>
      <c r="MR49" s="18"/>
      <c r="MS49" s="20"/>
      <c r="MT49" s="21"/>
      <c r="MU49" s="284"/>
      <c r="MV49" s="18"/>
      <c r="MW49" s="19"/>
      <c r="MX49" s="18"/>
      <c r="MY49" s="18"/>
      <c r="MZ49" s="20"/>
      <c r="NA49" s="21"/>
      <c r="NB49" s="284"/>
      <c r="NC49" s="18"/>
      <c r="ND49" s="19"/>
      <c r="NE49" s="18"/>
      <c r="NF49" s="18"/>
      <c r="NG49" s="20"/>
      <c r="NH49" s="21"/>
      <c r="NI49" s="284"/>
      <c r="NJ49" s="18"/>
      <c r="NK49" s="19"/>
      <c r="NL49" s="18"/>
      <c r="NM49" s="18"/>
      <c r="NN49" s="20"/>
      <c r="NO49" s="21"/>
      <c r="NP49" s="284"/>
      <c r="NQ49" s="18"/>
      <c r="NR49" s="19"/>
      <c r="NS49" s="18"/>
      <c r="NT49" s="18"/>
      <c r="NU49" s="20"/>
      <c r="NV49" s="21"/>
      <c r="NW49" s="284"/>
      <c r="NX49" s="18"/>
      <c r="NY49" s="19"/>
      <c r="NZ49" s="18"/>
      <c r="OA49" s="18"/>
      <c r="OB49" s="20"/>
      <c r="OC49" s="21"/>
      <c r="OD49" s="136">
        <v>3</v>
      </c>
      <c r="OE49" s="136">
        <v>1.95</v>
      </c>
      <c r="OF49" s="137">
        <v>0.65</v>
      </c>
      <c r="OG49" s="136">
        <v>0.5</v>
      </c>
      <c r="OH49" s="136">
        <v>0.8</v>
      </c>
      <c r="OI49" s="138">
        <v>2.6844135802469138E-2</v>
      </c>
      <c r="OJ49" s="139">
        <v>1.6666666666666667</v>
      </c>
      <c r="OK49" s="40"/>
      <c r="OL49" s="18"/>
      <c r="OM49" s="19"/>
      <c r="ON49" s="18"/>
      <c r="OO49" s="18"/>
      <c r="OP49" s="20"/>
      <c r="OQ49" s="21"/>
      <c r="OR49" s="136"/>
      <c r="OS49" s="136"/>
      <c r="OT49" s="137"/>
      <c r="OU49" s="136"/>
      <c r="OV49" s="136"/>
      <c r="OW49" s="138"/>
      <c r="OX49" s="285"/>
    </row>
    <row r="50" spans="1:414" s="22" customFormat="1" x14ac:dyDescent="0.2">
      <c r="A50" s="133">
        <v>40</v>
      </c>
      <c r="B50" s="40"/>
      <c r="C50" s="18"/>
      <c r="D50" s="19"/>
      <c r="E50" s="18"/>
      <c r="F50" s="18"/>
      <c r="G50" s="20"/>
      <c r="H50" s="21"/>
      <c r="I50" s="284">
        <v>5</v>
      </c>
      <c r="J50" s="18">
        <v>26</v>
      </c>
      <c r="K50" s="19">
        <v>5.2</v>
      </c>
      <c r="L50" s="18">
        <v>3.2</v>
      </c>
      <c r="M50" s="18">
        <v>7.6</v>
      </c>
      <c r="N50" s="20">
        <v>9.8333333333333328E-3</v>
      </c>
      <c r="O50" s="21">
        <v>0.6</v>
      </c>
      <c r="P50" s="284">
        <v>1</v>
      </c>
      <c r="Q50" s="18">
        <v>3.1</v>
      </c>
      <c r="R50" s="19">
        <v>3.1</v>
      </c>
      <c r="S50" s="18">
        <v>3.1</v>
      </c>
      <c r="T50" s="18">
        <v>3.1</v>
      </c>
      <c r="U50" s="20">
        <v>7.1643518518518514E-3</v>
      </c>
      <c r="V50" s="21">
        <v>3</v>
      </c>
      <c r="W50" s="284">
        <v>3</v>
      </c>
      <c r="X50" s="18">
        <v>15.2</v>
      </c>
      <c r="Y50" s="19">
        <v>5.0666666666666664</v>
      </c>
      <c r="Z50" s="18">
        <v>3.1</v>
      </c>
      <c r="AA50" s="18">
        <v>9</v>
      </c>
      <c r="AB50" s="20">
        <v>8.6304012345679009E-3</v>
      </c>
      <c r="AC50" s="21">
        <v>1</v>
      </c>
      <c r="AD50" s="284">
        <v>2</v>
      </c>
      <c r="AE50" s="18">
        <v>5.6</v>
      </c>
      <c r="AF50" s="19">
        <v>2.8</v>
      </c>
      <c r="AG50" s="18">
        <v>2.5</v>
      </c>
      <c r="AH50" s="18">
        <v>3.1</v>
      </c>
      <c r="AI50" s="20">
        <v>7.3842592592592597E-3</v>
      </c>
      <c r="AJ50" s="21">
        <v>0.5</v>
      </c>
      <c r="AK50" s="284">
        <v>2</v>
      </c>
      <c r="AL50" s="18">
        <v>4.75</v>
      </c>
      <c r="AM50" s="19">
        <v>2.375</v>
      </c>
      <c r="AN50" s="18">
        <v>1.5</v>
      </c>
      <c r="AO50" s="18">
        <v>3.25</v>
      </c>
      <c r="AP50" s="20">
        <v>6.8113425925925928E-3</v>
      </c>
      <c r="AQ50" s="21">
        <v>2.5</v>
      </c>
      <c r="AR50" s="284">
        <v>2</v>
      </c>
      <c r="AS50" s="18">
        <v>9.1</v>
      </c>
      <c r="AT50" s="19">
        <v>4.55</v>
      </c>
      <c r="AU50" s="18">
        <v>3.1</v>
      </c>
      <c r="AV50" s="18">
        <v>6</v>
      </c>
      <c r="AW50" s="20">
        <v>6.6087962962962966E-3</v>
      </c>
      <c r="AX50" s="21">
        <v>2.5</v>
      </c>
      <c r="AY50" s="284">
        <v>4</v>
      </c>
      <c r="AZ50" s="18">
        <v>8.48</v>
      </c>
      <c r="BA50" s="19">
        <v>2.12</v>
      </c>
      <c r="BB50" s="18">
        <v>2</v>
      </c>
      <c r="BC50" s="18">
        <v>2.27</v>
      </c>
      <c r="BD50" s="20">
        <v>6.9184027777777785E-3</v>
      </c>
      <c r="BE50" s="21">
        <v>4</v>
      </c>
      <c r="BF50" s="284"/>
      <c r="BG50" s="18"/>
      <c r="BH50" s="19"/>
      <c r="BI50" s="18"/>
      <c r="BJ50" s="18"/>
      <c r="BK50" s="20"/>
      <c r="BL50" s="21"/>
      <c r="BM50" s="284"/>
      <c r="BN50" s="18"/>
      <c r="BO50" s="19"/>
      <c r="BP50" s="18"/>
      <c r="BQ50" s="18"/>
      <c r="BR50" s="20"/>
      <c r="BS50" s="21"/>
      <c r="BT50" s="284">
        <v>3</v>
      </c>
      <c r="BU50" s="18">
        <v>20.5</v>
      </c>
      <c r="BV50" s="19">
        <v>6.833333333333333</v>
      </c>
      <c r="BW50" s="18">
        <v>4.5</v>
      </c>
      <c r="BX50" s="18">
        <v>11</v>
      </c>
      <c r="BY50" s="20">
        <v>7.3148148148148148E-3</v>
      </c>
      <c r="BZ50" s="21">
        <v>2.3333333333333335</v>
      </c>
      <c r="CA50" s="134">
        <v>5</v>
      </c>
      <c r="CB50" s="27">
        <v>28.5</v>
      </c>
      <c r="CC50" s="28">
        <v>5.7</v>
      </c>
      <c r="CD50" s="27">
        <v>3</v>
      </c>
      <c r="CE50" s="27">
        <v>10.5</v>
      </c>
      <c r="CF50" s="29">
        <v>7.2453703703703699E-3</v>
      </c>
      <c r="CG50" s="135">
        <v>0.6</v>
      </c>
      <c r="CH50" s="284"/>
      <c r="CI50" s="18"/>
      <c r="CJ50" s="19"/>
      <c r="CK50" s="18"/>
      <c r="CL50" s="18"/>
      <c r="CM50" s="20"/>
      <c r="CN50" s="21"/>
      <c r="CO50" s="284">
        <v>3</v>
      </c>
      <c r="CP50" s="18">
        <v>10.7</v>
      </c>
      <c r="CQ50" s="19">
        <v>3.5666666666666664</v>
      </c>
      <c r="CR50" s="18">
        <v>1.6</v>
      </c>
      <c r="CS50" s="18">
        <v>6.2</v>
      </c>
      <c r="CT50" s="20">
        <v>7.3148148148148157E-3</v>
      </c>
      <c r="CU50" s="21">
        <v>0.66666666666666663</v>
      </c>
      <c r="CV50" s="284">
        <v>2</v>
      </c>
      <c r="CW50" s="18">
        <v>7</v>
      </c>
      <c r="CX50" s="19">
        <v>3.5</v>
      </c>
      <c r="CY50" s="18">
        <v>2</v>
      </c>
      <c r="CZ50" s="18">
        <v>5</v>
      </c>
      <c r="DA50" s="20">
        <v>7.3900462962962965E-3</v>
      </c>
      <c r="DB50" s="21">
        <v>2</v>
      </c>
      <c r="DC50" s="284">
        <v>1</v>
      </c>
      <c r="DD50" s="18">
        <v>6.4</v>
      </c>
      <c r="DE50" s="19">
        <v>6.4</v>
      </c>
      <c r="DF50" s="18">
        <v>6.4</v>
      </c>
      <c r="DG50" s="18">
        <v>6.4</v>
      </c>
      <c r="DH50" s="20">
        <v>9.2592592592592605E-3</v>
      </c>
      <c r="DI50" s="21">
        <v>0</v>
      </c>
      <c r="DJ50" s="284"/>
      <c r="DK50" s="18"/>
      <c r="DL50" s="19"/>
      <c r="DM50" s="18"/>
      <c r="DN50" s="18"/>
      <c r="DO50" s="20"/>
      <c r="DP50" s="21"/>
      <c r="DQ50" s="284"/>
      <c r="DR50" s="18"/>
      <c r="DS50" s="19"/>
      <c r="DT50" s="18"/>
      <c r="DU50" s="18"/>
      <c r="DV50" s="20"/>
      <c r="DW50" s="21"/>
      <c r="DX50" s="136">
        <v>33</v>
      </c>
      <c r="DY50" s="136">
        <v>145.32999999999998</v>
      </c>
      <c r="DZ50" s="137">
        <v>4.4039393939393934</v>
      </c>
      <c r="EA50" s="136">
        <v>1.5</v>
      </c>
      <c r="EB50" s="136">
        <v>11</v>
      </c>
      <c r="EC50" s="138">
        <v>7.7472643097643099E-3</v>
      </c>
      <c r="ED50" s="139">
        <v>1.5757575757575757</v>
      </c>
      <c r="EE50" s="40"/>
      <c r="EF50" s="18"/>
      <c r="EG50" s="19"/>
      <c r="EH50" s="18"/>
      <c r="EI50" s="18"/>
      <c r="EJ50" s="20"/>
      <c r="EK50" s="21"/>
      <c r="EL50" s="284"/>
      <c r="EM50" s="18"/>
      <c r="EN50" s="19"/>
      <c r="EO50" s="18"/>
      <c r="EP50" s="18"/>
      <c r="EQ50" s="20"/>
      <c r="ER50" s="21"/>
      <c r="ES50" s="284"/>
      <c r="ET50" s="18"/>
      <c r="EU50" s="19"/>
      <c r="EV50" s="18"/>
      <c r="EW50" s="18"/>
      <c r="EX50" s="20"/>
      <c r="EY50" s="21"/>
      <c r="EZ50" s="284">
        <v>1</v>
      </c>
      <c r="FA50" s="18">
        <v>10</v>
      </c>
      <c r="FB50" s="19">
        <v>10</v>
      </c>
      <c r="FC50" s="18">
        <v>10</v>
      </c>
      <c r="FD50" s="18">
        <v>10</v>
      </c>
      <c r="FE50" s="20">
        <v>2.0833333333333333E-3</v>
      </c>
      <c r="FF50" s="21">
        <v>0</v>
      </c>
      <c r="FG50" s="284">
        <v>2</v>
      </c>
      <c r="FH50" s="18">
        <v>20</v>
      </c>
      <c r="FI50" s="19">
        <v>10</v>
      </c>
      <c r="FJ50" s="18">
        <v>10</v>
      </c>
      <c r="FK50" s="18">
        <v>10</v>
      </c>
      <c r="FL50" s="20">
        <v>2.0833333333333333E-3</v>
      </c>
      <c r="FM50" s="21">
        <v>0.5</v>
      </c>
      <c r="FN50" s="284"/>
      <c r="FO50" s="18"/>
      <c r="FP50" s="19"/>
      <c r="FQ50" s="18"/>
      <c r="FR50" s="18"/>
      <c r="FS50" s="20"/>
      <c r="FT50" s="21"/>
      <c r="FU50" s="284"/>
      <c r="FV50" s="18"/>
      <c r="FW50" s="19"/>
      <c r="FX50" s="18"/>
      <c r="FY50" s="18"/>
      <c r="FZ50" s="20"/>
      <c r="GA50" s="21"/>
      <c r="GB50" s="284"/>
      <c r="GC50" s="18"/>
      <c r="GD50" s="19"/>
      <c r="GE50" s="18"/>
      <c r="GF50" s="18"/>
      <c r="GG50" s="20"/>
      <c r="GH50" s="21"/>
      <c r="GI50" s="284"/>
      <c r="GJ50" s="18"/>
      <c r="GK50" s="19"/>
      <c r="GL50" s="18"/>
      <c r="GM50" s="18"/>
      <c r="GN50" s="20"/>
      <c r="GO50" s="21"/>
      <c r="GP50" s="284"/>
      <c r="GQ50" s="18"/>
      <c r="GR50" s="19"/>
      <c r="GS50" s="18"/>
      <c r="GT50" s="18"/>
      <c r="GU50" s="20"/>
      <c r="GV50" s="21"/>
      <c r="GW50" s="284"/>
      <c r="GX50" s="18"/>
      <c r="GY50" s="19"/>
      <c r="GZ50" s="18"/>
      <c r="HA50" s="18"/>
      <c r="HB50" s="20"/>
      <c r="HC50" s="21"/>
      <c r="HD50" s="134"/>
      <c r="HE50" s="27"/>
      <c r="HF50" s="28"/>
      <c r="HG50" s="27"/>
      <c r="HH50" s="27"/>
      <c r="HI50" s="29"/>
      <c r="HJ50" s="135"/>
      <c r="HK50" s="284"/>
      <c r="HL50" s="18"/>
      <c r="HM50" s="19"/>
      <c r="HN50" s="18"/>
      <c r="HO50" s="18"/>
      <c r="HP50" s="20"/>
      <c r="HQ50" s="21"/>
      <c r="HR50" s="284">
        <v>2</v>
      </c>
      <c r="HS50" s="18">
        <v>27.5</v>
      </c>
      <c r="HT50" s="19">
        <v>13.75</v>
      </c>
      <c r="HU50" s="18">
        <v>2.5</v>
      </c>
      <c r="HV50" s="18">
        <v>25</v>
      </c>
      <c r="HW50" s="20">
        <v>2.5462962962962965E-3</v>
      </c>
      <c r="HX50" s="21">
        <v>1</v>
      </c>
      <c r="HY50" s="284">
        <v>1</v>
      </c>
      <c r="HZ50" s="18">
        <v>13</v>
      </c>
      <c r="IA50" s="19">
        <v>13</v>
      </c>
      <c r="IB50" s="18">
        <v>13</v>
      </c>
      <c r="IC50" s="18">
        <v>13</v>
      </c>
      <c r="ID50" s="20">
        <v>3.2060185185185191E-3</v>
      </c>
      <c r="IE50" s="21">
        <v>3</v>
      </c>
      <c r="IF50" s="284">
        <v>1</v>
      </c>
      <c r="IG50" s="18">
        <v>22</v>
      </c>
      <c r="IH50" s="19">
        <v>22</v>
      </c>
      <c r="II50" s="18">
        <v>22</v>
      </c>
      <c r="IJ50" s="18">
        <v>22</v>
      </c>
      <c r="IK50" s="20">
        <v>2.7199074074074074E-3</v>
      </c>
      <c r="IL50" s="21">
        <v>0</v>
      </c>
      <c r="IM50" s="284"/>
      <c r="IN50" s="18"/>
      <c r="IO50" s="19"/>
      <c r="IP50" s="18"/>
      <c r="IQ50" s="18"/>
      <c r="IR50" s="20"/>
      <c r="IS50" s="21"/>
      <c r="IT50" s="284"/>
      <c r="IU50" s="18"/>
      <c r="IV50" s="19"/>
      <c r="IW50" s="18"/>
      <c r="IX50" s="18"/>
      <c r="IY50" s="20"/>
      <c r="IZ50" s="21"/>
      <c r="JA50" s="136">
        <v>7</v>
      </c>
      <c r="JB50" s="136">
        <v>92.5</v>
      </c>
      <c r="JC50" s="137">
        <v>13.214285714285714</v>
      </c>
      <c r="JD50" s="136">
        <v>2.5</v>
      </c>
      <c r="JE50" s="136">
        <v>25</v>
      </c>
      <c r="JF50" s="138">
        <v>2.4669312169312172E-3</v>
      </c>
      <c r="JG50" s="139">
        <v>0.8571428571428571</v>
      </c>
      <c r="JH50" s="40"/>
      <c r="JI50" s="18"/>
      <c r="JJ50" s="19"/>
      <c r="JK50" s="18"/>
      <c r="JL50" s="18"/>
      <c r="JM50" s="20"/>
      <c r="JN50" s="21"/>
      <c r="JO50" s="284"/>
      <c r="JP50" s="18"/>
      <c r="JQ50" s="19"/>
      <c r="JR50" s="18"/>
      <c r="JS50" s="18"/>
      <c r="JT50" s="20"/>
      <c r="JU50" s="21"/>
      <c r="JV50" s="284"/>
      <c r="JW50" s="18"/>
      <c r="JX50" s="19"/>
      <c r="JY50" s="18"/>
      <c r="JZ50" s="18"/>
      <c r="KA50" s="20"/>
      <c r="KB50" s="21"/>
      <c r="KC50" s="284"/>
      <c r="KD50" s="18"/>
      <c r="KE50" s="19"/>
      <c r="KF50" s="18"/>
      <c r="KG50" s="18"/>
      <c r="KH50" s="20"/>
      <c r="KI50" s="21"/>
      <c r="KJ50" s="284"/>
      <c r="KK50" s="18"/>
      <c r="KL50" s="19"/>
      <c r="KM50" s="18"/>
      <c r="KN50" s="18"/>
      <c r="KO50" s="20"/>
      <c r="KP50" s="21"/>
      <c r="KQ50" s="284"/>
      <c r="KR50" s="18"/>
      <c r="KS50" s="19"/>
      <c r="KT50" s="18"/>
      <c r="KU50" s="18"/>
      <c r="KV50" s="20"/>
      <c r="KW50" s="21"/>
      <c r="KX50" s="284">
        <v>3</v>
      </c>
      <c r="KY50" s="18">
        <v>2.8984700000000001</v>
      </c>
      <c r="KZ50" s="19">
        <v>0.96615666666666666</v>
      </c>
      <c r="LA50" s="18">
        <v>0.88</v>
      </c>
      <c r="LB50" s="18">
        <v>1.1184700000000001</v>
      </c>
      <c r="LC50" s="20">
        <v>3.7391975308641974E-2</v>
      </c>
      <c r="LD50" s="21">
        <v>2</v>
      </c>
      <c r="LE50" s="284"/>
      <c r="LF50" s="18"/>
      <c r="LG50" s="19"/>
      <c r="LH50" s="18"/>
      <c r="LI50" s="18"/>
      <c r="LJ50" s="20"/>
      <c r="LK50" s="21"/>
      <c r="LL50" s="284"/>
      <c r="LM50" s="18"/>
      <c r="LN50" s="19"/>
      <c r="LO50" s="18"/>
      <c r="LP50" s="18"/>
      <c r="LQ50" s="20"/>
      <c r="LR50" s="21"/>
      <c r="LS50" s="284"/>
      <c r="LT50" s="18"/>
      <c r="LU50" s="19"/>
      <c r="LV50" s="18"/>
      <c r="LW50" s="18"/>
      <c r="LX50" s="20"/>
      <c r="LY50" s="21"/>
      <c r="LZ50" s="284"/>
      <c r="MA50" s="18"/>
      <c r="MB50" s="19"/>
      <c r="MC50" s="18"/>
      <c r="MD50" s="18"/>
      <c r="ME50" s="20"/>
      <c r="MF50" s="21"/>
      <c r="MG50" s="134"/>
      <c r="MH50" s="27"/>
      <c r="MI50" s="28"/>
      <c r="MJ50" s="27"/>
      <c r="MK50" s="27"/>
      <c r="ML50" s="29"/>
      <c r="MM50" s="135"/>
      <c r="MN50" s="284"/>
      <c r="MO50" s="18"/>
      <c r="MP50" s="19"/>
      <c r="MQ50" s="18"/>
      <c r="MR50" s="18"/>
      <c r="MS50" s="20"/>
      <c r="MT50" s="21"/>
      <c r="MU50" s="284">
        <v>1</v>
      </c>
      <c r="MV50" s="18">
        <v>1</v>
      </c>
      <c r="MW50" s="19">
        <v>1</v>
      </c>
      <c r="MX50" s="18">
        <v>1</v>
      </c>
      <c r="MY50" s="18">
        <v>1</v>
      </c>
      <c r="MZ50" s="20">
        <v>2.1875000000000002E-2</v>
      </c>
      <c r="NA50" s="21">
        <v>1</v>
      </c>
      <c r="NB50" s="284"/>
      <c r="NC50" s="18"/>
      <c r="ND50" s="19"/>
      <c r="NE50" s="18"/>
      <c r="NF50" s="18"/>
      <c r="NG50" s="20"/>
      <c r="NH50" s="21"/>
      <c r="NI50" s="284">
        <v>1</v>
      </c>
      <c r="NJ50" s="18">
        <v>1</v>
      </c>
      <c r="NK50" s="19">
        <v>1</v>
      </c>
      <c r="NL50" s="18">
        <v>1</v>
      </c>
      <c r="NM50" s="18">
        <v>1</v>
      </c>
      <c r="NN50" s="20">
        <v>2.071759259259259E-2</v>
      </c>
      <c r="NO50" s="21">
        <v>20</v>
      </c>
      <c r="NP50" s="284"/>
      <c r="NQ50" s="18"/>
      <c r="NR50" s="19"/>
      <c r="NS50" s="18"/>
      <c r="NT50" s="18"/>
      <c r="NU50" s="20"/>
      <c r="NV50" s="21"/>
      <c r="NW50" s="284"/>
      <c r="NX50" s="18"/>
      <c r="NY50" s="19"/>
      <c r="NZ50" s="18"/>
      <c r="OA50" s="18"/>
      <c r="OB50" s="20"/>
      <c r="OC50" s="21"/>
      <c r="OD50" s="136">
        <v>5</v>
      </c>
      <c r="OE50" s="136">
        <v>4.8984699999999997</v>
      </c>
      <c r="OF50" s="137">
        <v>0.97969399999999995</v>
      </c>
      <c r="OG50" s="136">
        <v>0.88</v>
      </c>
      <c r="OH50" s="136">
        <v>1.1184700000000001</v>
      </c>
      <c r="OI50" s="138">
        <v>3.0953703703703705E-2</v>
      </c>
      <c r="OJ50" s="139">
        <v>5.4</v>
      </c>
      <c r="OK50" s="40"/>
      <c r="OL50" s="18"/>
      <c r="OM50" s="19"/>
      <c r="ON50" s="18"/>
      <c r="OO50" s="18"/>
      <c r="OP50" s="20"/>
      <c r="OQ50" s="21"/>
      <c r="OR50" s="136"/>
      <c r="OS50" s="136"/>
      <c r="OT50" s="137"/>
      <c r="OU50" s="136"/>
      <c r="OV50" s="136"/>
      <c r="OW50" s="138"/>
      <c r="OX50" s="285"/>
    </row>
    <row r="51" spans="1:414" s="22" customFormat="1" x14ac:dyDescent="0.2">
      <c r="A51" s="133">
        <v>41</v>
      </c>
      <c r="B51" s="40"/>
      <c r="C51" s="18"/>
      <c r="D51" s="19"/>
      <c r="E51" s="18"/>
      <c r="F51" s="18"/>
      <c r="G51" s="20"/>
      <c r="H51" s="21"/>
      <c r="I51" s="284">
        <v>3</v>
      </c>
      <c r="J51" s="18">
        <v>11</v>
      </c>
      <c r="K51" s="19">
        <v>3.6666666666666665</v>
      </c>
      <c r="L51" s="18">
        <v>3.2</v>
      </c>
      <c r="M51" s="18">
        <v>4</v>
      </c>
      <c r="N51" s="20">
        <v>8.726851851851852E-3</v>
      </c>
      <c r="O51" s="21">
        <v>1</v>
      </c>
      <c r="P51" s="284">
        <v>4</v>
      </c>
      <c r="Q51" s="18">
        <v>13.4</v>
      </c>
      <c r="R51" s="19">
        <v>3.35</v>
      </c>
      <c r="S51" s="18">
        <v>3</v>
      </c>
      <c r="T51" s="18">
        <v>4.2</v>
      </c>
      <c r="U51" s="20">
        <v>7.8298611111111104E-3</v>
      </c>
      <c r="V51" s="21">
        <v>1.5</v>
      </c>
      <c r="W51" s="284">
        <v>4</v>
      </c>
      <c r="X51" s="18">
        <v>29.3</v>
      </c>
      <c r="Y51" s="19">
        <v>7.3250000000000002</v>
      </c>
      <c r="Z51" s="18">
        <v>2.5</v>
      </c>
      <c r="AA51" s="18">
        <v>18.100000000000001</v>
      </c>
      <c r="AB51" s="20">
        <v>8.8917824074074073E-3</v>
      </c>
      <c r="AC51" s="21">
        <v>0.75</v>
      </c>
      <c r="AD51" s="284">
        <v>2</v>
      </c>
      <c r="AE51" s="18">
        <v>8.5</v>
      </c>
      <c r="AF51" s="19">
        <v>4.25</v>
      </c>
      <c r="AG51" s="18">
        <v>3.3</v>
      </c>
      <c r="AH51" s="18">
        <v>5.2</v>
      </c>
      <c r="AI51" s="20">
        <v>7.8819444444444449E-3</v>
      </c>
      <c r="AJ51" s="21">
        <v>1</v>
      </c>
      <c r="AK51" s="284">
        <v>5</v>
      </c>
      <c r="AL51" s="18">
        <v>6.7</v>
      </c>
      <c r="AM51" s="19">
        <v>1.34</v>
      </c>
      <c r="AN51" s="18">
        <v>1</v>
      </c>
      <c r="AO51" s="18">
        <v>2</v>
      </c>
      <c r="AP51" s="20">
        <v>6.4583333333333324E-3</v>
      </c>
      <c r="AQ51" s="21">
        <v>1</v>
      </c>
      <c r="AR51" s="284">
        <v>3</v>
      </c>
      <c r="AS51" s="18">
        <v>36.950000000000003</v>
      </c>
      <c r="AT51" s="19">
        <v>12.316666666666668</v>
      </c>
      <c r="AU51" s="18">
        <v>3.25</v>
      </c>
      <c r="AV51" s="18">
        <v>26.2</v>
      </c>
      <c r="AW51" s="20">
        <v>7.2762345679012351E-3</v>
      </c>
      <c r="AX51" s="21">
        <v>3</v>
      </c>
      <c r="AY51" s="284">
        <v>2</v>
      </c>
      <c r="AZ51" s="18">
        <v>7.3</v>
      </c>
      <c r="BA51" s="19">
        <v>3.65</v>
      </c>
      <c r="BB51" s="18">
        <v>3.3</v>
      </c>
      <c r="BC51" s="18">
        <v>4</v>
      </c>
      <c r="BD51" s="20">
        <v>7.4942129629629629E-3</v>
      </c>
      <c r="BE51" s="21">
        <v>2</v>
      </c>
      <c r="BF51" s="284"/>
      <c r="BG51" s="18"/>
      <c r="BH51" s="19"/>
      <c r="BI51" s="18"/>
      <c r="BJ51" s="18"/>
      <c r="BK51" s="20"/>
      <c r="BL51" s="21"/>
      <c r="BM51" s="284"/>
      <c r="BN51" s="18"/>
      <c r="BO51" s="19"/>
      <c r="BP51" s="18"/>
      <c r="BQ51" s="18"/>
      <c r="BR51" s="20"/>
      <c r="BS51" s="21"/>
      <c r="BT51" s="284">
        <v>3</v>
      </c>
      <c r="BU51" s="18">
        <v>28.58</v>
      </c>
      <c r="BV51" s="19">
        <v>9.5266666666666655</v>
      </c>
      <c r="BW51" s="18">
        <v>4.58</v>
      </c>
      <c r="BX51" s="18">
        <v>18</v>
      </c>
      <c r="BY51" s="20">
        <v>7.0061728395061735E-3</v>
      </c>
      <c r="BZ51" s="21">
        <v>1.3333333333333333</v>
      </c>
      <c r="CA51" s="134">
        <v>3</v>
      </c>
      <c r="CB51" s="27">
        <v>26.6</v>
      </c>
      <c r="CC51" s="28">
        <v>8.8666666666666671</v>
      </c>
      <c r="CD51" s="27">
        <v>3</v>
      </c>
      <c r="CE51" s="27">
        <v>13.1</v>
      </c>
      <c r="CF51" s="29">
        <v>7.3032407407407412E-3</v>
      </c>
      <c r="CG51" s="135">
        <v>1.6666666666666667</v>
      </c>
      <c r="CH51" s="284">
        <v>2</v>
      </c>
      <c r="CI51" s="18">
        <v>6.1</v>
      </c>
      <c r="CJ51" s="19">
        <v>3.05</v>
      </c>
      <c r="CK51" s="18">
        <v>2.9</v>
      </c>
      <c r="CL51" s="18">
        <v>3.2</v>
      </c>
      <c r="CM51" s="20">
        <v>6.927083333333332E-3</v>
      </c>
      <c r="CN51" s="21">
        <v>4.5</v>
      </c>
      <c r="CO51" s="284">
        <v>3</v>
      </c>
      <c r="CP51" s="18">
        <v>7.3</v>
      </c>
      <c r="CQ51" s="19">
        <v>2.4333333333333331</v>
      </c>
      <c r="CR51" s="18">
        <v>2</v>
      </c>
      <c r="CS51" s="18">
        <v>2.7</v>
      </c>
      <c r="CT51" s="20">
        <v>7.3148148148148148E-3</v>
      </c>
      <c r="CU51" s="21">
        <v>1</v>
      </c>
      <c r="CV51" s="284">
        <v>1</v>
      </c>
      <c r="CW51" s="18">
        <v>4.5</v>
      </c>
      <c r="CX51" s="19">
        <v>4.5</v>
      </c>
      <c r="CY51" s="18">
        <v>4.5</v>
      </c>
      <c r="CZ51" s="18">
        <v>4.5</v>
      </c>
      <c r="DA51" s="20">
        <v>1.0416666666666666E-2</v>
      </c>
      <c r="DB51" s="21">
        <v>6</v>
      </c>
      <c r="DC51" s="284"/>
      <c r="DD51" s="18"/>
      <c r="DE51" s="19"/>
      <c r="DF51" s="18"/>
      <c r="DG51" s="18"/>
      <c r="DH51" s="20"/>
      <c r="DI51" s="21"/>
      <c r="DJ51" s="284"/>
      <c r="DK51" s="18"/>
      <c r="DL51" s="19"/>
      <c r="DM51" s="18"/>
      <c r="DN51" s="18"/>
      <c r="DO51" s="20"/>
      <c r="DP51" s="21"/>
      <c r="DQ51" s="284"/>
      <c r="DR51" s="18"/>
      <c r="DS51" s="19"/>
      <c r="DT51" s="18"/>
      <c r="DU51" s="18"/>
      <c r="DV51" s="20"/>
      <c r="DW51" s="21"/>
      <c r="DX51" s="136">
        <v>35</v>
      </c>
      <c r="DY51" s="136">
        <v>186.23</v>
      </c>
      <c r="DZ51" s="137">
        <v>5.3208571428571423</v>
      </c>
      <c r="EA51" s="136">
        <v>1</v>
      </c>
      <c r="EB51" s="136">
        <v>26.2</v>
      </c>
      <c r="EC51" s="138">
        <v>7.6309523809523824E-3</v>
      </c>
      <c r="ED51" s="139">
        <v>1.6857142857142857</v>
      </c>
      <c r="EE51" s="40"/>
      <c r="EF51" s="18"/>
      <c r="EG51" s="19"/>
      <c r="EH51" s="18"/>
      <c r="EI51" s="18"/>
      <c r="EJ51" s="20"/>
      <c r="EK51" s="21"/>
      <c r="EL51" s="284"/>
      <c r="EM51" s="18"/>
      <c r="EN51" s="19"/>
      <c r="EO51" s="18"/>
      <c r="EP51" s="18"/>
      <c r="EQ51" s="20"/>
      <c r="ER51" s="21"/>
      <c r="ES51" s="284"/>
      <c r="ET51" s="18"/>
      <c r="EU51" s="19"/>
      <c r="EV51" s="18"/>
      <c r="EW51" s="18"/>
      <c r="EX51" s="20"/>
      <c r="EY51" s="21"/>
      <c r="EZ51" s="284">
        <v>1</v>
      </c>
      <c r="FA51" s="18">
        <v>10</v>
      </c>
      <c r="FB51" s="19">
        <v>10</v>
      </c>
      <c r="FC51" s="18">
        <v>10</v>
      </c>
      <c r="FD51" s="18">
        <v>10</v>
      </c>
      <c r="FE51" s="20">
        <v>1.8402777777777777E-3</v>
      </c>
      <c r="FF51" s="21">
        <v>0</v>
      </c>
      <c r="FG51" s="284">
        <v>2</v>
      </c>
      <c r="FH51" s="18">
        <v>41</v>
      </c>
      <c r="FI51" s="19">
        <v>20.5</v>
      </c>
      <c r="FJ51" s="18">
        <v>12.8</v>
      </c>
      <c r="FK51" s="18">
        <v>28.2</v>
      </c>
      <c r="FL51" s="20">
        <v>2.6157407407407405E-3</v>
      </c>
      <c r="FM51" s="21">
        <v>1</v>
      </c>
      <c r="FN51" s="284">
        <v>1</v>
      </c>
      <c r="FO51" s="18">
        <v>15.6</v>
      </c>
      <c r="FP51" s="19">
        <v>15.6</v>
      </c>
      <c r="FQ51" s="18">
        <v>15.6</v>
      </c>
      <c r="FR51" s="18">
        <v>15.6</v>
      </c>
      <c r="FS51" s="20">
        <v>3.0555555555555557E-3</v>
      </c>
      <c r="FT51" s="21">
        <v>0</v>
      </c>
      <c r="FU51" s="284"/>
      <c r="FV51" s="18"/>
      <c r="FW51" s="19"/>
      <c r="FX51" s="18"/>
      <c r="FY51" s="18"/>
      <c r="FZ51" s="20"/>
      <c r="GA51" s="21"/>
      <c r="GB51" s="284"/>
      <c r="GC51" s="18"/>
      <c r="GD51" s="19"/>
      <c r="GE51" s="18"/>
      <c r="GF51" s="18"/>
      <c r="GG51" s="20"/>
      <c r="GH51" s="21"/>
      <c r="GI51" s="284"/>
      <c r="GJ51" s="18"/>
      <c r="GK51" s="19"/>
      <c r="GL51" s="18"/>
      <c r="GM51" s="18"/>
      <c r="GN51" s="20"/>
      <c r="GO51" s="21"/>
      <c r="GP51" s="284"/>
      <c r="GQ51" s="18"/>
      <c r="GR51" s="19"/>
      <c r="GS51" s="18"/>
      <c r="GT51" s="18"/>
      <c r="GU51" s="20"/>
      <c r="GV51" s="21"/>
      <c r="GW51" s="284"/>
      <c r="GX51" s="18"/>
      <c r="GY51" s="19"/>
      <c r="GZ51" s="18"/>
      <c r="HA51" s="18"/>
      <c r="HB51" s="20"/>
      <c r="HC51" s="21"/>
      <c r="HD51" s="134"/>
      <c r="HE51" s="27"/>
      <c r="HF51" s="28"/>
      <c r="HG51" s="27"/>
      <c r="HH51" s="27"/>
      <c r="HI51" s="29"/>
      <c r="HJ51" s="135"/>
      <c r="HK51" s="284"/>
      <c r="HL51" s="18"/>
      <c r="HM51" s="19"/>
      <c r="HN51" s="18"/>
      <c r="HO51" s="18"/>
      <c r="HP51" s="20"/>
      <c r="HQ51" s="21"/>
      <c r="HR51" s="284"/>
      <c r="HS51" s="18"/>
      <c r="HT51" s="19"/>
      <c r="HU51" s="18"/>
      <c r="HV51" s="18"/>
      <c r="HW51" s="20"/>
      <c r="HX51" s="21"/>
      <c r="HY51" s="284"/>
      <c r="HZ51" s="18"/>
      <c r="IA51" s="19"/>
      <c r="IB51" s="18"/>
      <c r="IC51" s="18"/>
      <c r="ID51" s="20"/>
      <c r="IE51" s="21"/>
      <c r="IF51" s="284"/>
      <c r="IG51" s="18"/>
      <c r="IH51" s="19"/>
      <c r="II51" s="18"/>
      <c r="IJ51" s="18"/>
      <c r="IK51" s="20"/>
      <c r="IL51" s="21"/>
      <c r="IM51" s="284"/>
      <c r="IN51" s="18"/>
      <c r="IO51" s="19"/>
      <c r="IP51" s="18"/>
      <c r="IQ51" s="18"/>
      <c r="IR51" s="20"/>
      <c r="IS51" s="21"/>
      <c r="IT51" s="284"/>
      <c r="IU51" s="18"/>
      <c r="IV51" s="19"/>
      <c r="IW51" s="18"/>
      <c r="IX51" s="18"/>
      <c r="IY51" s="20"/>
      <c r="IZ51" s="21"/>
      <c r="JA51" s="136">
        <v>4</v>
      </c>
      <c r="JB51" s="136">
        <v>66.599999999999994</v>
      </c>
      <c r="JC51" s="137">
        <v>16.649999999999999</v>
      </c>
      <c r="JD51" s="136">
        <v>10</v>
      </c>
      <c r="JE51" s="136">
        <v>28.2</v>
      </c>
      <c r="JF51" s="138">
        <v>2.5318287037037037E-3</v>
      </c>
      <c r="JG51" s="139">
        <v>0.5</v>
      </c>
      <c r="JH51" s="40"/>
      <c r="JI51" s="18"/>
      <c r="JJ51" s="19"/>
      <c r="JK51" s="18"/>
      <c r="JL51" s="18"/>
      <c r="JM51" s="20"/>
      <c r="JN51" s="21"/>
      <c r="JO51" s="284"/>
      <c r="JP51" s="18"/>
      <c r="JQ51" s="19"/>
      <c r="JR51" s="18"/>
      <c r="JS51" s="18"/>
      <c r="JT51" s="20"/>
      <c r="JU51" s="21"/>
      <c r="JV51" s="284"/>
      <c r="JW51" s="18"/>
      <c r="JX51" s="19"/>
      <c r="JY51" s="18"/>
      <c r="JZ51" s="18"/>
      <c r="KA51" s="20"/>
      <c r="KB51" s="21"/>
      <c r="KC51" s="284"/>
      <c r="KD51" s="18"/>
      <c r="KE51" s="19"/>
      <c r="KF51" s="18"/>
      <c r="KG51" s="18"/>
      <c r="KH51" s="20"/>
      <c r="KI51" s="21"/>
      <c r="KJ51" s="284"/>
      <c r="KK51" s="18"/>
      <c r="KL51" s="19"/>
      <c r="KM51" s="18"/>
      <c r="KN51" s="18"/>
      <c r="KO51" s="20"/>
      <c r="KP51" s="21"/>
      <c r="KQ51" s="284"/>
      <c r="KR51" s="18"/>
      <c r="KS51" s="19"/>
      <c r="KT51" s="18"/>
      <c r="KU51" s="18"/>
      <c r="KV51" s="20"/>
      <c r="KW51" s="21"/>
      <c r="KX51" s="284">
        <v>1</v>
      </c>
      <c r="KY51" s="18">
        <v>0.8</v>
      </c>
      <c r="KZ51" s="19">
        <v>0.8</v>
      </c>
      <c r="LA51" s="18">
        <v>0.8</v>
      </c>
      <c r="LB51" s="18">
        <v>0.8</v>
      </c>
      <c r="LC51" s="20">
        <v>5.2083333333333336E-2</v>
      </c>
      <c r="LD51" s="21">
        <v>0</v>
      </c>
      <c r="LE51" s="284"/>
      <c r="LF51" s="18"/>
      <c r="LG51" s="19"/>
      <c r="LH51" s="18"/>
      <c r="LI51" s="18"/>
      <c r="LJ51" s="20"/>
      <c r="LK51" s="21"/>
      <c r="LL51" s="284"/>
      <c r="LM51" s="18"/>
      <c r="LN51" s="19"/>
      <c r="LO51" s="18"/>
      <c r="LP51" s="18"/>
      <c r="LQ51" s="20"/>
      <c r="LR51" s="21"/>
      <c r="LS51" s="284"/>
      <c r="LT51" s="18"/>
      <c r="LU51" s="19"/>
      <c r="LV51" s="18"/>
      <c r="LW51" s="18"/>
      <c r="LX51" s="20"/>
      <c r="LY51" s="21"/>
      <c r="LZ51" s="284"/>
      <c r="MA51" s="18"/>
      <c r="MB51" s="19"/>
      <c r="MC51" s="18"/>
      <c r="MD51" s="18"/>
      <c r="ME51" s="20"/>
      <c r="MF51" s="21"/>
      <c r="MG51" s="134"/>
      <c r="MH51" s="27"/>
      <c r="MI51" s="28"/>
      <c r="MJ51" s="27"/>
      <c r="MK51" s="27"/>
      <c r="ML51" s="29"/>
      <c r="MM51" s="135"/>
      <c r="MN51" s="284"/>
      <c r="MO51" s="18"/>
      <c r="MP51" s="19"/>
      <c r="MQ51" s="18"/>
      <c r="MR51" s="18"/>
      <c r="MS51" s="20"/>
      <c r="MT51" s="21"/>
      <c r="MU51" s="284"/>
      <c r="MV51" s="18"/>
      <c r="MW51" s="19"/>
      <c r="MX51" s="18"/>
      <c r="MY51" s="18"/>
      <c r="MZ51" s="20"/>
      <c r="NA51" s="21"/>
      <c r="NB51" s="284"/>
      <c r="NC51" s="18"/>
      <c r="ND51" s="19"/>
      <c r="NE51" s="18"/>
      <c r="NF51" s="18"/>
      <c r="NG51" s="20"/>
      <c r="NH51" s="21"/>
      <c r="NI51" s="284"/>
      <c r="NJ51" s="18"/>
      <c r="NK51" s="19"/>
      <c r="NL51" s="18"/>
      <c r="NM51" s="18"/>
      <c r="NN51" s="20"/>
      <c r="NO51" s="21"/>
      <c r="NP51" s="284"/>
      <c r="NQ51" s="18"/>
      <c r="NR51" s="19"/>
      <c r="NS51" s="18"/>
      <c r="NT51" s="18"/>
      <c r="NU51" s="20"/>
      <c r="NV51" s="21"/>
      <c r="NW51" s="284"/>
      <c r="NX51" s="18"/>
      <c r="NY51" s="19"/>
      <c r="NZ51" s="18"/>
      <c r="OA51" s="18"/>
      <c r="OB51" s="20"/>
      <c r="OC51" s="21"/>
      <c r="OD51" s="136">
        <v>1</v>
      </c>
      <c r="OE51" s="136">
        <v>0.8</v>
      </c>
      <c r="OF51" s="137">
        <v>0.8</v>
      </c>
      <c r="OG51" s="136">
        <v>0.8</v>
      </c>
      <c r="OH51" s="136">
        <v>0.8</v>
      </c>
      <c r="OI51" s="138">
        <v>5.2083333333333336E-2</v>
      </c>
      <c r="OJ51" s="139">
        <v>0</v>
      </c>
      <c r="OK51" s="40"/>
      <c r="OL51" s="18"/>
      <c r="OM51" s="19"/>
      <c r="ON51" s="18"/>
      <c r="OO51" s="18"/>
      <c r="OP51" s="20"/>
      <c r="OQ51" s="21"/>
      <c r="OR51" s="136"/>
      <c r="OS51" s="136"/>
      <c r="OT51" s="137"/>
      <c r="OU51" s="136"/>
      <c r="OV51" s="136"/>
      <c r="OW51" s="138"/>
      <c r="OX51" s="285"/>
    </row>
    <row r="52" spans="1:414" s="22" customFormat="1" x14ac:dyDescent="0.2">
      <c r="A52" s="133">
        <v>42</v>
      </c>
      <c r="B52" s="40"/>
      <c r="C52" s="18"/>
      <c r="D52" s="19"/>
      <c r="E52" s="18"/>
      <c r="F52" s="18"/>
      <c r="G52" s="20"/>
      <c r="H52" s="21"/>
      <c r="I52" s="284">
        <v>3</v>
      </c>
      <c r="J52" s="18">
        <v>9.8000000000000007</v>
      </c>
      <c r="K52" s="19">
        <v>3.2666666666666671</v>
      </c>
      <c r="L52" s="18">
        <v>3.25</v>
      </c>
      <c r="M52" s="18">
        <v>3.3</v>
      </c>
      <c r="N52" s="20">
        <v>7.8780864197530876E-3</v>
      </c>
      <c r="O52" s="21">
        <v>1.3333333333333333</v>
      </c>
      <c r="P52" s="284">
        <v>1</v>
      </c>
      <c r="Q52" s="18">
        <v>3.1</v>
      </c>
      <c r="R52" s="19">
        <v>3.1</v>
      </c>
      <c r="S52" s="18">
        <v>3.1</v>
      </c>
      <c r="T52" s="18">
        <v>3.1</v>
      </c>
      <c r="U52" s="20">
        <v>7.858796296296296E-3</v>
      </c>
      <c r="V52" s="21">
        <v>5</v>
      </c>
      <c r="W52" s="284">
        <v>2</v>
      </c>
      <c r="X52" s="18">
        <v>6.2</v>
      </c>
      <c r="Y52" s="19">
        <v>3.1</v>
      </c>
      <c r="Z52" s="18">
        <v>3</v>
      </c>
      <c r="AA52" s="18">
        <v>3.2</v>
      </c>
      <c r="AB52" s="20">
        <v>7.7604166666666672E-3</v>
      </c>
      <c r="AC52" s="21">
        <v>2</v>
      </c>
      <c r="AD52" s="284">
        <v>2</v>
      </c>
      <c r="AE52" s="18">
        <v>8.6999999999999993</v>
      </c>
      <c r="AF52" s="19">
        <v>4.3499999999999996</v>
      </c>
      <c r="AG52" s="18">
        <v>3.3</v>
      </c>
      <c r="AH52" s="18">
        <v>5.4</v>
      </c>
      <c r="AI52" s="20">
        <v>7.8067129629629632E-3</v>
      </c>
      <c r="AJ52" s="21">
        <v>1</v>
      </c>
      <c r="AK52" s="284">
        <v>2</v>
      </c>
      <c r="AL52" s="18">
        <v>3.5</v>
      </c>
      <c r="AM52" s="19">
        <v>1.75</v>
      </c>
      <c r="AN52" s="18">
        <v>1.5</v>
      </c>
      <c r="AO52" s="18">
        <v>2</v>
      </c>
      <c r="AP52" s="20">
        <v>8.2407407407407412E-3</v>
      </c>
      <c r="AQ52" s="21">
        <v>0.5</v>
      </c>
      <c r="AR52" s="284"/>
      <c r="AS52" s="18"/>
      <c r="AT52" s="19"/>
      <c r="AU52" s="18"/>
      <c r="AV52" s="18"/>
      <c r="AW52" s="20"/>
      <c r="AX52" s="21"/>
      <c r="AY52" s="284">
        <v>3</v>
      </c>
      <c r="AZ52" s="18">
        <v>11.15</v>
      </c>
      <c r="BA52" s="19">
        <v>3.7166666666666668</v>
      </c>
      <c r="BB52" s="18">
        <v>2.14</v>
      </c>
      <c r="BC52" s="18">
        <v>5.01</v>
      </c>
      <c r="BD52" s="20">
        <v>7.1527777777777779E-3</v>
      </c>
      <c r="BE52" s="21">
        <v>2</v>
      </c>
      <c r="BF52" s="284">
        <v>2</v>
      </c>
      <c r="BG52" s="18">
        <v>4.4700000000000006</v>
      </c>
      <c r="BH52" s="19">
        <v>2.2350000000000003</v>
      </c>
      <c r="BI52" s="18">
        <v>1</v>
      </c>
      <c r="BJ52" s="18">
        <v>3.47</v>
      </c>
      <c r="BK52" s="20">
        <v>7.1759259259259259E-3</v>
      </c>
      <c r="BL52" s="21">
        <v>10.838888888891233</v>
      </c>
      <c r="BM52" s="284"/>
      <c r="BN52" s="18"/>
      <c r="BO52" s="19"/>
      <c r="BP52" s="18"/>
      <c r="BQ52" s="18"/>
      <c r="BR52" s="20"/>
      <c r="BS52" s="21"/>
      <c r="BT52" s="284">
        <v>3</v>
      </c>
      <c r="BU52" s="18">
        <v>18.5</v>
      </c>
      <c r="BV52" s="19">
        <v>6.166666666666667</v>
      </c>
      <c r="BW52" s="18">
        <v>3</v>
      </c>
      <c r="BX52" s="18">
        <v>11.5</v>
      </c>
      <c r="BY52" s="20">
        <v>6.5316358024691363E-3</v>
      </c>
      <c r="BZ52" s="21">
        <v>1.3333333333333333</v>
      </c>
      <c r="CA52" s="134">
        <v>4</v>
      </c>
      <c r="CB52" s="27">
        <v>19</v>
      </c>
      <c r="CC52" s="28">
        <v>4.75</v>
      </c>
      <c r="CD52" s="27">
        <v>3</v>
      </c>
      <c r="CE52" s="27">
        <v>6</v>
      </c>
      <c r="CF52" s="29">
        <v>7.0949074074074074E-3</v>
      </c>
      <c r="CG52" s="135">
        <v>0.5</v>
      </c>
      <c r="CH52" s="284">
        <v>1</v>
      </c>
      <c r="CI52" s="18">
        <v>3</v>
      </c>
      <c r="CJ52" s="19">
        <v>3</v>
      </c>
      <c r="CK52" s="18">
        <v>3</v>
      </c>
      <c r="CL52" s="18">
        <v>3</v>
      </c>
      <c r="CM52" s="20">
        <v>8.4722222222222213E-3</v>
      </c>
      <c r="CN52" s="21">
        <v>7</v>
      </c>
      <c r="CO52" s="284">
        <v>3</v>
      </c>
      <c r="CP52" s="18">
        <v>7.2799999999999994</v>
      </c>
      <c r="CQ52" s="19">
        <v>2.4266666666666663</v>
      </c>
      <c r="CR52" s="18">
        <v>1.25</v>
      </c>
      <c r="CS52" s="18">
        <v>3.42</v>
      </c>
      <c r="CT52" s="20">
        <v>7.9166666666666673E-3</v>
      </c>
      <c r="CU52" s="21">
        <v>1.3333333333333333</v>
      </c>
      <c r="CV52" s="284">
        <v>3</v>
      </c>
      <c r="CW52" s="18">
        <v>7.5609999999999999</v>
      </c>
      <c r="CX52" s="19">
        <v>2.5203333333333333</v>
      </c>
      <c r="CY52" s="18">
        <v>1.9</v>
      </c>
      <c r="CZ52" s="18">
        <v>3.661</v>
      </c>
      <c r="DA52" s="20">
        <v>7.5964506172839508E-3</v>
      </c>
      <c r="DB52" s="21">
        <v>1.3333333333333333</v>
      </c>
      <c r="DC52" s="284">
        <v>1</v>
      </c>
      <c r="DD52" s="18">
        <v>4</v>
      </c>
      <c r="DE52" s="19">
        <v>4</v>
      </c>
      <c r="DF52" s="18">
        <v>4</v>
      </c>
      <c r="DG52" s="18">
        <v>4</v>
      </c>
      <c r="DH52" s="20">
        <v>6.9212962962962969E-3</v>
      </c>
      <c r="DI52" s="21">
        <v>0</v>
      </c>
      <c r="DJ52" s="284"/>
      <c r="DK52" s="18"/>
      <c r="DL52" s="19"/>
      <c r="DM52" s="18"/>
      <c r="DN52" s="18"/>
      <c r="DO52" s="20"/>
      <c r="DP52" s="21"/>
      <c r="DQ52" s="284"/>
      <c r="DR52" s="18"/>
      <c r="DS52" s="19"/>
      <c r="DT52" s="18"/>
      <c r="DU52" s="18"/>
      <c r="DV52" s="20"/>
      <c r="DW52" s="21"/>
      <c r="DX52" s="136">
        <v>30</v>
      </c>
      <c r="DY52" s="136">
        <v>106.26100000000001</v>
      </c>
      <c r="DZ52" s="137">
        <v>3.5420333333333338</v>
      </c>
      <c r="EA52" s="136">
        <v>1</v>
      </c>
      <c r="EB52" s="136">
        <v>11.5</v>
      </c>
      <c r="EC52" s="138">
        <v>7.4942129629629612E-3</v>
      </c>
      <c r="ED52" s="139">
        <v>2.1559259259260823</v>
      </c>
      <c r="EE52" s="40"/>
      <c r="EF52" s="18"/>
      <c r="EG52" s="19"/>
      <c r="EH52" s="18"/>
      <c r="EI52" s="18"/>
      <c r="EJ52" s="20"/>
      <c r="EK52" s="21"/>
      <c r="EL52" s="284"/>
      <c r="EM52" s="18"/>
      <c r="EN52" s="19"/>
      <c r="EO52" s="18"/>
      <c r="EP52" s="18"/>
      <c r="EQ52" s="20"/>
      <c r="ER52" s="21"/>
      <c r="ES52" s="284">
        <v>1</v>
      </c>
      <c r="ET52" s="18">
        <v>16.7</v>
      </c>
      <c r="EU52" s="19">
        <v>16.7</v>
      </c>
      <c r="EV52" s="18">
        <v>16.7</v>
      </c>
      <c r="EW52" s="18">
        <v>16.7</v>
      </c>
      <c r="EX52" s="20">
        <v>3.2870370370370367E-3</v>
      </c>
      <c r="EY52" s="21">
        <v>0</v>
      </c>
      <c r="EZ52" s="284"/>
      <c r="FA52" s="18"/>
      <c r="FB52" s="19"/>
      <c r="FC52" s="18"/>
      <c r="FD52" s="18"/>
      <c r="FE52" s="20"/>
      <c r="FF52" s="21"/>
      <c r="FG52" s="284">
        <v>2</v>
      </c>
      <c r="FH52" s="18">
        <v>53.1</v>
      </c>
      <c r="FI52" s="19">
        <v>26.55</v>
      </c>
      <c r="FJ52" s="18">
        <v>21</v>
      </c>
      <c r="FK52" s="18">
        <v>32.1</v>
      </c>
      <c r="FL52" s="20">
        <v>2.4594907407407408E-3</v>
      </c>
      <c r="FM52" s="21">
        <v>0.5</v>
      </c>
      <c r="FN52" s="284"/>
      <c r="FO52" s="18"/>
      <c r="FP52" s="19"/>
      <c r="FQ52" s="18"/>
      <c r="FR52" s="18"/>
      <c r="FS52" s="20"/>
      <c r="FT52" s="21"/>
      <c r="FU52" s="284"/>
      <c r="FV52" s="18"/>
      <c r="FW52" s="19"/>
      <c r="FX52" s="18"/>
      <c r="FY52" s="18"/>
      <c r="FZ52" s="20"/>
      <c r="GA52" s="21"/>
      <c r="GB52" s="284"/>
      <c r="GC52" s="18"/>
      <c r="GD52" s="19"/>
      <c r="GE52" s="18"/>
      <c r="GF52" s="18"/>
      <c r="GG52" s="20"/>
      <c r="GH52" s="21"/>
      <c r="GI52" s="284"/>
      <c r="GJ52" s="18"/>
      <c r="GK52" s="19"/>
      <c r="GL52" s="18"/>
      <c r="GM52" s="18"/>
      <c r="GN52" s="20"/>
      <c r="GO52" s="21"/>
      <c r="GP52" s="284"/>
      <c r="GQ52" s="18"/>
      <c r="GR52" s="19"/>
      <c r="GS52" s="18"/>
      <c r="GT52" s="18"/>
      <c r="GU52" s="20"/>
      <c r="GV52" s="21"/>
      <c r="GW52" s="284"/>
      <c r="GX52" s="18"/>
      <c r="GY52" s="19"/>
      <c r="GZ52" s="18"/>
      <c r="HA52" s="18"/>
      <c r="HB52" s="20"/>
      <c r="HC52" s="21"/>
      <c r="HD52" s="134"/>
      <c r="HE52" s="27"/>
      <c r="HF52" s="28"/>
      <c r="HG52" s="27"/>
      <c r="HH52" s="27"/>
      <c r="HI52" s="29"/>
      <c r="HJ52" s="135"/>
      <c r="HK52" s="284"/>
      <c r="HL52" s="18"/>
      <c r="HM52" s="19"/>
      <c r="HN52" s="18"/>
      <c r="HO52" s="18"/>
      <c r="HP52" s="20"/>
      <c r="HQ52" s="21"/>
      <c r="HR52" s="284"/>
      <c r="HS52" s="18"/>
      <c r="HT52" s="19"/>
      <c r="HU52" s="18"/>
      <c r="HV52" s="18"/>
      <c r="HW52" s="20"/>
      <c r="HX52" s="21"/>
      <c r="HY52" s="284"/>
      <c r="HZ52" s="18"/>
      <c r="IA52" s="19"/>
      <c r="IB52" s="18"/>
      <c r="IC52" s="18"/>
      <c r="ID52" s="20"/>
      <c r="IE52" s="21"/>
      <c r="IF52" s="284">
        <v>1</v>
      </c>
      <c r="IG52" s="18">
        <v>11</v>
      </c>
      <c r="IH52" s="19">
        <v>11</v>
      </c>
      <c r="II52" s="18">
        <v>11</v>
      </c>
      <c r="IJ52" s="18">
        <v>11</v>
      </c>
      <c r="IK52" s="20">
        <v>2.5810185185185185E-3</v>
      </c>
      <c r="IL52" s="21">
        <v>7</v>
      </c>
      <c r="IM52" s="284"/>
      <c r="IN52" s="18"/>
      <c r="IO52" s="19"/>
      <c r="IP52" s="18"/>
      <c r="IQ52" s="18"/>
      <c r="IR52" s="20"/>
      <c r="IS52" s="21"/>
      <c r="IT52" s="284"/>
      <c r="IU52" s="18"/>
      <c r="IV52" s="19"/>
      <c r="IW52" s="18"/>
      <c r="IX52" s="18"/>
      <c r="IY52" s="20"/>
      <c r="IZ52" s="21"/>
      <c r="JA52" s="136">
        <v>4</v>
      </c>
      <c r="JB52" s="136">
        <v>80.8</v>
      </c>
      <c r="JC52" s="137">
        <v>20.2</v>
      </c>
      <c r="JD52" s="136">
        <v>11</v>
      </c>
      <c r="JE52" s="136">
        <v>32.1</v>
      </c>
      <c r="JF52" s="138">
        <v>2.6967592592592594E-3</v>
      </c>
      <c r="JG52" s="139">
        <v>2</v>
      </c>
      <c r="JH52" s="40"/>
      <c r="JI52" s="18"/>
      <c r="JJ52" s="19"/>
      <c r="JK52" s="18"/>
      <c r="JL52" s="18"/>
      <c r="JM52" s="20"/>
      <c r="JN52" s="21"/>
      <c r="JO52" s="284"/>
      <c r="JP52" s="18"/>
      <c r="JQ52" s="19"/>
      <c r="JR52" s="18"/>
      <c r="JS52" s="18"/>
      <c r="JT52" s="20"/>
      <c r="JU52" s="21"/>
      <c r="JV52" s="284"/>
      <c r="JW52" s="18"/>
      <c r="JX52" s="19"/>
      <c r="JY52" s="18"/>
      <c r="JZ52" s="18"/>
      <c r="KA52" s="20"/>
      <c r="KB52" s="21"/>
      <c r="KC52" s="284"/>
      <c r="KD52" s="18"/>
      <c r="KE52" s="19"/>
      <c r="KF52" s="18"/>
      <c r="KG52" s="18"/>
      <c r="KH52" s="20"/>
      <c r="KI52" s="21"/>
      <c r="KJ52" s="284"/>
      <c r="KK52" s="18"/>
      <c r="KL52" s="19"/>
      <c r="KM52" s="18"/>
      <c r="KN52" s="18"/>
      <c r="KO52" s="20"/>
      <c r="KP52" s="21"/>
      <c r="KQ52" s="284">
        <v>1</v>
      </c>
      <c r="KR52" s="18">
        <v>0.5</v>
      </c>
      <c r="KS52" s="19">
        <v>0.5</v>
      </c>
      <c r="KT52" s="18">
        <v>0.5</v>
      </c>
      <c r="KU52" s="18">
        <v>0.5</v>
      </c>
      <c r="KV52" s="20">
        <v>3.4722222222222224E-2</v>
      </c>
      <c r="KW52" s="21">
        <v>1</v>
      </c>
      <c r="KX52" s="284">
        <v>2</v>
      </c>
      <c r="KY52" s="18">
        <v>2.1799999999999997</v>
      </c>
      <c r="KZ52" s="19">
        <v>1.0899999999999999</v>
      </c>
      <c r="LA52" s="18">
        <v>1</v>
      </c>
      <c r="LB52" s="18">
        <v>1.18</v>
      </c>
      <c r="LC52" s="20">
        <v>3.2071759259259258E-2</v>
      </c>
      <c r="LD52" s="21">
        <v>1</v>
      </c>
      <c r="LE52" s="284"/>
      <c r="LF52" s="18"/>
      <c r="LG52" s="19"/>
      <c r="LH52" s="18"/>
      <c r="LI52" s="18"/>
      <c r="LJ52" s="20"/>
      <c r="LK52" s="21"/>
      <c r="LL52" s="284"/>
      <c r="LM52" s="18"/>
      <c r="LN52" s="19"/>
      <c r="LO52" s="18"/>
      <c r="LP52" s="18"/>
      <c r="LQ52" s="20"/>
      <c r="LR52" s="21"/>
      <c r="LS52" s="284"/>
      <c r="LT52" s="18"/>
      <c r="LU52" s="19"/>
      <c r="LV52" s="18"/>
      <c r="LW52" s="18"/>
      <c r="LX52" s="20"/>
      <c r="LY52" s="21"/>
      <c r="LZ52" s="284"/>
      <c r="MA52" s="18"/>
      <c r="MB52" s="19"/>
      <c r="MC52" s="18"/>
      <c r="MD52" s="18"/>
      <c r="ME52" s="20"/>
      <c r="MF52" s="21"/>
      <c r="MG52" s="134"/>
      <c r="MH52" s="27"/>
      <c r="MI52" s="28"/>
      <c r="MJ52" s="27"/>
      <c r="MK52" s="27"/>
      <c r="ML52" s="29"/>
      <c r="MM52" s="135"/>
      <c r="MN52" s="284"/>
      <c r="MO52" s="18"/>
      <c r="MP52" s="19"/>
      <c r="MQ52" s="18"/>
      <c r="MR52" s="18"/>
      <c r="MS52" s="20"/>
      <c r="MT52" s="21"/>
      <c r="MU52" s="284"/>
      <c r="MV52" s="18"/>
      <c r="MW52" s="19"/>
      <c r="MX52" s="18"/>
      <c r="MY52" s="18"/>
      <c r="MZ52" s="20"/>
      <c r="NA52" s="21"/>
      <c r="NB52" s="284"/>
      <c r="NC52" s="18"/>
      <c r="ND52" s="19"/>
      <c r="NE52" s="18"/>
      <c r="NF52" s="18"/>
      <c r="NG52" s="20"/>
      <c r="NH52" s="21"/>
      <c r="NI52" s="284"/>
      <c r="NJ52" s="18"/>
      <c r="NK52" s="19"/>
      <c r="NL52" s="18"/>
      <c r="NM52" s="18"/>
      <c r="NN52" s="20"/>
      <c r="NO52" s="21"/>
      <c r="NP52" s="284"/>
      <c r="NQ52" s="18"/>
      <c r="NR52" s="19"/>
      <c r="NS52" s="18"/>
      <c r="NT52" s="18"/>
      <c r="NU52" s="20"/>
      <c r="NV52" s="21"/>
      <c r="NW52" s="284"/>
      <c r="NX52" s="18"/>
      <c r="NY52" s="19"/>
      <c r="NZ52" s="18"/>
      <c r="OA52" s="18"/>
      <c r="OB52" s="20"/>
      <c r="OC52" s="21"/>
      <c r="OD52" s="136">
        <v>3</v>
      </c>
      <c r="OE52" s="136">
        <v>2.6799999999999997</v>
      </c>
      <c r="OF52" s="137">
        <v>0.8933333333333332</v>
      </c>
      <c r="OG52" s="136">
        <v>0.5</v>
      </c>
      <c r="OH52" s="136">
        <v>1.18</v>
      </c>
      <c r="OI52" s="138">
        <v>3.2955246913580247E-2</v>
      </c>
      <c r="OJ52" s="139">
        <v>1</v>
      </c>
      <c r="OK52" s="40"/>
      <c r="OL52" s="18"/>
      <c r="OM52" s="19"/>
      <c r="ON52" s="18"/>
      <c r="OO52" s="18"/>
      <c r="OP52" s="20"/>
      <c r="OQ52" s="21"/>
      <c r="OR52" s="136"/>
      <c r="OS52" s="136"/>
      <c r="OT52" s="137"/>
      <c r="OU52" s="136"/>
      <c r="OV52" s="136"/>
      <c r="OW52" s="138"/>
      <c r="OX52" s="285"/>
    </row>
    <row r="53" spans="1:414" s="22" customFormat="1" x14ac:dyDescent="0.2">
      <c r="A53" s="133">
        <v>43</v>
      </c>
      <c r="B53" s="40"/>
      <c r="C53" s="18"/>
      <c r="D53" s="19"/>
      <c r="E53" s="18"/>
      <c r="F53" s="18"/>
      <c r="G53" s="20"/>
      <c r="H53" s="21"/>
      <c r="I53" s="284">
        <v>1</v>
      </c>
      <c r="J53" s="18">
        <v>33.71</v>
      </c>
      <c r="K53" s="19">
        <v>33.71</v>
      </c>
      <c r="L53" s="18">
        <v>33.71</v>
      </c>
      <c r="M53" s="18">
        <v>33.71</v>
      </c>
      <c r="N53" s="20">
        <v>1.1909722222222223E-2</v>
      </c>
      <c r="O53" s="21">
        <v>1</v>
      </c>
      <c r="P53" s="284">
        <v>1</v>
      </c>
      <c r="Q53" s="18">
        <v>3.1</v>
      </c>
      <c r="R53" s="19">
        <v>3.1</v>
      </c>
      <c r="S53" s="18">
        <v>3.1</v>
      </c>
      <c r="T53" s="18">
        <v>3.1</v>
      </c>
      <c r="U53" s="20">
        <v>7.2337962962962963E-3</v>
      </c>
      <c r="V53" s="21">
        <v>1</v>
      </c>
      <c r="W53" s="284">
        <v>1</v>
      </c>
      <c r="X53" s="18">
        <v>33.6</v>
      </c>
      <c r="Y53" s="19">
        <v>33.6</v>
      </c>
      <c r="Z53" s="18">
        <v>33.6</v>
      </c>
      <c r="AA53" s="18">
        <v>33.6</v>
      </c>
      <c r="AB53" s="20">
        <v>1.2083333333333333E-2</v>
      </c>
      <c r="AC53" s="21">
        <v>2</v>
      </c>
      <c r="AD53" s="284">
        <v>3</v>
      </c>
      <c r="AE53" s="18">
        <v>10.9</v>
      </c>
      <c r="AF53" s="19">
        <v>3.6333333333333333</v>
      </c>
      <c r="AG53" s="18">
        <v>3</v>
      </c>
      <c r="AH53" s="18">
        <v>4.7</v>
      </c>
      <c r="AI53" s="20">
        <v>8.0825617283950615E-3</v>
      </c>
      <c r="AJ53" s="21">
        <v>1</v>
      </c>
      <c r="AK53" s="284">
        <v>1</v>
      </c>
      <c r="AL53" s="18">
        <v>1.6</v>
      </c>
      <c r="AM53" s="19">
        <v>1.6</v>
      </c>
      <c r="AN53" s="18">
        <v>1.6</v>
      </c>
      <c r="AO53" s="18">
        <v>1.6</v>
      </c>
      <c r="AP53" s="20">
        <v>6.5046296296296302E-3</v>
      </c>
      <c r="AQ53" s="21">
        <v>1</v>
      </c>
      <c r="AR53" s="284">
        <v>1</v>
      </c>
      <c r="AS53" s="18">
        <v>3.15</v>
      </c>
      <c r="AT53" s="19">
        <v>3.15</v>
      </c>
      <c r="AU53" s="18">
        <v>3.15</v>
      </c>
      <c r="AV53" s="18">
        <v>3.15</v>
      </c>
      <c r="AW53" s="20">
        <v>6.5740740740740733E-3</v>
      </c>
      <c r="AX53" s="21">
        <v>3</v>
      </c>
      <c r="AY53" s="284">
        <v>2</v>
      </c>
      <c r="AZ53" s="18">
        <v>8.01</v>
      </c>
      <c r="BA53" s="19">
        <v>4.0049999999999999</v>
      </c>
      <c r="BB53" s="18">
        <v>3</v>
      </c>
      <c r="BC53" s="18">
        <v>5.01</v>
      </c>
      <c r="BD53" s="20">
        <v>7.6157407407407406E-3</v>
      </c>
      <c r="BE53" s="21">
        <v>1</v>
      </c>
      <c r="BF53" s="284">
        <v>2</v>
      </c>
      <c r="BG53" s="18">
        <v>3</v>
      </c>
      <c r="BH53" s="19">
        <v>1.5</v>
      </c>
      <c r="BI53" s="18">
        <v>1</v>
      </c>
      <c r="BJ53" s="18">
        <v>2</v>
      </c>
      <c r="BK53" s="20">
        <v>7.1990740740740747E-3</v>
      </c>
      <c r="BL53" s="21">
        <v>1.7920138888875954</v>
      </c>
      <c r="BM53" s="284"/>
      <c r="BN53" s="18"/>
      <c r="BO53" s="19"/>
      <c r="BP53" s="18"/>
      <c r="BQ53" s="18"/>
      <c r="BR53" s="20"/>
      <c r="BS53" s="21"/>
      <c r="BT53" s="284">
        <v>2</v>
      </c>
      <c r="BU53" s="18">
        <v>10.58</v>
      </c>
      <c r="BV53" s="19">
        <v>5.29</v>
      </c>
      <c r="BW53" s="18">
        <v>3.08</v>
      </c>
      <c r="BX53" s="18">
        <v>7.5</v>
      </c>
      <c r="BY53" s="20">
        <v>6.9675925925925921E-3</v>
      </c>
      <c r="BZ53" s="21">
        <v>1.5</v>
      </c>
      <c r="CA53" s="134">
        <v>4</v>
      </c>
      <c r="CB53" s="27">
        <v>19</v>
      </c>
      <c r="CC53" s="28">
        <v>4.75</v>
      </c>
      <c r="CD53" s="27">
        <v>4</v>
      </c>
      <c r="CE53" s="27">
        <v>7</v>
      </c>
      <c r="CF53" s="29">
        <v>7.369791666666666E-3</v>
      </c>
      <c r="CG53" s="135">
        <v>0.75</v>
      </c>
      <c r="CH53" s="284">
        <v>5</v>
      </c>
      <c r="CI53" s="18">
        <v>16.25</v>
      </c>
      <c r="CJ53" s="19">
        <v>3.25</v>
      </c>
      <c r="CK53" s="18">
        <v>3</v>
      </c>
      <c r="CL53" s="18">
        <v>3.5</v>
      </c>
      <c r="CM53" s="20">
        <v>7.0879629629629626E-3</v>
      </c>
      <c r="CN53" s="21">
        <v>0.6</v>
      </c>
      <c r="CO53" s="284">
        <v>3</v>
      </c>
      <c r="CP53" s="18">
        <v>9.02</v>
      </c>
      <c r="CQ53" s="19">
        <v>3.0066666666666664</v>
      </c>
      <c r="CR53" s="18">
        <v>2.7</v>
      </c>
      <c r="CS53" s="18">
        <v>3.42</v>
      </c>
      <c r="CT53" s="20">
        <v>7.1334876543209871E-3</v>
      </c>
      <c r="CU53" s="21">
        <v>0.66666666666666663</v>
      </c>
      <c r="CV53" s="284">
        <v>2</v>
      </c>
      <c r="CW53" s="18">
        <v>4.67</v>
      </c>
      <c r="CX53" s="19">
        <v>2.335</v>
      </c>
      <c r="CY53" s="18">
        <v>2.25</v>
      </c>
      <c r="CZ53" s="18">
        <v>2.42</v>
      </c>
      <c r="DA53" s="20">
        <v>7.0196759259259257E-3</v>
      </c>
      <c r="DB53" s="21">
        <v>0</v>
      </c>
      <c r="DC53" s="284"/>
      <c r="DD53" s="18"/>
      <c r="DE53" s="19"/>
      <c r="DF53" s="18"/>
      <c r="DG53" s="18"/>
      <c r="DH53" s="20"/>
      <c r="DI53" s="21"/>
      <c r="DJ53" s="284"/>
      <c r="DK53" s="18"/>
      <c r="DL53" s="19"/>
      <c r="DM53" s="18"/>
      <c r="DN53" s="18"/>
      <c r="DO53" s="20"/>
      <c r="DP53" s="21"/>
      <c r="DQ53" s="284"/>
      <c r="DR53" s="18"/>
      <c r="DS53" s="19"/>
      <c r="DT53" s="18"/>
      <c r="DU53" s="18"/>
      <c r="DV53" s="20"/>
      <c r="DW53" s="21"/>
      <c r="DX53" s="136">
        <v>28</v>
      </c>
      <c r="DY53" s="136">
        <v>156.58999999999997</v>
      </c>
      <c r="DZ53" s="137">
        <v>5.5924999999999994</v>
      </c>
      <c r="EA53" s="136">
        <v>1</v>
      </c>
      <c r="EB53" s="136">
        <v>33.71</v>
      </c>
      <c r="EC53" s="138">
        <v>7.5884589947089942E-3</v>
      </c>
      <c r="ED53" s="139">
        <v>0.98514384920625686</v>
      </c>
      <c r="EE53" s="40"/>
      <c r="EF53" s="18"/>
      <c r="EG53" s="19"/>
      <c r="EH53" s="18"/>
      <c r="EI53" s="18"/>
      <c r="EJ53" s="20"/>
      <c r="EK53" s="21"/>
      <c r="EL53" s="284">
        <v>1</v>
      </c>
      <c r="EM53" s="18">
        <v>10.199999999999999</v>
      </c>
      <c r="EN53" s="19">
        <v>10.199999999999999</v>
      </c>
      <c r="EO53" s="18">
        <v>10.199999999999999</v>
      </c>
      <c r="EP53" s="18">
        <v>10.199999999999999</v>
      </c>
      <c r="EQ53" s="20">
        <v>4.2476851851851851E-3</v>
      </c>
      <c r="ER53" s="21">
        <v>4</v>
      </c>
      <c r="ES53" s="284"/>
      <c r="ET53" s="18"/>
      <c r="EU53" s="19"/>
      <c r="EV53" s="18"/>
      <c r="EW53" s="18"/>
      <c r="EX53" s="20"/>
      <c r="EY53" s="21"/>
      <c r="EZ53" s="284"/>
      <c r="FA53" s="18"/>
      <c r="FB53" s="19"/>
      <c r="FC53" s="18"/>
      <c r="FD53" s="18"/>
      <c r="FE53" s="20"/>
      <c r="FF53" s="21"/>
      <c r="FG53" s="284"/>
      <c r="FH53" s="18"/>
      <c r="FI53" s="19"/>
      <c r="FJ53" s="18"/>
      <c r="FK53" s="18"/>
      <c r="FL53" s="20"/>
      <c r="FM53" s="21"/>
      <c r="FN53" s="284"/>
      <c r="FO53" s="18"/>
      <c r="FP53" s="19"/>
      <c r="FQ53" s="18"/>
      <c r="FR53" s="18"/>
      <c r="FS53" s="20"/>
      <c r="FT53" s="21"/>
      <c r="FU53" s="284"/>
      <c r="FV53" s="18"/>
      <c r="FW53" s="19"/>
      <c r="FX53" s="18"/>
      <c r="FY53" s="18"/>
      <c r="FZ53" s="20"/>
      <c r="GA53" s="21"/>
      <c r="GB53" s="284"/>
      <c r="GC53" s="18"/>
      <c r="GD53" s="19"/>
      <c r="GE53" s="18"/>
      <c r="GF53" s="18"/>
      <c r="GG53" s="20"/>
      <c r="GH53" s="21"/>
      <c r="GI53" s="284"/>
      <c r="GJ53" s="18"/>
      <c r="GK53" s="19"/>
      <c r="GL53" s="18"/>
      <c r="GM53" s="18"/>
      <c r="GN53" s="20"/>
      <c r="GO53" s="21"/>
      <c r="GP53" s="284"/>
      <c r="GQ53" s="18"/>
      <c r="GR53" s="19"/>
      <c r="GS53" s="18"/>
      <c r="GT53" s="18"/>
      <c r="GU53" s="20"/>
      <c r="GV53" s="21"/>
      <c r="GW53" s="284"/>
      <c r="GX53" s="18"/>
      <c r="GY53" s="19"/>
      <c r="GZ53" s="18"/>
      <c r="HA53" s="18"/>
      <c r="HB53" s="20"/>
      <c r="HC53" s="21"/>
      <c r="HD53" s="134"/>
      <c r="HE53" s="27"/>
      <c r="HF53" s="28"/>
      <c r="HG53" s="27"/>
      <c r="HH53" s="27"/>
      <c r="HI53" s="29"/>
      <c r="HJ53" s="135"/>
      <c r="HK53" s="284"/>
      <c r="HL53" s="18"/>
      <c r="HM53" s="19"/>
      <c r="HN53" s="18"/>
      <c r="HO53" s="18"/>
      <c r="HP53" s="20"/>
      <c r="HQ53" s="21"/>
      <c r="HR53" s="284"/>
      <c r="HS53" s="18"/>
      <c r="HT53" s="19"/>
      <c r="HU53" s="18"/>
      <c r="HV53" s="18"/>
      <c r="HW53" s="20"/>
      <c r="HX53" s="21"/>
      <c r="HY53" s="284">
        <v>1</v>
      </c>
      <c r="HZ53" s="18">
        <v>3</v>
      </c>
      <c r="IA53" s="19">
        <v>3</v>
      </c>
      <c r="IB53" s="18">
        <v>3</v>
      </c>
      <c r="IC53" s="18">
        <v>3</v>
      </c>
      <c r="ID53" s="20">
        <v>2.6620370370370374E-3</v>
      </c>
      <c r="IE53" s="21">
        <v>0</v>
      </c>
      <c r="IF53" s="284"/>
      <c r="IG53" s="18"/>
      <c r="IH53" s="19"/>
      <c r="II53" s="18"/>
      <c r="IJ53" s="18"/>
      <c r="IK53" s="20"/>
      <c r="IL53" s="21"/>
      <c r="IM53" s="284"/>
      <c r="IN53" s="18"/>
      <c r="IO53" s="19"/>
      <c r="IP53" s="18"/>
      <c r="IQ53" s="18"/>
      <c r="IR53" s="20"/>
      <c r="IS53" s="21"/>
      <c r="IT53" s="284"/>
      <c r="IU53" s="18"/>
      <c r="IV53" s="19"/>
      <c r="IW53" s="18"/>
      <c r="IX53" s="18"/>
      <c r="IY53" s="20"/>
      <c r="IZ53" s="21"/>
      <c r="JA53" s="136">
        <v>2</v>
      </c>
      <c r="JB53" s="136">
        <v>13.2</v>
      </c>
      <c r="JC53" s="137">
        <v>6.6</v>
      </c>
      <c r="JD53" s="136">
        <v>3</v>
      </c>
      <c r="JE53" s="136">
        <v>10.199999999999999</v>
      </c>
      <c r="JF53" s="138">
        <v>3.4548611111111112E-3</v>
      </c>
      <c r="JG53" s="139">
        <v>2</v>
      </c>
      <c r="JH53" s="40"/>
      <c r="JI53" s="18"/>
      <c r="JJ53" s="19"/>
      <c r="JK53" s="18"/>
      <c r="JL53" s="18"/>
      <c r="JM53" s="20"/>
      <c r="JN53" s="21"/>
      <c r="JO53" s="284"/>
      <c r="JP53" s="18"/>
      <c r="JQ53" s="19"/>
      <c r="JR53" s="18"/>
      <c r="JS53" s="18"/>
      <c r="JT53" s="20"/>
      <c r="JU53" s="21"/>
      <c r="JV53" s="284"/>
      <c r="JW53" s="18"/>
      <c r="JX53" s="19"/>
      <c r="JY53" s="18"/>
      <c r="JZ53" s="18"/>
      <c r="KA53" s="20"/>
      <c r="KB53" s="21"/>
      <c r="KC53" s="284"/>
      <c r="KD53" s="18"/>
      <c r="KE53" s="19"/>
      <c r="KF53" s="18"/>
      <c r="KG53" s="18"/>
      <c r="KH53" s="20"/>
      <c r="KI53" s="21"/>
      <c r="KJ53" s="284">
        <v>1</v>
      </c>
      <c r="KK53" s="18">
        <v>0.75</v>
      </c>
      <c r="KL53" s="19">
        <v>0.75</v>
      </c>
      <c r="KM53" s="18">
        <v>0.75</v>
      </c>
      <c r="KN53" s="18">
        <v>0.75</v>
      </c>
      <c r="KO53" s="20">
        <v>2.7777777777777776E-2</v>
      </c>
      <c r="KP53" s="21">
        <v>0</v>
      </c>
      <c r="KQ53" s="284">
        <v>3</v>
      </c>
      <c r="KR53" s="18">
        <v>2.4249999999999998</v>
      </c>
      <c r="KS53" s="19">
        <v>0.80833333333333324</v>
      </c>
      <c r="KT53" s="18">
        <v>0.625</v>
      </c>
      <c r="KU53" s="18">
        <v>1</v>
      </c>
      <c r="KV53" s="20">
        <v>2.7866512345679013E-2</v>
      </c>
      <c r="KW53" s="21">
        <v>1</v>
      </c>
      <c r="KX53" s="284">
        <v>3</v>
      </c>
      <c r="KY53" s="18">
        <v>3.42</v>
      </c>
      <c r="KZ53" s="19">
        <v>1.1399999999999999</v>
      </c>
      <c r="LA53" s="18">
        <v>1</v>
      </c>
      <c r="LB53" s="18">
        <v>1.24</v>
      </c>
      <c r="LC53" s="20">
        <v>2.6327160493827162E-2</v>
      </c>
      <c r="LD53" s="21">
        <v>3</v>
      </c>
      <c r="LE53" s="284"/>
      <c r="LF53" s="18"/>
      <c r="LG53" s="19"/>
      <c r="LH53" s="18"/>
      <c r="LI53" s="18"/>
      <c r="LJ53" s="20"/>
      <c r="LK53" s="21"/>
      <c r="LL53" s="284"/>
      <c r="LM53" s="18"/>
      <c r="LN53" s="19"/>
      <c r="LO53" s="18"/>
      <c r="LP53" s="18"/>
      <c r="LQ53" s="20"/>
      <c r="LR53" s="21"/>
      <c r="LS53" s="284"/>
      <c r="LT53" s="18"/>
      <c r="LU53" s="19"/>
      <c r="LV53" s="18"/>
      <c r="LW53" s="18"/>
      <c r="LX53" s="20"/>
      <c r="LY53" s="21"/>
      <c r="LZ53" s="284"/>
      <c r="MA53" s="18"/>
      <c r="MB53" s="19"/>
      <c r="MC53" s="18"/>
      <c r="MD53" s="18"/>
      <c r="ME53" s="20"/>
      <c r="MF53" s="21"/>
      <c r="MG53" s="134"/>
      <c r="MH53" s="27"/>
      <c r="MI53" s="28"/>
      <c r="MJ53" s="27"/>
      <c r="MK53" s="27"/>
      <c r="ML53" s="29"/>
      <c r="MM53" s="135"/>
      <c r="MN53" s="284"/>
      <c r="MO53" s="18"/>
      <c r="MP53" s="19"/>
      <c r="MQ53" s="18"/>
      <c r="MR53" s="18"/>
      <c r="MS53" s="20"/>
      <c r="MT53" s="21"/>
      <c r="MU53" s="284"/>
      <c r="MV53" s="18"/>
      <c r="MW53" s="19"/>
      <c r="MX53" s="18"/>
      <c r="MY53" s="18"/>
      <c r="MZ53" s="20"/>
      <c r="NA53" s="21"/>
      <c r="NB53" s="284"/>
      <c r="NC53" s="18"/>
      <c r="ND53" s="19"/>
      <c r="NE53" s="18"/>
      <c r="NF53" s="18"/>
      <c r="NG53" s="20"/>
      <c r="NH53" s="21"/>
      <c r="NI53" s="284"/>
      <c r="NJ53" s="18"/>
      <c r="NK53" s="19"/>
      <c r="NL53" s="18"/>
      <c r="NM53" s="18"/>
      <c r="NN53" s="20"/>
      <c r="NO53" s="21"/>
      <c r="NP53" s="284"/>
      <c r="NQ53" s="18"/>
      <c r="NR53" s="19"/>
      <c r="NS53" s="18"/>
      <c r="NT53" s="18"/>
      <c r="NU53" s="20"/>
      <c r="NV53" s="21"/>
      <c r="NW53" s="284"/>
      <c r="NX53" s="18"/>
      <c r="NY53" s="19"/>
      <c r="NZ53" s="18"/>
      <c r="OA53" s="18"/>
      <c r="OB53" s="20"/>
      <c r="OC53" s="21"/>
      <c r="OD53" s="136">
        <v>7</v>
      </c>
      <c r="OE53" s="136">
        <v>6.5949999999999998</v>
      </c>
      <c r="OF53" s="137">
        <v>0.94214285714285706</v>
      </c>
      <c r="OG53" s="136">
        <v>0.625</v>
      </c>
      <c r="OH53" s="136">
        <v>1.24</v>
      </c>
      <c r="OI53" s="138">
        <v>2.719411375661376E-2</v>
      </c>
      <c r="OJ53" s="139">
        <v>1.7142857142857142</v>
      </c>
      <c r="OK53" s="40"/>
      <c r="OL53" s="18"/>
      <c r="OM53" s="19"/>
      <c r="ON53" s="18"/>
      <c r="OO53" s="18"/>
      <c r="OP53" s="20"/>
      <c r="OQ53" s="21"/>
      <c r="OR53" s="136"/>
      <c r="OS53" s="136"/>
      <c r="OT53" s="137"/>
      <c r="OU53" s="136"/>
      <c r="OV53" s="136"/>
      <c r="OW53" s="138"/>
      <c r="OX53" s="285"/>
    </row>
    <row r="54" spans="1:414" s="22" customFormat="1" x14ac:dyDescent="0.2">
      <c r="A54" s="133">
        <v>44</v>
      </c>
      <c r="B54" s="40"/>
      <c r="C54" s="18"/>
      <c r="D54" s="19"/>
      <c r="E54" s="18"/>
      <c r="F54" s="18"/>
      <c r="G54" s="20"/>
      <c r="H54" s="21"/>
      <c r="I54" s="284">
        <v>1</v>
      </c>
      <c r="J54" s="18">
        <v>3.2</v>
      </c>
      <c r="K54" s="19">
        <v>3.2</v>
      </c>
      <c r="L54" s="18">
        <v>3.2</v>
      </c>
      <c r="M54" s="18">
        <v>3.2</v>
      </c>
      <c r="N54" s="20">
        <v>7.6273148148148151E-3</v>
      </c>
      <c r="O54" s="21">
        <v>5</v>
      </c>
      <c r="P54" s="284">
        <v>1</v>
      </c>
      <c r="Q54" s="18">
        <v>3.1</v>
      </c>
      <c r="R54" s="19">
        <v>3.1</v>
      </c>
      <c r="S54" s="18">
        <v>3.1</v>
      </c>
      <c r="T54" s="18">
        <v>3.1</v>
      </c>
      <c r="U54" s="20">
        <v>7.6157407407407415E-3</v>
      </c>
      <c r="V54" s="21">
        <v>11</v>
      </c>
      <c r="W54" s="284"/>
      <c r="X54" s="18"/>
      <c r="Y54" s="19"/>
      <c r="Z54" s="18"/>
      <c r="AA54" s="18"/>
      <c r="AB54" s="20"/>
      <c r="AC54" s="21"/>
      <c r="AD54" s="284">
        <v>3</v>
      </c>
      <c r="AE54" s="18">
        <v>13.85</v>
      </c>
      <c r="AF54" s="19">
        <v>4.6166666666666663</v>
      </c>
      <c r="AG54" s="18">
        <v>3</v>
      </c>
      <c r="AH54" s="18">
        <v>7.5</v>
      </c>
      <c r="AI54" s="20">
        <v>7.8433641975308652E-3</v>
      </c>
      <c r="AJ54" s="21">
        <v>0.66666666666666663</v>
      </c>
      <c r="AK54" s="284"/>
      <c r="AL54" s="18"/>
      <c r="AM54" s="19"/>
      <c r="AN54" s="18"/>
      <c r="AO54" s="18"/>
      <c r="AP54" s="20"/>
      <c r="AQ54" s="21"/>
      <c r="AR54" s="284">
        <v>1</v>
      </c>
      <c r="AS54" s="18">
        <v>2.8</v>
      </c>
      <c r="AT54" s="19">
        <v>2.8</v>
      </c>
      <c r="AU54" s="18">
        <v>2.8</v>
      </c>
      <c r="AV54" s="18">
        <v>2.8</v>
      </c>
      <c r="AW54" s="20">
        <v>7.6273148148148151E-3</v>
      </c>
      <c r="AX54" s="21">
        <v>6</v>
      </c>
      <c r="AY54" s="284"/>
      <c r="AZ54" s="18"/>
      <c r="BA54" s="19"/>
      <c r="BB54" s="18"/>
      <c r="BC54" s="18"/>
      <c r="BD54" s="20"/>
      <c r="BE54" s="21"/>
      <c r="BF54" s="284">
        <v>2</v>
      </c>
      <c r="BG54" s="18">
        <v>5.51</v>
      </c>
      <c r="BH54" s="19">
        <v>2.7549999999999999</v>
      </c>
      <c r="BI54" s="18">
        <v>2.5</v>
      </c>
      <c r="BJ54" s="18">
        <v>3.01</v>
      </c>
      <c r="BK54" s="20">
        <v>7.3032407407407404E-3</v>
      </c>
      <c r="BL54" s="21">
        <v>2.5</v>
      </c>
      <c r="BM54" s="284"/>
      <c r="BN54" s="18"/>
      <c r="BO54" s="19"/>
      <c r="BP54" s="18"/>
      <c r="BQ54" s="18"/>
      <c r="BR54" s="20"/>
      <c r="BS54" s="21"/>
      <c r="BT54" s="284">
        <v>2</v>
      </c>
      <c r="BU54" s="18">
        <v>29.3</v>
      </c>
      <c r="BV54" s="19">
        <v>14.65</v>
      </c>
      <c r="BW54" s="18">
        <v>3.1</v>
      </c>
      <c r="BX54" s="18">
        <v>26.2</v>
      </c>
      <c r="BY54" s="20">
        <v>7.4710648148148158E-3</v>
      </c>
      <c r="BZ54" s="21">
        <v>4</v>
      </c>
      <c r="CA54" s="134">
        <v>5</v>
      </c>
      <c r="CB54" s="27">
        <v>28.5</v>
      </c>
      <c r="CC54" s="28">
        <v>5.7</v>
      </c>
      <c r="CD54" s="27">
        <v>3</v>
      </c>
      <c r="CE54" s="27">
        <v>11</v>
      </c>
      <c r="CF54" s="29">
        <v>6.6666666666666662E-3</v>
      </c>
      <c r="CG54" s="135">
        <v>0.4</v>
      </c>
      <c r="CH54" s="284">
        <v>2</v>
      </c>
      <c r="CI54" s="18">
        <v>8</v>
      </c>
      <c r="CJ54" s="19">
        <v>4</v>
      </c>
      <c r="CK54" s="18">
        <v>4</v>
      </c>
      <c r="CL54" s="18">
        <v>4</v>
      </c>
      <c r="CM54" s="20">
        <v>7.6793981481481479E-3</v>
      </c>
      <c r="CN54" s="21">
        <v>1.5</v>
      </c>
      <c r="CO54" s="284">
        <v>2</v>
      </c>
      <c r="CP54" s="18">
        <v>5.8</v>
      </c>
      <c r="CQ54" s="19">
        <v>2.9</v>
      </c>
      <c r="CR54" s="18">
        <v>2.9</v>
      </c>
      <c r="CS54" s="18">
        <v>2.9</v>
      </c>
      <c r="CT54" s="20">
        <v>7.0949074074074074E-3</v>
      </c>
      <c r="CU54" s="21">
        <v>3</v>
      </c>
      <c r="CV54" s="284">
        <v>2</v>
      </c>
      <c r="CW54" s="18">
        <v>5.4</v>
      </c>
      <c r="CX54" s="19">
        <v>2.7</v>
      </c>
      <c r="CY54" s="18">
        <v>1.75</v>
      </c>
      <c r="CZ54" s="18">
        <v>3.65</v>
      </c>
      <c r="DA54" s="20">
        <v>7.9398148148148145E-3</v>
      </c>
      <c r="DB54" s="21">
        <v>2</v>
      </c>
      <c r="DC54" s="284"/>
      <c r="DD54" s="18"/>
      <c r="DE54" s="19"/>
      <c r="DF54" s="18"/>
      <c r="DG54" s="18"/>
      <c r="DH54" s="20"/>
      <c r="DI54" s="21"/>
      <c r="DJ54" s="284"/>
      <c r="DK54" s="18"/>
      <c r="DL54" s="19"/>
      <c r="DM54" s="18"/>
      <c r="DN54" s="18"/>
      <c r="DO54" s="20"/>
      <c r="DP54" s="21"/>
      <c r="DQ54" s="284"/>
      <c r="DR54" s="18"/>
      <c r="DS54" s="19"/>
      <c r="DT54" s="18"/>
      <c r="DU54" s="18"/>
      <c r="DV54" s="20"/>
      <c r="DW54" s="21"/>
      <c r="DX54" s="136">
        <v>21</v>
      </c>
      <c r="DY54" s="136">
        <v>105.46000000000001</v>
      </c>
      <c r="DZ54" s="137">
        <v>5.0219047619047625</v>
      </c>
      <c r="EA54" s="136">
        <v>1.75</v>
      </c>
      <c r="EB54" s="136">
        <v>26.2</v>
      </c>
      <c r="EC54" s="138">
        <v>7.3671737213403879E-3</v>
      </c>
      <c r="ED54" s="139">
        <v>2.4761904761904763</v>
      </c>
      <c r="EE54" s="40"/>
      <c r="EF54" s="18"/>
      <c r="EG54" s="19"/>
      <c r="EH54" s="18"/>
      <c r="EI54" s="18"/>
      <c r="EJ54" s="20"/>
      <c r="EK54" s="21"/>
      <c r="EL54" s="284">
        <v>1</v>
      </c>
      <c r="EM54" s="18">
        <v>17.100000000000001</v>
      </c>
      <c r="EN54" s="19">
        <v>17.100000000000001</v>
      </c>
      <c r="EO54" s="18">
        <v>17.100000000000001</v>
      </c>
      <c r="EP54" s="18">
        <v>17.100000000000001</v>
      </c>
      <c r="EQ54" s="20">
        <v>3.2060185185185191E-3</v>
      </c>
      <c r="ER54" s="21">
        <v>0</v>
      </c>
      <c r="ES54" s="284"/>
      <c r="ET54" s="18"/>
      <c r="EU54" s="19"/>
      <c r="EV54" s="18"/>
      <c r="EW54" s="18"/>
      <c r="EX54" s="20"/>
      <c r="EY54" s="21"/>
      <c r="EZ54" s="284"/>
      <c r="FA54" s="18"/>
      <c r="FB54" s="19"/>
      <c r="FC54" s="18"/>
      <c r="FD54" s="18"/>
      <c r="FE54" s="20"/>
      <c r="FF54" s="21"/>
      <c r="FG54" s="284">
        <v>1</v>
      </c>
      <c r="FH54" s="18">
        <v>17</v>
      </c>
      <c r="FI54" s="19">
        <v>17</v>
      </c>
      <c r="FJ54" s="18">
        <v>17</v>
      </c>
      <c r="FK54" s="18">
        <v>17</v>
      </c>
      <c r="FL54" s="20">
        <v>1.9212962962962962E-3</v>
      </c>
      <c r="FM54" s="21">
        <v>1</v>
      </c>
      <c r="FN54" s="284">
        <v>1</v>
      </c>
      <c r="FO54" s="18">
        <v>25</v>
      </c>
      <c r="FP54" s="19">
        <v>25</v>
      </c>
      <c r="FQ54" s="18">
        <v>25</v>
      </c>
      <c r="FR54" s="18">
        <v>25</v>
      </c>
      <c r="FS54" s="20">
        <v>2.9513888888888888E-3</v>
      </c>
      <c r="FT54" s="21">
        <v>2</v>
      </c>
      <c r="FU54" s="284">
        <v>1</v>
      </c>
      <c r="FV54" s="18">
        <v>9</v>
      </c>
      <c r="FW54" s="19">
        <v>9</v>
      </c>
      <c r="FX54" s="18">
        <v>9</v>
      </c>
      <c r="FY54" s="18">
        <v>9</v>
      </c>
      <c r="FZ54" s="20">
        <v>2.3148148148148151E-3</v>
      </c>
      <c r="GA54" s="21">
        <v>3</v>
      </c>
      <c r="GB54" s="284"/>
      <c r="GC54" s="18"/>
      <c r="GD54" s="19"/>
      <c r="GE54" s="18"/>
      <c r="GF54" s="18"/>
      <c r="GG54" s="20"/>
      <c r="GH54" s="21"/>
      <c r="GI54" s="284"/>
      <c r="GJ54" s="18"/>
      <c r="GK54" s="19"/>
      <c r="GL54" s="18"/>
      <c r="GM54" s="18"/>
      <c r="GN54" s="20"/>
      <c r="GO54" s="21"/>
      <c r="GP54" s="284"/>
      <c r="GQ54" s="18"/>
      <c r="GR54" s="19"/>
      <c r="GS54" s="18"/>
      <c r="GT54" s="18"/>
      <c r="GU54" s="20"/>
      <c r="GV54" s="21"/>
      <c r="GW54" s="284"/>
      <c r="GX54" s="18"/>
      <c r="GY54" s="19"/>
      <c r="GZ54" s="18"/>
      <c r="HA54" s="18"/>
      <c r="HB54" s="20"/>
      <c r="HC54" s="21"/>
      <c r="HD54" s="134"/>
      <c r="HE54" s="27"/>
      <c r="HF54" s="28"/>
      <c r="HG54" s="27"/>
      <c r="HH54" s="27"/>
      <c r="HI54" s="29"/>
      <c r="HJ54" s="135"/>
      <c r="HK54" s="284"/>
      <c r="HL54" s="18"/>
      <c r="HM54" s="19"/>
      <c r="HN54" s="18"/>
      <c r="HO54" s="18"/>
      <c r="HP54" s="20"/>
      <c r="HQ54" s="21"/>
      <c r="HR54" s="284"/>
      <c r="HS54" s="18"/>
      <c r="HT54" s="19"/>
      <c r="HU54" s="18"/>
      <c r="HV54" s="18"/>
      <c r="HW54" s="20"/>
      <c r="HX54" s="21"/>
      <c r="HY54" s="284">
        <v>1</v>
      </c>
      <c r="HZ54" s="18">
        <v>7.55</v>
      </c>
      <c r="IA54" s="19">
        <v>7.55</v>
      </c>
      <c r="IB54" s="18">
        <v>7.55</v>
      </c>
      <c r="IC54" s="18">
        <v>7.55</v>
      </c>
      <c r="ID54" s="20">
        <v>2.3032407407407407E-3</v>
      </c>
      <c r="IE54" s="21">
        <v>0</v>
      </c>
      <c r="IF54" s="284"/>
      <c r="IG54" s="18"/>
      <c r="IH54" s="19"/>
      <c r="II54" s="18"/>
      <c r="IJ54" s="18"/>
      <c r="IK54" s="20"/>
      <c r="IL54" s="21"/>
      <c r="IM54" s="284"/>
      <c r="IN54" s="18"/>
      <c r="IO54" s="19"/>
      <c r="IP54" s="18"/>
      <c r="IQ54" s="18"/>
      <c r="IR54" s="20"/>
      <c r="IS54" s="21"/>
      <c r="IT54" s="284"/>
      <c r="IU54" s="18"/>
      <c r="IV54" s="19"/>
      <c r="IW54" s="18"/>
      <c r="IX54" s="18"/>
      <c r="IY54" s="20"/>
      <c r="IZ54" s="21"/>
      <c r="JA54" s="136">
        <v>5</v>
      </c>
      <c r="JB54" s="136">
        <v>75.649999999999991</v>
      </c>
      <c r="JC54" s="137">
        <v>15.129999999999999</v>
      </c>
      <c r="JD54" s="136">
        <v>7.55</v>
      </c>
      <c r="JE54" s="136">
        <v>25</v>
      </c>
      <c r="JF54" s="138">
        <v>2.5393518518518521E-3</v>
      </c>
      <c r="JG54" s="139">
        <v>1.2</v>
      </c>
      <c r="JH54" s="40"/>
      <c r="JI54" s="18"/>
      <c r="JJ54" s="19"/>
      <c r="JK54" s="18"/>
      <c r="JL54" s="18"/>
      <c r="JM54" s="20"/>
      <c r="JN54" s="21"/>
      <c r="JO54" s="284"/>
      <c r="JP54" s="18"/>
      <c r="JQ54" s="19"/>
      <c r="JR54" s="18"/>
      <c r="JS54" s="18"/>
      <c r="JT54" s="20"/>
      <c r="JU54" s="21"/>
      <c r="JV54" s="284"/>
      <c r="JW54" s="18"/>
      <c r="JX54" s="19"/>
      <c r="JY54" s="18"/>
      <c r="JZ54" s="18"/>
      <c r="KA54" s="20"/>
      <c r="KB54" s="21"/>
      <c r="KC54" s="284"/>
      <c r="KD54" s="18"/>
      <c r="KE54" s="19"/>
      <c r="KF54" s="18"/>
      <c r="KG54" s="18"/>
      <c r="KH54" s="20"/>
      <c r="KI54" s="21"/>
      <c r="KJ54" s="284">
        <v>1</v>
      </c>
      <c r="KK54" s="18">
        <v>0.68</v>
      </c>
      <c r="KL54" s="19">
        <v>0.68</v>
      </c>
      <c r="KM54" s="18">
        <v>0.68</v>
      </c>
      <c r="KN54" s="18">
        <v>0.68</v>
      </c>
      <c r="KO54" s="20">
        <v>2.3483796296296298E-2</v>
      </c>
      <c r="KP54" s="21">
        <v>0</v>
      </c>
      <c r="KQ54" s="284">
        <v>2</v>
      </c>
      <c r="KR54" s="18">
        <v>1.31</v>
      </c>
      <c r="KS54" s="19">
        <v>0.65500000000000003</v>
      </c>
      <c r="KT54" s="18">
        <v>0.6</v>
      </c>
      <c r="KU54" s="18">
        <v>0.71</v>
      </c>
      <c r="KV54" s="20">
        <v>3.0821759259259261E-2</v>
      </c>
      <c r="KW54" s="21">
        <v>2</v>
      </c>
      <c r="KX54" s="284"/>
      <c r="KY54" s="18"/>
      <c r="KZ54" s="19"/>
      <c r="LA54" s="18"/>
      <c r="LB54" s="18"/>
      <c r="LC54" s="20"/>
      <c r="LD54" s="21"/>
      <c r="LE54" s="284"/>
      <c r="LF54" s="18"/>
      <c r="LG54" s="19"/>
      <c r="LH54" s="18"/>
      <c r="LI54" s="18"/>
      <c r="LJ54" s="20"/>
      <c r="LK54" s="21"/>
      <c r="LL54" s="284"/>
      <c r="LM54" s="18"/>
      <c r="LN54" s="19"/>
      <c r="LO54" s="18"/>
      <c r="LP54" s="18"/>
      <c r="LQ54" s="20"/>
      <c r="LR54" s="21"/>
      <c r="LS54" s="284"/>
      <c r="LT54" s="18"/>
      <c r="LU54" s="19"/>
      <c r="LV54" s="18"/>
      <c r="LW54" s="18"/>
      <c r="LX54" s="20"/>
      <c r="LY54" s="21"/>
      <c r="LZ54" s="284"/>
      <c r="MA54" s="18"/>
      <c r="MB54" s="19"/>
      <c r="MC54" s="18"/>
      <c r="MD54" s="18"/>
      <c r="ME54" s="20"/>
      <c r="MF54" s="21"/>
      <c r="MG54" s="134"/>
      <c r="MH54" s="27"/>
      <c r="MI54" s="28"/>
      <c r="MJ54" s="27"/>
      <c r="MK54" s="27"/>
      <c r="ML54" s="29"/>
      <c r="MM54" s="135"/>
      <c r="MN54" s="284"/>
      <c r="MO54" s="18"/>
      <c r="MP54" s="19"/>
      <c r="MQ54" s="18"/>
      <c r="MR54" s="18"/>
      <c r="MS54" s="20"/>
      <c r="MT54" s="21"/>
      <c r="MU54" s="284"/>
      <c r="MV54" s="18"/>
      <c r="MW54" s="19"/>
      <c r="MX54" s="18"/>
      <c r="MY54" s="18"/>
      <c r="MZ54" s="20"/>
      <c r="NA54" s="21"/>
      <c r="NB54" s="284"/>
      <c r="NC54" s="18"/>
      <c r="ND54" s="19"/>
      <c r="NE54" s="18"/>
      <c r="NF54" s="18"/>
      <c r="NG54" s="20"/>
      <c r="NH54" s="21"/>
      <c r="NI54" s="284"/>
      <c r="NJ54" s="18"/>
      <c r="NK54" s="19"/>
      <c r="NL54" s="18"/>
      <c r="NM54" s="18"/>
      <c r="NN54" s="20"/>
      <c r="NO54" s="21"/>
      <c r="NP54" s="284"/>
      <c r="NQ54" s="18"/>
      <c r="NR54" s="19"/>
      <c r="NS54" s="18"/>
      <c r="NT54" s="18"/>
      <c r="NU54" s="20"/>
      <c r="NV54" s="21"/>
      <c r="NW54" s="284"/>
      <c r="NX54" s="18"/>
      <c r="NY54" s="19"/>
      <c r="NZ54" s="18"/>
      <c r="OA54" s="18"/>
      <c r="OB54" s="20"/>
      <c r="OC54" s="21"/>
      <c r="OD54" s="136">
        <v>3</v>
      </c>
      <c r="OE54" s="136">
        <v>1.99</v>
      </c>
      <c r="OF54" s="137">
        <v>0.66333333333333333</v>
      </c>
      <c r="OG54" s="136">
        <v>0.6</v>
      </c>
      <c r="OH54" s="136">
        <v>0.71</v>
      </c>
      <c r="OI54" s="138">
        <v>2.8375771604938274E-2</v>
      </c>
      <c r="OJ54" s="139">
        <v>1.3333333333333333</v>
      </c>
      <c r="OK54" s="40"/>
      <c r="OL54" s="18"/>
      <c r="OM54" s="19"/>
      <c r="ON54" s="18"/>
      <c r="OO54" s="18"/>
      <c r="OP54" s="20"/>
      <c r="OQ54" s="21"/>
      <c r="OR54" s="136"/>
      <c r="OS54" s="136"/>
      <c r="OT54" s="137"/>
      <c r="OU54" s="136"/>
      <c r="OV54" s="136"/>
      <c r="OW54" s="138"/>
      <c r="OX54" s="285"/>
    </row>
    <row r="55" spans="1:414" s="22" customFormat="1" x14ac:dyDescent="0.2">
      <c r="A55" s="133">
        <v>45</v>
      </c>
      <c r="B55" s="40"/>
      <c r="C55" s="18"/>
      <c r="D55" s="19"/>
      <c r="E55" s="18"/>
      <c r="F55" s="18"/>
      <c r="G55" s="20"/>
      <c r="H55" s="21"/>
      <c r="I55" s="284">
        <v>1</v>
      </c>
      <c r="J55" s="18">
        <v>3.1</v>
      </c>
      <c r="K55" s="19">
        <v>3.1</v>
      </c>
      <c r="L55" s="18">
        <v>3.1</v>
      </c>
      <c r="M55" s="18">
        <v>3.1</v>
      </c>
      <c r="N55" s="20">
        <v>8.3217592592592596E-3</v>
      </c>
      <c r="O55" s="21">
        <v>6</v>
      </c>
      <c r="P55" s="284"/>
      <c r="Q55" s="18"/>
      <c r="R55" s="19"/>
      <c r="S55" s="18"/>
      <c r="T55" s="18"/>
      <c r="U55" s="20"/>
      <c r="V55" s="21"/>
      <c r="W55" s="284"/>
      <c r="X55" s="18"/>
      <c r="Y55" s="19"/>
      <c r="Z55" s="18"/>
      <c r="AA55" s="18"/>
      <c r="AB55" s="20"/>
      <c r="AC55" s="21"/>
      <c r="AD55" s="284">
        <v>4</v>
      </c>
      <c r="AE55" s="18">
        <v>17.899999999999999</v>
      </c>
      <c r="AF55" s="19">
        <v>4.4749999999999996</v>
      </c>
      <c r="AG55" s="18">
        <v>3</v>
      </c>
      <c r="AH55" s="18">
        <v>7.5</v>
      </c>
      <c r="AI55" s="20">
        <v>7.549189814814815E-3</v>
      </c>
      <c r="AJ55" s="21">
        <v>0.25</v>
      </c>
      <c r="AK55" s="284"/>
      <c r="AL55" s="18"/>
      <c r="AM55" s="19"/>
      <c r="AN55" s="18"/>
      <c r="AO55" s="18"/>
      <c r="AP55" s="20"/>
      <c r="AQ55" s="21"/>
      <c r="AR55" s="284">
        <v>2</v>
      </c>
      <c r="AS55" s="18">
        <v>4</v>
      </c>
      <c r="AT55" s="19">
        <v>2</v>
      </c>
      <c r="AU55" s="18">
        <v>2</v>
      </c>
      <c r="AV55" s="18">
        <v>2</v>
      </c>
      <c r="AW55" s="20">
        <v>6.8460648148148152E-3</v>
      </c>
      <c r="AX55" s="21">
        <v>0.5</v>
      </c>
      <c r="AY55" s="284"/>
      <c r="AZ55" s="18"/>
      <c r="BA55" s="19"/>
      <c r="BB55" s="18"/>
      <c r="BC55" s="18"/>
      <c r="BD55" s="20"/>
      <c r="BE55" s="21"/>
      <c r="BF55" s="284">
        <v>3</v>
      </c>
      <c r="BG55" s="18">
        <v>7.09</v>
      </c>
      <c r="BH55" s="19">
        <v>2.3633333333333333</v>
      </c>
      <c r="BI55" s="18">
        <v>1</v>
      </c>
      <c r="BJ55" s="18">
        <v>3.08</v>
      </c>
      <c r="BK55" s="20">
        <v>7.2376543209876536E-3</v>
      </c>
      <c r="BL55" s="21">
        <v>1.8055555555547471</v>
      </c>
      <c r="BM55" s="284"/>
      <c r="BN55" s="18"/>
      <c r="BO55" s="19"/>
      <c r="BP55" s="18"/>
      <c r="BQ55" s="18"/>
      <c r="BR55" s="20"/>
      <c r="BS55" s="21"/>
      <c r="BT55" s="284">
        <v>1</v>
      </c>
      <c r="BU55" s="18">
        <v>3</v>
      </c>
      <c r="BV55" s="19">
        <v>3</v>
      </c>
      <c r="BW55" s="18">
        <v>3</v>
      </c>
      <c r="BX55" s="18">
        <v>3</v>
      </c>
      <c r="BY55" s="20">
        <v>7.1874999999999994E-3</v>
      </c>
      <c r="BZ55" s="21">
        <v>3</v>
      </c>
      <c r="CA55" s="134">
        <v>3</v>
      </c>
      <c r="CB55" s="27">
        <v>21.5</v>
      </c>
      <c r="CC55" s="28">
        <v>7.166666666666667</v>
      </c>
      <c r="CD55" s="27">
        <v>4</v>
      </c>
      <c r="CE55" s="27">
        <v>11</v>
      </c>
      <c r="CF55" s="29">
        <v>7.2569444444444443E-3</v>
      </c>
      <c r="CG55" s="135">
        <v>1</v>
      </c>
      <c r="CH55" s="284">
        <v>3</v>
      </c>
      <c r="CI55" s="18">
        <v>7.8</v>
      </c>
      <c r="CJ55" s="19">
        <v>2.6</v>
      </c>
      <c r="CK55" s="18">
        <v>2</v>
      </c>
      <c r="CL55" s="18">
        <v>3.5</v>
      </c>
      <c r="CM55" s="20">
        <v>6.8479938271604939E-3</v>
      </c>
      <c r="CN55" s="21">
        <v>2</v>
      </c>
      <c r="CO55" s="284">
        <v>2</v>
      </c>
      <c r="CP55" s="18">
        <v>5.9</v>
      </c>
      <c r="CQ55" s="19">
        <v>2.95</v>
      </c>
      <c r="CR55" s="18">
        <v>2.9</v>
      </c>
      <c r="CS55" s="18">
        <v>3</v>
      </c>
      <c r="CT55" s="20">
        <v>6.5046296296296293E-3</v>
      </c>
      <c r="CU55" s="21">
        <v>1.5</v>
      </c>
      <c r="CV55" s="284">
        <v>3</v>
      </c>
      <c r="CW55" s="18">
        <v>7.91</v>
      </c>
      <c r="CX55" s="19">
        <v>2.6366666666666667</v>
      </c>
      <c r="CY55" s="18">
        <v>2.41</v>
      </c>
      <c r="CZ55" s="18">
        <v>3</v>
      </c>
      <c r="DA55" s="20">
        <v>9.3402777777777772E-3</v>
      </c>
      <c r="DB55" s="21">
        <v>2.3333333333333335</v>
      </c>
      <c r="DC55" s="284">
        <v>1</v>
      </c>
      <c r="DD55" s="18">
        <v>4.97</v>
      </c>
      <c r="DE55" s="19">
        <v>4.97</v>
      </c>
      <c r="DF55" s="18">
        <v>4.97</v>
      </c>
      <c r="DG55" s="18">
        <v>4.97</v>
      </c>
      <c r="DH55" s="20">
        <v>6.9097222222222225E-3</v>
      </c>
      <c r="DI55" s="21">
        <v>26</v>
      </c>
      <c r="DJ55" s="284"/>
      <c r="DK55" s="18"/>
      <c r="DL55" s="19"/>
      <c r="DM55" s="18"/>
      <c r="DN55" s="18"/>
      <c r="DO55" s="20"/>
      <c r="DP55" s="21"/>
      <c r="DQ55" s="284"/>
      <c r="DR55" s="18"/>
      <c r="DS55" s="19"/>
      <c r="DT55" s="18"/>
      <c r="DU55" s="18"/>
      <c r="DV55" s="20"/>
      <c r="DW55" s="21"/>
      <c r="DX55" s="136">
        <v>23</v>
      </c>
      <c r="DY55" s="136">
        <v>83.169999999999987</v>
      </c>
      <c r="DZ55" s="137">
        <v>3.6160869565217384</v>
      </c>
      <c r="EA55" s="136">
        <v>1</v>
      </c>
      <c r="EB55" s="136">
        <v>11</v>
      </c>
      <c r="EC55" s="138">
        <v>7.450684380032207E-3</v>
      </c>
      <c r="ED55" s="139">
        <v>2.6702898550723582</v>
      </c>
      <c r="EE55" s="40"/>
      <c r="EF55" s="18"/>
      <c r="EG55" s="19"/>
      <c r="EH55" s="18"/>
      <c r="EI55" s="18"/>
      <c r="EJ55" s="20"/>
      <c r="EK55" s="21"/>
      <c r="EL55" s="284"/>
      <c r="EM55" s="18"/>
      <c r="EN55" s="19"/>
      <c r="EO55" s="18"/>
      <c r="EP55" s="18"/>
      <c r="EQ55" s="20"/>
      <c r="ER55" s="21"/>
      <c r="ES55" s="284">
        <v>1</v>
      </c>
      <c r="ET55" s="18">
        <v>24</v>
      </c>
      <c r="EU55" s="19">
        <v>24</v>
      </c>
      <c r="EV55" s="18">
        <v>24</v>
      </c>
      <c r="EW55" s="18">
        <v>24</v>
      </c>
      <c r="EX55" s="20">
        <v>3.1481481481481482E-3</v>
      </c>
      <c r="EY55" s="21">
        <v>1</v>
      </c>
      <c r="EZ55" s="284"/>
      <c r="FA55" s="18"/>
      <c r="FB55" s="19"/>
      <c r="FC55" s="18"/>
      <c r="FD55" s="18"/>
      <c r="FE55" s="20"/>
      <c r="FF55" s="21"/>
      <c r="FG55" s="284">
        <v>1</v>
      </c>
      <c r="FH55" s="18">
        <v>26.2</v>
      </c>
      <c r="FI55" s="19">
        <v>26.2</v>
      </c>
      <c r="FJ55" s="18">
        <v>26.2</v>
      </c>
      <c r="FK55" s="18">
        <v>26.2</v>
      </c>
      <c r="FL55" s="20">
        <v>3.0902777777777782E-3</v>
      </c>
      <c r="FM55" s="21">
        <v>1</v>
      </c>
      <c r="FN55" s="284">
        <v>1</v>
      </c>
      <c r="FO55" s="18">
        <v>9</v>
      </c>
      <c r="FP55" s="19">
        <v>9</v>
      </c>
      <c r="FQ55" s="18">
        <v>9</v>
      </c>
      <c r="FR55" s="18">
        <v>9</v>
      </c>
      <c r="FS55" s="20">
        <v>1.9328703703703704E-3</v>
      </c>
      <c r="FT55" s="21">
        <v>0</v>
      </c>
      <c r="FU55" s="284">
        <v>2</v>
      </c>
      <c r="FV55" s="18">
        <v>34</v>
      </c>
      <c r="FW55" s="19">
        <v>17</v>
      </c>
      <c r="FX55" s="18">
        <v>6</v>
      </c>
      <c r="FY55" s="18">
        <v>28</v>
      </c>
      <c r="FZ55" s="20">
        <v>2.7430555555555554E-3</v>
      </c>
      <c r="GA55" s="21">
        <v>1</v>
      </c>
      <c r="GB55" s="284"/>
      <c r="GC55" s="18"/>
      <c r="GD55" s="19"/>
      <c r="GE55" s="18"/>
      <c r="GF55" s="18"/>
      <c r="GG55" s="20"/>
      <c r="GH55" s="21"/>
      <c r="GI55" s="284"/>
      <c r="GJ55" s="18"/>
      <c r="GK55" s="19"/>
      <c r="GL55" s="18"/>
      <c r="GM55" s="18"/>
      <c r="GN55" s="20"/>
      <c r="GO55" s="21"/>
      <c r="GP55" s="284"/>
      <c r="GQ55" s="18"/>
      <c r="GR55" s="19"/>
      <c r="GS55" s="18"/>
      <c r="GT55" s="18"/>
      <c r="GU55" s="20"/>
      <c r="GV55" s="21"/>
      <c r="GW55" s="284"/>
      <c r="GX55" s="18"/>
      <c r="GY55" s="19"/>
      <c r="GZ55" s="18"/>
      <c r="HA55" s="18"/>
      <c r="HB55" s="20"/>
      <c r="HC55" s="21"/>
      <c r="HD55" s="134"/>
      <c r="HE55" s="27"/>
      <c r="HF55" s="28"/>
      <c r="HG55" s="27"/>
      <c r="HH55" s="27"/>
      <c r="HI55" s="29"/>
      <c r="HJ55" s="135"/>
      <c r="HK55" s="284"/>
      <c r="HL55" s="18"/>
      <c r="HM55" s="19"/>
      <c r="HN55" s="18"/>
      <c r="HO55" s="18"/>
      <c r="HP55" s="20"/>
      <c r="HQ55" s="21"/>
      <c r="HR55" s="284"/>
      <c r="HS55" s="18"/>
      <c r="HT55" s="19"/>
      <c r="HU55" s="18"/>
      <c r="HV55" s="18"/>
      <c r="HW55" s="20"/>
      <c r="HX55" s="21"/>
      <c r="HY55" s="284"/>
      <c r="HZ55" s="18"/>
      <c r="IA55" s="19"/>
      <c r="IB55" s="18"/>
      <c r="IC55" s="18"/>
      <c r="ID55" s="20"/>
      <c r="IE55" s="21"/>
      <c r="IF55" s="284"/>
      <c r="IG55" s="18"/>
      <c r="IH55" s="19"/>
      <c r="II55" s="18"/>
      <c r="IJ55" s="18"/>
      <c r="IK55" s="20"/>
      <c r="IL55" s="21"/>
      <c r="IM55" s="284"/>
      <c r="IN55" s="18"/>
      <c r="IO55" s="19"/>
      <c r="IP55" s="18"/>
      <c r="IQ55" s="18"/>
      <c r="IR55" s="20"/>
      <c r="IS55" s="21"/>
      <c r="IT55" s="284"/>
      <c r="IU55" s="18"/>
      <c r="IV55" s="19"/>
      <c r="IW55" s="18"/>
      <c r="IX55" s="18"/>
      <c r="IY55" s="20"/>
      <c r="IZ55" s="21"/>
      <c r="JA55" s="136">
        <v>5</v>
      </c>
      <c r="JB55" s="136">
        <v>93.2</v>
      </c>
      <c r="JC55" s="137">
        <v>18.64</v>
      </c>
      <c r="JD55" s="136">
        <v>6</v>
      </c>
      <c r="JE55" s="136">
        <v>28</v>
      </c>
      <c r="JF55" s="138">
        <v>2.7314814814814814E-3</v>
      </c>
      <c r="JG55" s="139">
        <v>0.8</v>
      </c>
      <c r="JH55" s="40"/>
      <c r="JI55" s="18"/>
      <c r="JJ55" s="19"/>
      <c r="JK55" s="18"/>
      <c r="JL55" s="18"/>
      <c r="JM55" s="20"/>
      <c r="JN55" s="21"/>
      <c r="JO55" s="284"/>
      <c r="JP55" s="18"/>
      <c r="JQ55" s="19"/>
      <c r="JR55" s="18"/>
      <c r="JS55" s="18"/>
      <c r="JT55" s="20"/>
      <c r="JU55" s="21"/>
      <c r="JV55" s="284"/>
      <c r="JW55" s="18"/>
      <c r="JX55" s="19"/>
      <c r="JY55" s="18"/>
      <c r="JZ55" s="18"/>
      <c r="KA55" s="20"/>
      <c r="KB55" s="21"/>
      <c r="KC55" s="284">
        <v>1</v>
      </c>
      <c r="KD55" s="18">
        <v>0.5</v>
      </c>
      <c r="KE55" s="19">
        <v>0.5</v>
      </c>
      <c r="KF55" s="18">
        <v>0.5</v>
      </c>
      <c r="KG55" s="18">
        <v>0.5</v>
      </c>
      <c r="KH55" s="20">
        <v>2.4282407407407409E-2</v>
      </c>
      <c r="KI55" s="21">
        <v>16</v>
      </c>
      <c r="KJ55" s="284">
        <v>1</v>
      </c>
      <c r="KK55" s="18">
        <v>1.25</v>
      </c>
      <c r="KL55" s="19">
        <v>1.25</v>
      </c>
      <c r="KM55" s="18">
        <v>1.25</v>
      </c>
      <c r="KN55" s="18">
        <v>1.25</v>
      </c>
      <c r="KO55" s="20">
        <v>2.4999999999999998E-2</v>
      </c>
      <c r="KP55" s="21" t="e">
        <v>#REF!</v>
      </c>
      <c r="KQ55" s="284">
        <v>2</v>
      </c>
      <c r="KR55" s="18">
        <v>2</v>
      </c>
      <c r="KS55" s="19">
        <v>1</v>
      </c>
      <c r="KT55" s="18">
        <v>1</v>
      </c>
      <c r="KU55" s="18">
        <v>1</v>
      </c>
      <c r="KV55" s="20">
        <v>2.7777777777777776E-2</v>
      </c>
      <c r="KW55" s="21">
        <v>0.5</v>
      </c>
      <c r="KX55" s="284">
        <v>2</v>
      </c>
      <c r="KY55" s="18">
        <v>1.782057</v>
      </c>
      <c r="KZ55" s="19">
        <v>0.8910285</v>
      </c>
      <c r="LA55" s="18">
        <v>0.85</v>
      </c>
      <c r="LB55" s="18">
        <v>0.93205700000000002</v>
      </c>
      <c r="LC55" s="20">
        <v>3.3107638888888888E-2</v>
      </c>
      <c r="LD55" s="21">
        <v>4.5</v>
      </c>
      <c r="LE55" s="284"/>
      <c r="LF55" s="18"/>
      <c r="LG55" s="19"/>
      <c r="LH55" s="18"/>
      <c r="LI55" s="18"/>
      <c r="LJ55" s="20"/>
      <c r="LK55" s="21"/>
      <c r="LL55" s="284"/>
      <c r="LM55" s="18"/>
      <c r="LN55" s="19"/>
      <c r="LO55" s="18"/>
      <c r="LP55" s="18"/>
      <c r="LQ55" s="20"/>
      <c r="LR55" s="21"/>
      <c r="LS55" s="284"/>
      <c r="LT55" s="18"/>
      <c r="LU55" s="19"/>
      <c r="LV55" s="18"/>
      <c r="LW55" s="18"/>
      <c r="LX55" s="20"/>
      <c r="LY55" s="21"/>
      <c r="LZ55" s="284"/>
      <c r="MA55" s="18"/>
      <c r="MB55" s="19"/>
      <c r="MC55" s="18"/>
      <c r="MD55" s="18"/>
      <c r="ME55" s="20"/>
      <c r="MF55" s="21"/>
      <c r="MG55" s="134"/>
      <c r="MH55" s="27"/>
      <c r="MI55" s="28"/>
      <c r="MJ55" s="27"/>
      <c r="MK55" s="27"/>
      <c r="ML55" s="29"/>
      <c r="MM55" s="135"/>
      <c r="MN55" s="284"/>
      <c r="MO55" s="18"/>
      <c r="MP55" s="19"/>
      <c r="MQ55" s="18"/>
      <c r="MR55" s="18"/>
      <c r="MS55" s="20"/>
      <c r="MT55" s="21"/>
      <c r="MU55" s="284"/>
      <c r="MV55" s="18"/>
      <c r="MW55" s="19"/>
      <c r="MX55" s="18"/>
      <c r="MY55" s="18"/>
      <c r="MZ55" s="20"/>
      <c r="NA55" s="21"/>
      <c r="NB55" s="284"/>
      <c r="NC55" s="18"/>
      <c r="ND55" s="19"/>
      <c r="NE55" s="18"/>
      <c r="NF55" s="18"/>
      <c r="NG55" s="20"/>
      <c r="NH55" s="21"/>
      <c r="NI55" s="284"/>
      <c r="NJ55" s="18"/>
      <c r="NK55" s="19"/>
      <c r="NL55" s="18"/>
      <c r="NM55" s="18"/>
      <c r="NN55" s="20"/>
      <c r="NO55" s="21"/>
      <c r="NP55" s="284"/>
      <c r="NQ55" s="18"/>
      <c r="NR55" s="19"/>
      <c r="NS55" s="18"/>
      <c r="NT55" s="18"/>
      <c r="NU55" s="20"/>
      <c r="NV55" s="21"/>
      <c r="NW55" s="284"/>
      <c r="NX55" s="18"/>
      <c r="NY55" s="19"/>
      <c r="NZ55" s="18"/>
      <c r="OA55" s="18"/>
      <c r="OB55" s="20"/>
      <c r="OC55" s="21"/>
      <c r="OD55" s="136">
        <v>6</v>
      </c>
      <c r="OE55" s="136">
        <v>5.532057</v>
      </c>
      <c r="OF55" s="137">
        <v>0.92200950000000004</v>
      </c>
      <c r="OG55" s="136">
        <v>0.5</v>
      </c>
      <c r="OH55" s="136">
        <v>1.25</v>
      </c>
      <c r="OI55" s="138">
        <v>2.850887345679012E-2</v>
      </c>
      <c r="OJ55" s="139" t="e">
        <v>#REF!</v>
      </c>
      <c r="OK55" s="40"/>
      <c r="OL55" s="18"/>
      <c r="OM55" s="19"/>
      <c r="ON55" s="18"/>
      <c r="OO55" s="18"/>
      <c r="OP55" s="20"/>
      <c r="OQ55" s="21"/>
      <c r="OR55" s="136"/>
      <c r="OS55" s="136"/>
      <c r="OT55" s="137"/>
      <c r="OU55" s="136"/>
      <c r="OV55" s="136"/>
      <c r="OW55" s="138"/>
      <c r="OX55" s="285"/>
    </row>
    <row r="56" spans="1:414" s="22" customFormat="1" x14ac:dyDescent="0.2">
      <c r="A56" s="133">
        <v>46</v>
      </c>
      <c r="B56" s="40"/>
      <c r="C56" s="18"/>
      <c r="D56" s="19"/>
      <c r="E56" s="18"/>
      <c r="F56" s="18"/>
      <c r="G56" s="20"/>
      <c r="H56" s="21"/>
      <c r="I56" s="284">
        <v>2</v>
      </c>
      <c r="J56" s="18">
        <v>4</v>
      </c>
      <c r="K56" s="19">
        <v>2</v>
      </c>
      <c r="L56" s="18">
        <v>1</v>
      </c>
      <c r="M56" s="18">
        <v>3</v>
      </c>
      <c r="N56" s="20">
        <v>7.7256944444444448E-3</v>
      </c>
      <c r="O56" s="21">
        <v>2.5</v>
      </c>
      <c r="P56" s="284">
        <v>3</v>
      </c>
      <c r="Q56" s="18">
        <v>6.85</v>
      </c>
      <c r="R56" s="19">
        <v>2.2833333333333332</v>
      </c>
      <c r="S56" s="18">
        <v>1</v>
      </c>
      <c r="T56" s="18">
        <v>3.1</v>
      </c>
      <c r="U56" s="20">
        <v>7.4459876543209874E-3</v>
      </c>
      <c r="V56" s="21">
        <v>2</v>
      </c>
      <c r="W56" s="284"/>
      <c r="X56" s="18"/>
      <c r="Y56" s="19"/>
      <c r="Z56" s="18"/>
      <c r="AA56" s="18"/>
      <c r="AB56" s="20"/>
      <c r="AC56" s="21"/>
      <c r="AD56" s="284">
        <v>2</v>
      </c>
      <c r="AE56" s="18">
        <v>8.0500000000000007</v>
      </c>
      <c r="AF56" s="19">
        <v>4.0250000000000004</v>
      </c>
      <c r="AG56" s="18">
        <v>3.25</v>
      </c>
      <c r="AH56" s="18">
        <v>4.8</v>
      </c>
      <c r="AI56" s="20">
        <v>7.7488425925925928E-3</v>
      </c>
      <c r="AJ56" s="21">
        <v>0.5</v>
      </c>
      <c r="AK56" s="284">
        <v>2</v>
      </c>
      <c r="AL56" s="18">
        <v>8.3000000000000007</v>
      </c>
      <c r="AM56" s="19">
        <v>4.1500000000000004</v>
      </c>
      <c r="AN56" s="18">
        <v>2.7</v>
      </c>
      <c r="AO56" s="18">
        <v>5.6</v>
      </c>
      <c r="AP56" s="20">
        <v>7.6562500000000007E-3</v>
      </c>
      <c r="AQ56" s="21">
        <v>1.5</v>
      </c>
      <c r="AR56" s="284">
        <v>1</v>
      </c>
      <c r="AS56" s="18">
        <v>2</v>
      </c>
      <c r="AT56" s="19">
        <v>2</v>
      </c>
      <c r="AU56" s="18">
        <v>2</v>
      </c>
      <c r="AV56" s="18">
        <v>2</v>
      </c>
      <c r="AW56" s="20">
        <v>6.8402777777777776E-3</v>
      </c>
      <c r="AX56" s="21">
        <v>0</v>
      </c>
      <c r="AY56" s="284"/>
      <c r="AZ56" s="18"/>
      <c r="BA56" s="19"/>
      <c r="BB56" s="18"/>
      <c r="BC56" s="18"/>
      <c r="BD56" s="20"/>
      <c r="BE56" s="21"/>
      <c r="BF56" s="284"/>
      <c r="BG56" s="18"/>
      <c r="BH56" s="19"/>
      <c r="BI56" s="18"/>
      <c r="BJ56" s="18"/>
      <c r="BK56" s="20"/>
      <c r="BL56" s="21"/>
      <c r="BM56" s="284"/>
      <c r="BN56" s="18"/>
      <c r="BO56" s="19"/>
      <c r="BP56" s="18"/>
      <c r="BQ56" s="18"/>
      <c r="BR56" s="20"/>
      <c r="BS56" s="21"/>
      <c r="BT56" s="284">
        <v>1</v>
      </c>
      <c r="BU56" s="18">
        <v>1.6</v>
      </c>
      <c r="BV56" s="19">
        <v>1.6</v>
      </c>
      <c r="BW56" s="18">
        <v>1.6</v>
      </c>
      <c r="BX56" s="18">
        <v>1.6</v>
      </c>
      <c r="BY56" s="20">
        <v>7.106481481481481E-3</v>
      </c>
      <c r="BZ56" s="21">
        <v>6</v>
      </c>
      <c r="CA56" s="134">
        <v>3</v>
      </c>
      <c r="CB56" s="27">
        <v>21</v>
      </c>
      <c r="CC56" s="28">
        <v>7</v>
      </c>
      <c r="CD56" s="27">
        <v>4</v>
      </c>
      <c r="CE56" s="27">
        <v>12</v>
      </c>
      <c r="CF56" s="29">
        <v>6.9675925925925938E-3</v>
      </c>
      <c r="CG56" s="135">
        <v>1.3333333333333333</v>
      </c>
      <c r="CH56" s="284">
        <v>4</v>
      </c>
      <c r="CI56" s="18">
        <v>13</v>
      </c>
      <c r="CJ56" s="19">
        <v>3.25</v>
      </c>
      <c r="CK56" s="18">
        <v>3</v>
      </c>
      <c r="CL56" s="18">
        <v>3.5</v>
      </c>
      <c r="CM56" s="20">
        <v>7.2511574074074067E-3</v>
      </c>
      <c r="CN56" s="21">
        <v>0.75</v>
      </c>
      <c r="CO56" s="284">
        <v>2</v>
      </c>
      <c r="CP56" s="18">
        <v>5.15</v>
      </c>
      <c r="CQ56" s="19">
        <v>2.5750000000000002</v>
      </c>
      <c r="CR56" s="18">
        <v>2.25</v>
      </c>
      <c r="CS56" s="18">
        <v>2.9</v>
      </c>
      <c r="CT56" s="20">
        <v>7.0833333333333338E-3</v>
      </c>
      <c r="CU56" s="21">
        <v>2.5</v>
      </c>
      <c r="CV56" s="284"/>
      <c r="CW56" s="18"/>
      <c r="CX56" s="19"/>
      <c r="CY56" s="18"/>
      <c r="CZ56" s="18"/>
      <c r="DA56" s="20"/>
      <c r="DB56" s="21"/>
      <c r="DC56" s="284">
        <v>1</v>
      </c>
      <c r="DD56" s="18">
        <v>6</v>
      </c>
      <c r="DE56" s="19">
        <v>6</v>
      </c>
      <c r="DF56" s="18">
        <v>6</v>
      </c>
      <c r="DG56" s="18">
        <v>6</v>
      </c>
      <c r="DH56" s="20">
        <v>7.4074074074074068E-3</v>
      </c>
      <c r="DI56" s="21">
        <v>6</v>
      </c>
      <c r="DJ56" s="284"/>
      <c r="DK56" s="18"/>
      <c r="DL56" s="19"/>
      <c r="DM56" s="18"/>
      <c r="DN56" s="18"/>
      <c r="DO56" s="20"/>
      <c r="DP56" s="21"/>
      <c r="DQ56" s="284"/>
      <c r="DR56" s="18"/>
      <c r="DS56" s="19"/>
      <c r="DT56" s="18"/>
      <c r="DU56" s="18"/>
      <c r="DV56" s="20"/>
      <c r="DW56" s="21"/>
      <c r="DX56" s="136">
        <v>21</v>
      </c>
      <c r="DY56" s="136">
        <v>75.95</v>
      </c>
      <c r="DZ56" s="137">
        <v>3.6166666666666667</v>
      </c>
      <c r="EA56" s="136">
        <v>1</v>
      </c>
      <c r="EB56" s="136">
        <v>12</v>
      </c>
      <c r="EC56" s="138">
        <v>7.3346560846560853E-3</v>
      </c>
      <c r="ED56" s="139">
        <v>1.8571428571428572</v>
      </c>
      <c r="EE56" s="40"/>
      <c r="EF56" s="18"/>
      <c r="EG56" s="19"/>
      <c r="EH56" s="18"/>
      <c r="EI56" s="18"/>
      <c r="EJ56" s="20"/>
      <c r="EK56" s="21"/>
      <c r="EL56" s="284"/>
      <c r="EM56" s="18"/>
      <c r="EN56" s="19"/>
      <c r="EO56" s="18"/>
      <c r="EP56" s="18"/>
      <c r="EQ56" s="20"/>
      <c r="ER56" s="21"/>
      <c r="ES56" s="284"/>
      <c r="ET56" s="18"/>
      <c r="EU56" s="19"/>
      <c r="EV56" s="18"/>
      <c r="EW56" s="18"/>
      <c r="EX56" s="20"/>
      <c r="EY56" s="21"/>
      <c r="EZ56" s="284">
        <v>1</v>
      </c>
      <c r="FA56" s="18">
        <v>15</v>
      </c>
      <c r="FB56" s="19">
        <v>15</v>
      </c>
      <c r="FC56" s="18">
        <v>15</v>
      </c>
      <c r="FD56" s="18">
        <v>15</v>
      </c>
      <c r="FE56" s="20">
        <v>4.4212962962962956E-3</v>
      </c>
      <c r="FF56" s="21">
        <v>1</v>
      </c>
      <c r="FG56" s="284"/>
      <c r="FH56" s="18"/>
      <c r="FI56" s="19"/>
      <c r="FJ56" s="18"/>
      <c r="FK56" s="18"/>
      <c r="FL56" s="20"/>
      <c r="FM56" s="21"/>
      <c r="FN56" s="284"/>
      <c r="FO56" s="18"/>
      <c r="FP56" s="19"/>
      <c r="FQ56" s="18"/>
      <c r="FR56" s="18"/>
      <c r="FS56" s="20"/>
      <c r="FT56" s="21"/>
      <c r="FU56" s="284">
        <v>3</v>
      </c>
      <c r="FV56" s="18">
        <v>41.2</v>
      </c>
      <c r="FW56" s="19">
        <v>13.733333333333334</v>
      </c>
      <c r="FX56" s="18">
        <v>4.5</v>
      </c>
      <c r="FY56" s="18">
        <v>20.9</v>
      </c>
      <c r="FZ56" s="20">
        <v>3.5030864197530868E-3</v>
      </c>
      <c r="GA56" s="21">
        <v>2</v>
      </c>
      <c r="GB56" s="284"/>
      <c r="GC56" s="18"/>
      <c r="GD56" s="19"/>
      <c r="GE56" s="18"/>
      <c r="GF56" s="18"/>
      <c r="GG56" s="20"/>
      <c r="GH56" s="21"/>
      <c r="GI56" s="284"/>
      <c r="GJ56" s="18"/>
      <c r="GK56" s="19"/>
      <c r="GL56" s="18"/>
      <c r="GM56" s="18"/>
      <c r="GN56" s="20"/>
      <c r="GO56" s="21"/>
      <c r="GP56" s="284"/>
      <c r="GQ56" s="18"/>
      <c r="GR56" s="19"/>
      <c r="GS56" s="18"/>
      <c r="GT56" s="18"/>
      <c r="GU56" s="20"/>
      <c r="GV56" s="21"/>
      <c r="GW56" s="284"/>
      <c r="GX56" s="18"/>
      <c r="GY56" s="19"/>
      <c r="GZ56" s="18"/>
      <c r="HA56" s="18"/>
      <c r="HB56" s="20"/>
      <c r="HC56" s="21"/>
      <c r="HD56" s="134"/>
      <c r="HE56" s="27"/>
      <c r="HF56" s="28"/>
      <c r="HG56" s="27"/>
      <c r="HH56" s="27"/>
      <c r="HI56" s="29"/>
      <c r="HJ56" s="135"/>
      <c r="HK56" s="284"/>
      <c r="HL56" s="18"/>
      <c r="HM56" s="19"/>
      <c r="HN56" s="18"/>
      <c r="HO56" s="18"/>
      <c r="HP56" s="20"/>
      <c r="HQ56" s="21"/>
      <c r="HR56" s="284"/>
      <c r="HS56" s="18"/>
      <c r="HT56" s="19"/>
      <c r="HU56" s="18"/>
      <c r="HV56" s="18"/>
      <c r="HW56" s="20"/>
      <c r="HX56" s="21"/>
      <c r="HY56" s="284">
        <v>1</v>
      </c>
      <c r="HZ56" s="18">
        <v>6</v>
      </c>
      <c r="IA56" s="19">
        <v>6</v>
      </c>
      <c r="IB56" s="18">
        <v>6</v>
      </c>
      <c r="IC56" s="18">
        <v>6</v>
      </c>
      <c r="ID56" s="20">
        <v>2.8935185185185188E-3</v>
      </c>
      <c r="IE56" s="21">
        <v>7</v>
      </c>
      <c r="IF56" s="284"/>
      <c r="IG56" s="18"/>
      <c r="IH56" s="19"/>
      <c r="II56" s="18"/>
      <c r="IJ56" s="18"/>
      <c r="IK56" s="20"/>
      <c r="IL56" s="21"/>
      <c r="IM56" s="284"/>
      <c r="IN56" s="18"/>
      <c r="IO56" s="19"/>
      <c r="IP56" s="18"/>
      <c r="IQ56" s="18"/>
      <c r="IR56" s="20"/>
      <c r="IS56" s="21"/>
      <c r="IT56" s="284"/>
      <c r="IU56" s="18"/>
      <c r="IV56" s="19"/>
      <c r="IW56" s="18"/>
      <c r="IX56" s="18"/>
      <c r="IY56" s="20"/>
      <c r="IZ56" s="21"/>
      <c r="JA56" s="136">
        <v>5</v>
      </c>
      <c r="JB56" s="136">
        <v>62.2</v>
      </c>
      <c r="JC56" s="137">
        <v>12.440000000000001</v>
      </c>
      <c r="JD56" s="136">
        <v>4.5</v>
      </c>
      <c r="JE56" s="136">
        <v>20.9</v>
      </c>
      <c r="JF56" s="138">
        <v>3.5648148148148145E-3</v>
      </c>
      <c r="JG56" s="139">
        <v>2.8</v>
      </c>
      <c r="JH56" s="40"/>
      <c r="JI56" s="18"/>
      <c r="JJ56" s="19"/>
      <c r="JK56" s="18"/>
      <c r="JL56" s="18"/>
      <c r="JM56" s="20"/>
      <c r="JN56" s="21"/>
      <c r="JO56" s="284">
        <v>1</v>
      </c>
      <c r="JP56" s="18">
        <v>1</v>
      </c>
      <c r="JQ56" s="19">
        <v>1</v>
      </c>
      <c r="JR56" s="18">
        <v>1</v>
      </c>
      <c r="JS56" s="18">
        <v>1</v>
      </c>
      <c r="JT56" s="20">
        <v>2.1215277777777777E-2</v>
      </c>
      <c r="JU56" s="21">
        <v>0</v>
      </c>
      <c r="JV56" s="284"/>
      <c r="JW56" s="18"/>
      <c r="JX56" s="19"/>
      <c r="JY56" s="18"/>
      <c r="JZ56" s="18"/>
      <c r="KA56" s="20"/>
      <c r="KB56" s="21"/>
      <c r="KC56" s="284">
        <v>1</v>
      </c>
      <c r="KD56" s="18">
        <v>1</v>
      </c>
      <c r="KE56" s="19">
        <v>1</v>
      </c>
      <c r="KF56" s="18">
        <v>1</v>
      </c>
      <c r="KG56" s="18">
        <v>1</v>
      </c>
      <c r="KH56" s="20">
        <v>2.3252314814814812E-2</v>
      </c>
      <c r="KI56" s="21">
        <v>6</v>
      </c>
      <c r="KJ56" s="284">
        <v>2</v>
      </c>
      <c r="KK56" s="18">
        <v>1.5699999999999998</v>
      </c>
      <c r="KL56" s="19">
        <v>0.78499999999999992</v>
      </c>
      <c r="KM56" s="18">
        <v>0.56999999999999995</v>
      </c>
      <c r="KN56" s="18">
        <v>1</v>
      </c>
      <c r="KO56" s="20">
        <v>2.2725694444444444E-2</v>
      </c>
      <c r="KP56" s="21">
        <v>1</v>
      </c>
      <c r="KQ56" s="284"/>
      <c r="KR56" s="18"/>
      <c r="KS56" s="19"/>
      <c r="KT56" s="18"/>
      <c r="KU56" s="18"/>
      <c r="KV56" s="20"/>
      <c r="KW56" s="21"/>
      <c r="KX56" s="284">
        <v>3</v>
      </c>
      <c r="KY56" s="18">
        <v>3.66</v>
      </c>
      <c r="KZ56" s="19">
        <v>1.22</v>
      </c>
      <c r="LA56" s="18">
        <v>1</v>
      </c>
      <c r="LB56" s="18">
        <v>1.42</v>
      </c>
      <c r="LC56" s="20">
        <v>3.0239197530864199E-2</v>
      </c>
      <c r="LD56" s="21">
        <v>0.66666666666666663</v>
      </c>
      <c r="LE56" s="284"/>
      <c r="LF56" s="18"/>
      <c r="LG56" s="19"/>
      <c r="LH56" s="18"/>
      <c r="LI56" s="18"/>
      <c r="LJ56" s="20"/>
      <c r="LK56" s="21"/>
      <c r="LL56" s="284"/>
      <c r="LM56" s="18"/>
      <c r="LN56" s="19"/>
      <c r="LO56" s="18"/>
      <c r="LP56" s="18"/>
      <c r="LQ56" s="20"/>
      <c r="LR56" s="21"/>
      <c r="LS56" s="284"/>
      <c r="LT56" s="18"/>
      <c r="LU56" s="19"/>
      <c r="LV56" s="18"/>
      <c r="LW56" s="18"/>
      <c r="LX56" s="20"/>
      <c r="LY56" s="21"/>
      <c r="LZ56" s="284"/>
      <c r="MA56" s="18"/>
      <c r="MB56" s="19"/>
      <c r="MC56" s="18"/>
      <c r="MD56" s="18"/>
      <c r="ME56" s="20"/>
      <c r="MF56" s="21"/>
      <c r="MG56" s="134"/>
      <c r="MH56" s="27"/>
      <c r="MI56" s="28"/>
      <c r="MJ56" s="27"/>
      <c r="MK56" s="27"/>
      <c r="ML56" s="29"/>
      <c r="MM56" s="135"/>
      <c r="MN56" s="284"/>
      <c r="MO56" s="18"/>
      <c r="MP56" s="19"/>
      <c r="MQ56" s="18"/>
      <c r="MR56" s="18"/>
      <c r="MS56" s="20"/>
      <c r="MT56" s="21"/>
      <c r="MU56" s="284"/>
      <c r="MV56" s="18"/>
      <c r="MW56" s="19"/>
      <c r="MX56" s="18"/>
      <c r="MY56" s="18"/>
      <c r="MZ56" s="20"/>
      <c r="NA56" s="21"/>
      <c r="NB56" s="284"/>
      <c r="NC56" s="18"/>
      <c r="ND56" s="19"/>
      <c r="NE56" s="18"/>
      <c r="NF56" s="18"/>
      <c r="NG56" s="20"/>
      <c r="NH56" s="21"/>
      <c r="NI56" s="284"/>
      <c r="NJ56" s="18"/>
      <c r="NK56" s="19"/>
      <c r="NL56" s="18"/>
      <c r="NM56" s="18"/>
      <c r="NN56" s="20"/>
      <c r="NO56" s="21"/>
      <c r="NP56" s="284"/>
      <c r="NQ56" s="18"/>
      <c r="NR56" s="19"/>
      <c r="NS56" s="18"/>
      <c r="NT56" s="18"/>
      <c r="NU56" s="20"/>
      <c r="NV56" s="21"/>
      <c r="NW56" s="284"/>
      <c r="NX56" s="18"/>
      <c r="NY56" s="19"/>
      <c r="NZ56" s="18"/>
      <c r="OA56" s="18"/>
      <c r="OB56" s="20"/>
      <c r="OC56" s="21"/>
      <c r="OD56" s="136">
        <v>7</v>
      </c>
      <c r="OE56" s="136">
        <v>7.23</v>
      </c>
      <c r="OF56" s="137">
        <v>1.0328571428571429</v>
      </c>
      <c r="OG56" s="136">
        <v>0.56999999999999995</v>
      </c>
      <c r="OH56" s="136">
        <v>1.42</v>
      </c>
      <c r="OI56" s="138">
        <v>2.5805224867724869E-2</v>
      </c>
      <c r="OJ56" s="139">
        <v>1.4285714285714286</v>
      </c>
      <c r="OK56" s="40"/>
      <c r="OL56" s="18"/>
      <c r="OM56" s="19"/>
      <c r="ON56" s="18"/>
      <c r="OO56" s="18"/>
      <c r="OP56" s="20"/>
      <c r="OQ56" s="21"/>
      <c r="OR56" s="136"/>
      <c r="OS56" s="136"/>
      <c r="OT56" s="137"/>
      <c r="OU56" s="136"/>
      <c r="OV56" s="136"/>
      <c r="OW56" s="138"/>
      <c r="OX56" s="285"/>
    </row>
    <row r="57" spans="1:414" s="22" customFormat="1" x14ac:dyDescent="0.2">
      <c r="A57" s="133">
        <v>47</v>
      </c>
      <c r="B57" s="40"/>
      <c r="C57" s="18"/>
      <c r="D57" s="19"/>
      <c r="E57" s="18"/>
      <c r="F57" s="18"/>
      <c r="G57" s="20"/>
      <c r="H57" s="21"/>
      <c r="I57" s="284">
        <v>2</v>
      </c>
      <c r="J57" s="18">
        <v>6.1</v>
      </c>
      <c r="K57" s="19">
        <v>3.05</v>
      </c>
      <c r="L57" s="18">
        <v>3</v>
      </c>
      <c r="M57" s="18">
        <v>3.1</v>
      </c>
      <c r="N57" s="20">
        <v>7.0833333333333338E-3</v>
      </c>
      <c r="O57" s="21">
        <v>0.5</v>
      </c>
      <c r="P57" s="284">
        <v>1</v>
      </c>
      <c r="Q57" s="18">
        <v>3.2</v>
      </c>
      <c r="R57" s="19">
        <v>3.2</v>
      </c>
      <c r="S57" s="18">
        <v>3.2</v>
      </c>
      <c r="T57" s="18">
        <v>3.2</v>
      </c>
      <c r="U57" s="20">
        <v>7.8819444444444432E-3</v>
      </c>
      <c r="V57" s="21">
        <v>7</v>
      </c>
      <c r="W57" s="284"/>
      <c r="X57" s="18"/>
      <c r="Y57" s="19"/>
      <c r="Z57" s="18"/>
      <c r="AA57" s="18"/>
      <c r="AB57" s="20"/>
      <c r="AC57" s="21"/>
      <c r="AD57" s="284">
        <v>3</v>
      </c>
      <c r="AE57" s="18">
        <v>13.059999999999999</v>
      </c>
      <c r="AF57" s="19">
        <v>4.3533333333333326</v>
      </c>
      <c r="AG57" s="18">
        <v>3.8</v>
      </c>
      <c r="AH57" s="18">
        <v>5.26</v>
      </c>
      <c r="AI57" s="20">
        <v>7.8240740740740736E-3</v>
      </c>
      <c r="AJ57" s="21">
        <v>0.33333333333333331</v>
      </c>
      <c r="AK57" s="284"/>
      <c r="AL57" s="18"/>
      <c r="AM57" s="19"/>
      <c r="AN57" s="18"/>
      <c r="AO57" s="18"/>
      <c r="AP57" s="20"/>
      <c r="AQ57" s="21"/>
      <c r="AR57" s="284">
        <v>2</v>
      </c>
      <c r="AS57" s="18">
        <v>8.2199999999999989</v>
      </c>
      <c r="AT57" s="19">
        <v>4.1099999999999994</v>
      </c>
      <c r="AU57" s="18">
        <v>4</v>
      </c>
      <c r="AV57" s="18">
        <v>4.22</v>
      </c>
      <c r="AW57" s="20">
        <v>7.3900462962962965E-3</v>
      </c>
      <c r="AX57" s="21">
        <v>1</v>
      </c>
      <c r="AY57" s="284">
        <v>2</v>
      </c>
      <c r="AZ57" s="18">
        <v>3.02</v>
      </c>
      <c r="BA57" s="19">
        <v>1.51</v>
      </c>
      <c r="BB57" s="18">
        <v>1.02</v>
      </c>
      <c r="BC57" s="18">
        <v>2</v>
      </c>
      <c r="BD57" s="20">
        <v>7.6562499999999999E-3</v>
      </c>
      <c r="BE57" s="21">
        <v>13.5</v>
      </c>
      <c r="BF57" s="284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6.4236111111111117E-3</v>
      </c>
      <c r="BL57" s="21">
        <v>11.583333333335759</v>
      </c>
      <c r="BM57" s="284">
        <v>2</v>
      </c>
      <c r="BN57" s="18">
        <v>3.56</v>
      </c>
      <c r="BO57" s="19">
        <v>1.78</v>
      </c>
      <c r="BP57" s="18">
        <v>1.77</v>
      </c>
      <c r="BQ57" s="18">
        <v>1.79</v>
      </c>
      <c r="BR57" s="20">
        <v>7.4189814814814813E-3</v>
      </c>
      <c r="BS57" s="21">
        <v>42.493402777778101</v>
      </c>
      <c r="BT57" s="284">
        <v>1</v>
      </c>
      <c r="BU57" s="18">
        <v>1</v>
      </c>
      <c r="BV57" s="19">
        <v>1</v>
      </c>
      <c r="BW57" s="18">
        <v>1</v>
      </c>
      <c r="BX57" s="18">
        <v>1</v>
      </c>
      <c r="BY57" s="20">
        <v>6.4120370370370364E-3</v>
      </c>
      <c r="BZ57" s="21">
        <v>8</v>
      </c>
      <c r="CA57" s="134">
        <v>3</v>
      </c>
      <c r="CB57" s="27">
        <v>13.5</v>
      </c>
      <c r="CC57" s="28">
        <v>4.5</v>
      </c>
      <c r="CD57" s="27">
        <v>4</v>
      </c>
      <c r="CE57" s="27">
        <v>5</v>
      </c>
      <c r="CF57" s="29">
        <v>6.8287037037037049E-3</v>
      </c>
      <c r="CG57" s="135">
        <v>1.6666666666666667</v>
      </c>
      <c r="CH57" s="284">
        <v>2</v>
      </c>
      <c r="CI57" s="18">
        <v>8</v>
      </c>
      <c r="CJ57" s="19">
        <v>4</v>
      </c>
      <c r="CK57" s="18">
        <v>3</v>
      </c>
      <c r="CL57" s="18">
        <v>5</v>
      </c>
      <c r="CM57" s="20">
        <v>7.1990740740740739E-3</v>
      </c>
      <c r="CN57" s="21">
        <v>0.5</v>
      </c>
      <c r="CO57" s="284">
        <v>3</v>
      </c>
      <c r="CP57" s="18">
        <v>9</v>
      </c>
      <c r="CQ57" s="19">
        <v>3</v>
      </c>
      <c r="CR57" s="18">
        <v>2.9</v>
      </c>
      <c r="CS57" s="18">
        <v>3.1</v>
      </c>
      <c r="CT57" s="20">
        <v>7.2646604938271615E-3</v>
      </c>
      <c r="CU57" s="21">
        <v>1.6666666666666667</v>
      </c>
      <c r="CV57" s="284">
        <v>1</v>
      </c>
      <c r="CW57" s="18">
        <v>5.05</v>
      </c>
      <c r="CX57" s="19">
        <v>5.05</v>
      </c>
      <c r="CY57" s="18">
        <v>5.05</v>
      </c>
      <c r="CZ57" s="18">
        <v>5.05</v>
      </c>
      <c r="DA57" s="20">
        <v>7.3263888888888892E-3</v>
      </c>
      <c r="DB57" s="21">
        <v>0</v>
      </c>
      <c r="DC57" s="284">
        <v>1</v>
      </c>
      <c r="DD57" s="18">
        <v>3.1</v>
      </c>
      <c r="DE57" s="19">
        <v>3.1</v>
      </c>
      <c r="DF57" s="18">
        <v>3.1</v>
      </c>
      <c r="DG57" s="18">
        <v>3.1</v>
      </c>
      <c r="DH57" s="20">
        <v>7.2106481481481475E-3</v>
      </c>
      <c r="DI57" s="21">
        <v>6</v>
      </c>
      <c r="DJ57" s="284"/>
      <c r="DK57" s="18"/>
      <c r="DL57" s="19"/>
      <c r="DM57" s="18"/>
      <c r="DN57" s="18"/>
      <c r="DO57" s="20"/>
      <c r="DP57" s="21"/>
      <c r="DQ57" s="284"/>
      <c r="DR57" s="18"/>
      <c r="DS57" s="19"/>
      <c r="DT57" s="18"/>
      <c r="DU57" s="18"/>
      <c r="DV57" s="20"/>
      <c r="DW57" s="21"/>
      <c r="DX57" s="136">
        <v>24</v>
      </c>
      <c r="DY57" s="136">
        <v>77.809999999999988</v>
      </c>
      <c r="DZ57" s="137">
        <v>3.242083333333333</v>
      </c>
      <c r="EA57" s="136">
        <v>1</v>
      </c>
      <c r="EB57" s="136">
        <v>5.26</v>
      </c>
      <c r="EC57" s="138">
        <v>7.2709297839506186E-3</v>
      </c>
      <c r="ED57" s="139">
        <v>6.6487557870371647</v>
      </c>
      <c r="EE57" s="40"/>
      <c r="EF57" s="18"/>
      <c r="EG57" s="19"/>
      <c r="EH57" s="18"/>
      <c r="EI57" s="18"/>
      <c r="EJ57" s="20"/>
      <c r="EK57" s="21"/>
      <c r="EL57" s="284"/>
      <c r="EM57" s="18"/>
      <c r="EN57" s="19"/>
      <c r="EO57" s="18"/>
      <c r="EP57" s="18"/>
      <c r="EQ57" s="20"/>
      <c r="ER57" s="21"/>
      <c r="ES57" s="284"/>
      <c r="ET57" s="18"/>
      <c r="EU57" s="19"/>
      <c r="EV57" s="18"/>
      <c r="EW57" s="18"/>
      <c r="EX57" s="20"/>
      <c r="EY57" s="21"/>
      <c r="EZ57" s="284">
        <v>1</v>
      </c>
      <c r="FA57" s="18">
        <v>15</v>
      </c>
      <c r="FB57" s="19">
        <v>15</v>
      </c>
      <c r="FC57" s="18">
        <v>15</v>
      </c>
      <c r="FD57" s="18">
        <v>15</v>
      </c>
      <c r="FE57" s="20">
        <v>3.5995370370370369E-3</v>
      </c>
      <c r="FF57" s="21">
        <v>3</v>
      </c>
      <c r="FG57" s="284">
        <v>1</v>
      </c>
      <c r="FH57" s="18">
        <v>10</v>
      </c>
      <c r="FI57" s="19">
        <v>10</v>
      </c>
      <c r="FJ57" s="18">
        <v>10</v>
      </c>
      <c r="FK57" s="18">
        <v>10</v>
      </c>
      <c r="FL57" s="20">
        <v>3.1249999999999997E-3</v>
      </c>
      <c r="FM57" s="21">
        <v>1</v>
      </c>
      <c r="FN57" s="284"/>
      <c r="FO57" s="18"/>
      <c r="FP57" s="19"/>
      <c r="FQ57" s="18"/>
      <c r="FR57" s="18"/>
      <c r="FS57" s="20"/>
      <c r="FT57" s="21"/>
      <c r="FU57" s="284">
        <v>2</v>
      </c>
      <c r="FV57" s="18">
        <v>25.3</v>
      </c>
      <c r="FW57" s="19">
        <v>12.65</v>
      </c>
      <c r="FX57" s="18">
        <v>12</v>
      </c>
      <c r="FY57" s="18">
        <v>13.3</v>
      </c>
      <c r="FZ57" s="20">
        <v>1.7881944444444442E-3</v>
      </c>
      <c r="GA57" s="21">
        <v>1</v>
      </c>
      <c r="GB57" s="284"/>
      <c r="GC57" s="18"/>
      <c r="GD57" s="19"/>
      <c r="GE57" s="18"/>
      <c r="GF57" s="18"/>
      <c r="GG57" s="20"/>
      <c r="GH57" s="21"/>
      <c r="GI57" s="284"/>
      <c r="GJ57" s="18"/>
      <c r="GK57" s="19"/>
      <c r="GL57" s="18"/>
      <c r="GM57" s="18"/>
      <c r="GN57" s="20"/>
      <c r="GO57" s="21"/>
      <c r="GP57" s="284"/>
      <c r="GQ57" s="18"/>
      <c r="GR57" s="19"/>
      <c r="GS57" s="18"/>
      <c r="GT57" s="18"/>
      <c r="GU57" s="20"/>
      <c r="GV57" s="21"/>
      <c r="GW57" s="284"/>
      <c r="GX57" s="18"/>
      <c r="GY57" s="19"/>
      <c r="GZ57" s="18"/>
      <c r="HA57" s="18"/>
      <c r="HB57" s="20"/>
      <c r="HC57" s="21"/>
      <c r="HD57" s="134"/>
      <c r="HE57" s="27"/>
      <c r="HF57" s="28"/>
      <c r="HG57" s="27"/>
      <c r="HH57" s="27"/>
      <c r="HI57" s="29"/>
      <c r="HJ57" s="135"/>
      <c r="HK57" s="284"/>
      <c r="HL57" s="18"/>
      <c r="HM57" s="19"/>
      <c r="HN57" s="18"/>
      <c r="HO57" s="18"/>
      <c r="HP57" s="20"/>
      <c r="HQ57" s="21"/>
      <c r="HR57" s="284"/>
      <c r="HS57" s="18"/>
      <c r="HT57" s="19"/>
      <c r="HU57" s="18"/>
      <c r="HV57" s="18"/>
      <c r="HW57" s="20"/>
      <c r="HX57" s="21"/>
      <c r="HY57" s="284">
        <v>1</v>
      </c>
      <c r="HZ57" s="18">
        <v>6</v>
      </c>
      <c r="IA57" s="19">
        <v>6</v>
      </c>
      <c r="IB57" s="18">
        <v>6</v>
      </c>
      <c r="IC57" s="18">
        <v>6</v>
      </c>
      <c r="ID57" s="20">
        <v>2.8935185185185188E-3</v>
      </c>
      <c r="IE57" s="21">
        <v>1</v>
      </c>
      <c r="IF57" s="284"/>
      <c r="IG57" s="18"/>
      <c r="IH57" s="19"/>
      <c r="II57" s="18"/>
      <c r="IJ57" s="18"/>
      <c r="IK57" s="20"/>
      <c r="IL57" s="21"/>
      <c r="IM57" s="284"/>
      <c r="IN57" s="18"/>
      <c r="IO57" s="19"/>
      <c r="IP57" s="18"/>
      <c r="IQ57" s="18"/>
      <c r="IR57" s="20"/>
      <c r="IS57" s="21"/>
      <c r="IT57" s="284"/>
      <c r="IU57" s="18"/>
      <c r="IV57" s="19"/>
      <c r="IW57" s="18"/>
      <c r="IX57" s="18"/>
      <c r="IY57" s="20"/>
      <c r="IZ57" s="21"/>
      <c r="JA57" s="136">
        <v>5</v>
      </c>
      <c r="JB57" s="136">
        <v>56.3</v>
      </c>
      <c r="JC57" s="137">
        <v>11.26</v>
      </c>
      <c r="JD57" s="136">
        <v>6</v>
      </c>
      <c r="JE57" s="136">
        <v>15</v>
      </c>
      <c r="JF57" s="138">
        <v>2.638888888888889E-3</v>
      </c>
      <c r="JG57" s="139">
        <v>1.4</v>
      </c>
      <c r="JH57" s="40"/>
      <c r="JI57" s="18"/>
      <c r="JJ57" s="19"/>
      <c r="JK57" s="18"/>
      <c r="JL57" s="18"/>
      <c r="JM57" s="20"/>
      <c r="JN57" s="21"/>
      <c r="JO57" s="284"/>
      <c r="JP57" s="18"/>
      <c r="JQ57" s="19"/>
      <c r="JR57" s="18"/>
      <c r="JS57" s="18"/>
      <c r="JT57" s="20"/>
      <c r="JU57" s="21"/>
      <c r="JV57" s="284"/>
      <c r="JW57" s="18"/>
      <c r="JX57" s="19"/>
      <c r="JY57" s="18"/>
      <c r="JZ57" s="18"/>
      <c r="KA57" s="20"/>
      <c r="KB57" s="21"/>
      <c r="KC57" s="284">
        <v>1</v>
      </c>
      <c r="KD57" s="18">
        <v>0.5</v>
      </c>
      <c r="KE57" s="19">
        <v>0.5</v>
      </c>
      <c r="KF57" s="18">
        <v>0.5</v>
      </c>
      <c r="KG57" s="18">
        <v>0.5</v>
      </c>
      <c r="KH57" s="20">
        <v>2.631944444444444E-2</v>
      </c>
      <c r="KI57" s="21">
        <v>2</v>
      </c>
      <c r="KJ57" s="284">
        <v>1</v>
      </c>
      <c r="KK57" s="18">
        <v>1.1399999999999999</v>
      </c>
      <c r="KL57" s="19">
        <v>1.1399999999999999</v>
      </c>
      <c r="KM57" s="18">
        <v>1.1399999999999999</v>
      </c>
      <c r="KN57" s="18">
        <v>1.1399999999999999</v>
      </c>
      <c r="KO57" s="20">
        <v>2.4363425925925927E-2</v>
      </c>
      <c r="KP57" s="21">
        <v>0</v>
      </c>
      <c r="KQ57" s="284"/>
      <c r="KR57" s="18"/>
      <c r="KS57" s="19"/>
      <c r="KT57" s="18"/>
      <c r="KU57" s="18"/>
      <c r="KV57" s="20"/>
      <c r="KW57" s="21"/>
      <c r="KX57" s="284">
        <v>2</v>
      </c>
      <c r="KY57" s="18">
        <v>1.8599999999999999</v>
      </c>
      <c r="KZ57" s="19">
        <v>0.92999999999999994</v>
      </c>
      <c r="LA57" s="18">
        <v>0.86</v>
      </c>
      <c r="LB57" s="18">
        <v>1</v>
      </c>
      <c r="LC57" s="20">
        <v>3.9849537037037044E-2</v>
      </c>
      <c r="LD57" s="21">
        <v>2</v>
      </c>
      <c r="LE57" s="284"/>
      <c r="LF57" s="18"/>
      <c r="LG57" s="19"/>
      <c r="LH57" s="18"/>
      <c r="LI57" s="18"/>
      <c r="LJ57" s="20"/>
      <c r="LK57" s="21"/>
      <c r="LL57" s="284"/>
      <c r="LM57" s="18"/>
      <c r="LN57" s="19"/>
      <c r="LO57" s="18"/>
      <c r="LP57" s="18"/>
      <c r="LQ57" s="20"/>
      <c r="LR57" s="21"/>
      <c r="LS57" s="284"/>
      <c r="LT57" s="18"/>
      <c r="LU57" s="19"/>
      <c r="LV57" s="18"/>
      <c r="LW57" s="18"/>
      <c r="LX57" s="20"/>
      <c r="LY57" s="21"/>
      <c r="LZ57" s="284"/>
      <c r="MA57" s="18"/>
      <c r="MB57" s="19"/>
      <c r="MC57" s="18"/>
      <c r="MD57" s="18"/>
      <c r="ME57" s="20"/>
      <c r="MF57" s="21"/>
      <c r="MG57" s="134"/>
      <c r="MH57" s="27"/>
      <c r="MI57" s="28"/>
      <c r="MJ57" s="27"/>
      <c r="MK57" s="27"/>
      <c r="ML57" s="29"/>
      <c r="MM57" s="135"/>
      <c r="MN57" s="284"/>
      <c r="MO57" s="18"/>
      <c r="MP57" s="19"/>
      <c r="MQ57" s="18"/>
      <c r="MR57" s="18"/>
      <c r="MS57" s="20"/>
      <c r="MT57" s="21"/>
      <c r="MU57" s="284"/>
      <c r="MV57" s="18"/>
      <c r="MW57" s="19"/>
      <c r="MX57" s="18"/>
      <c r="MY57" s="18"/>
      <c r="MZ57" s="20"/>
      <c r="NA57" s="21"/>
      <c r="NB57" s="284"/>
      <c r="NC57" s="18"/>
      <c r="ND57" s="19"/>
      <c r="NE57" s="18"/>
      <c r="NF57" s="18"/>
      <c r="NG57" s="20"/>
      <c r="NH57" s="21"/>
      <c r="NI57" s="284"/>
      <c r="NJ57" s="18"/>
      <c r="NK57" s="19"/>
      <c r="NL57" s="18"/>
      <c r="NM57" s="18"/>
      <c r="NN57" s="20"/>
      <c r="NO57" s="21"/>
      <c r="NP57" s="284"/>
      <c r="NQ57" s="18"/>
      <c r="NR57" s="19"/>
      <c r="NS57" s="18"/>
      <c r="NT57" s="18"/>
      <c r="NU57" s="20"/>
      <c r="NV57" s="21"/>
      <c r="NW57" s="284"/>
      <c r="NX57" s="18"/>
      <c r="NY57" s="19"/>
      <c r="NZ57" s="18"/>
      <c r="OA57" s="18"/>
      <c r="OB57" s="20"/>
      <c r="OC57" s="21"/>
      <c r="OD57" s="136">
        <v>4</v>
      </c>
      <c r="OE57" s="136">
        <v>3.5</v>
      </c>
      <c r="OF57" s="137">
        <v>0.875</v>
      </c>
      <c r="OG57" s="136">
        <v>0.5</v>
      </c>
      <c r="OH57" s="136">
        <v>1.1399999999999999</v>
      </c>
      <c r="OI57" s="138">
        <v>3.2595486111111113E-2</v>
      </c>
      <c r="OJ57" s="139">
        <v>1.5</v>
      </c>
      <c r="OK57" s="40"/>
      <c r="OL57" s="18"/>
      <c r="OM57" s="19"/>
      <c r="ON57" s="18"/>
      <c r="OO57" s="18"/>
      <c r="OP57" s="20"/>
      <c r="OQ57" s="21"/>
      <c r="OR57" s="136"/>
      <c r="OS57" s="136"/>
      <c r="OT57" s="137"/>
      <c r="OU57" s="136"/>
      <c r="OV57" s="136"/>
      <c r="OW57" s="138"/>
      <c r="OX57" s="285"/>
    </row>
    <row r="58" spans="1:414" s="22" customFormat="1" x14ac:dyDescent="0.2">
      <c r="A58" s="133">
        <v>48</v>
      </c>
      <c r="B58" s="40"/>
      <c r="C58" s="18"/>
      <c r="D58" s="19"/>
      <c r="E58" s="18"/>
      <c r="F58" s="18"/>
      <c r="G58" s="20"/>
      <c r="H58" s="21"/>
      <c r="I58" s="284">
        <v>5</v>
      </c>
      <c r="J58" s="18">
        <v>18.45</v>
      </c>
      <c r="K58" s="19">
        <v>3.69</v>
      </c>
      <c r="L58" s="18">
        <v>3</v>
      </c>
      <c r="M58" s="18">
        <v>5.2</v>
      </c>
      <c r="N58" s="20">
        <v>7.5902777777777774E-3</v>
      </c>
      <c r="O58" s="21">
        <v>1</v>
      </c>
      <c r="P58" s="284">
        <v>3</v>
      </c>
      <c r="Q58" s="18">
        <v>8.9499999999999993</v>
      </c>
      <c r="R58" s="19">
        <v>2.9833333333333329</v>
      </c>
      <c r="S58" s="18">
        <v>2.75</v>
      </c>
      <c r="T58" s="18">
        <v>3.1</v>
      </c>
      <c r="U58" s="20">
        <v>8.2214506172839496E-3</v>
      </c>
      <c r="V58" s="21">
        <v>1.3333333333333333</v>
      </c>
      <c r="W58" s="284">
        <v>1</v>
      </c>
      <c r="X58" s="18">
        <v>1.35</v>
      </c>
      <c r="Y58" s="19">
        <v>1.35</v>
      </c>
      <c r="Z58" s="18">
        <v>1.35</v>
      </c>
      <c r="AA58" s="18">
        <v>1.35</v>
      </c>
      <c r="AB58" s="20">
        <v>8.0555555555555554E-3</v>
      </c>
      <c r="AC58" s="21">
        <v>2</v>
      </c>
      <c r="AD58" s="284">
        <v>5</v>
      </c>
      <c r="AE58" s="18">
        <v>22.47</v>
      </c>
      <c r="AF58" s="19">
        <v>4.4939999999999998</v>
      </c>
      <c r="AG58" s="18">
        <v>2.42</v>
      </c>
      <c r="AH58" s="18">
        <v>10.5</v>
      </c>
      <c r="AI58" s="20">
        <v>7.9444444444444449E-3</v>
      </c>
      <c r="AJ58" s="21">
        <v>0.2</v>
      </c>
      <c r="AK58" s="284">
        <v>2</v>
      </c>
      <c r="AL58" s="18">
        <v>11.2</v>
      </c>
      <c r="AM58" s="19">
        <v>5.6</v>
      </c>
      <c r="AN58" s="18">
        <v>5</v>
      </c>
      <c r="AO58" s="18">
        <v>6.2</v>
      </c>
      <c r="AP58" s="20">
        <v>7.332175925925926E-3</v>
      </c>
      <c r="AQ58" s="21">
        <v>6.5</v>
      </c>
      <c r="AR58" s="284">
        <v>1</v>
      </c>
      <c r="AS58" s="18">
        <v>1.5</v>
      </c>
      <c r="AT58" s="19">
        <v>1.5</v>
      </c>
      <c r="AU58" s="18">
        <v>1.5</v>
      </c>
      <c r="AV58" s="18">
        <v>1.5</v>
      </c>
      <c r="AW58" s="20">
        <v>6.9444444444444441E-3</v>
      </c>
      <c r="AX58" s="21">
        <v>2</v>
      </c>
      <c r="AY58" s="284">
        <v>1</v>
      </c>
      <c r="AZ58" s="18">
        <v>3.42</v>
      </c>
      <c r="BA58" s="19">
        <v>3.42</v>
      </c>
      <c r="BB58" s="18">
        <v>3.42</v>
      </c>
      <c r="BC58" s="18">
        <v>3.42</v>
      </c>
      <c r="BD58" s="20">
        <v>8.1249999999999985E-3</v>
      </c>
      <c r="BE58" s="21">
        <v>6</v>
      </c>
      <c r="BF58" s="284">
        <v>2</v>
      </c>
      <c r="BG58" s="18">
        <v>3</v>
      </c>
      <c r="BH58" s="19">
        <v>1.5</v>
      </c>
      <c r="BI58" s="18">
        <v>1.5</v>
      </c>
      <c r="BJ58" s="18">
        <v>1.5</v>
      </c>
      <c r="BK58" s="20">
        <v>7.6215277777777783E-3</v>
      </c>
      <c r="BL58" s="21">
        <v>3</v>
      </c>
      <c r="BM58" s="284"/>
      <c r="BN58" s="18"/>
      <c r="BO58" s="19"/>
      <c r="BP58" s="18"/>
      <c r="BQ58" s="18"/>
      <c r="BR58" s="20"/>
      <c r="BS58" s="21"/>
      <c r="BT58" s="284">
        <v>2</v>
      </c>
      <c r="BU58" s="18">
        <v>6.9</v>
      </c>
      <c r="BV58" s="19">
        <v>3.45</v>
      </c>
      <c r="BW58" s="18">
        <v>1.9</v>
      </c>
      <c r="BX58" s="18">
        <v>5</v>
      </c>
      <c r="BY58" s="20">
        <v>6.2326388888888891E-3</v>
      </c>
      <c r="BZ58" s="21">
        <v>1.5</v>
      </c>
      <c r="CA58" s="134">
        <v>3</v>
      </c>
      <c r="CB58" s="27">
        <v>14.95</v>
      </c>
      <c r="CC58" s="28">
        <v>4.9833333333333334</v>
      </c>
      <c r="CD58" s="27">
        <v>2.6</v>
      </c>
      <c r="CE58" s="27">
        <v>8.35</v>
      </c>
      <c r="CF58" s="29">
        <v>6.7245370370370367E-3</v>
      </c>
      <c r="CG58" s="135">
        <v>1.3333333333333333</v>
      </c>
      <c r="CH58" s="284">
        <v>2</v>
      </c>
      <c r="CI58" s="18">
        <v>6</v>
      </c>
      <c r="CJ58" s="19">
        <v>3</v>
      </c>
      <c r="CK58" s="18">
        <v>3</v>
      </c>
      <c r="CL58" s="18">
        <v>3</v>
      </c>
      <c r="CM58" s="20">
        <v>6.9733796296296289E-3</v>
      </c>
      <c r="CN58" s="21">
        <v>4</v>
      </c>
      <c r="CO58" s="284">
        <v>3</v>
      </c>
      <c r="CP58" s="18">
        <v>6.17</v>
      </c>
      <c r="CQ58" s="19">
        <v>2.0566666666666666</v>
      </c>
      <c r="CR58" s="18">
        <v>1.35</v>
      </c>
      <c r="CS58" s="18">
        <v>3.42</v>
      </c>
      <c r="CT58" s="20">
        <v>7.4922839506172843E-3</v>
      </c>
      <c r="CU58" s="21">
        <v>1.3333333333333333</v>
      </c>
      <c r="CV58" s="284">
        <v>1</v>
      </c>
      <c r="CW58" s="18">
        <v>2.5499999999999998</v>
      </c>
      <c r="CX58" s="19">
        <v>2.5499999999999998</v>
      </c>
      <c r="CY58" s="18">
        <v>2.5499999999999998</v>
      </c>
      <c r="CZ58" s="18">
        <v>2.5499999999999998</v>
      </c>
      <c r="DA58" s="20">
        <v>8.1712962962962963E-3</v>
      </c>
      <c r="DB58" s="21">
        <v>7</v>
      </c>
      <c r="DC58" s="284"/>
      <c r="DD58" s="18"/>
      <c r="DE58" s="19"/>
      <c r="DF58" s="18"/>
      <c r="DG58" s="18"/>
      <c r="DH58" s="20"/>
      <c r="DI58" s="21"/>
      <c r="DJ58" s="284"/>
      <c r="DK58" s="18"/>
      <c r="DL58" s="19"/>
      <c r="DM58" s="18"/>
      <c r="DN58" s="18"/>
      <c r="DO58" s="20"/>
      <c r="DP58" s="21"/>
      <c r="DQ58" s="284"/>
      <c r="DR58" s="18"/>
      <c r="DS58" s="19"/>
      <c r="DT58" s="18"/>
      <c r="DU58" s="18"/>
      <c r="DV58" s="20"/>
      <c r="DW58" s="21"/>
      <c r="DX58" s="136">
        <v>31</v>
      </c>
      <c r="DY58" s="136">
        <v>106.91</v>
      </c>
      <c r="DZ58" s="137">
        <v>3.4487096774193549</v>
      </c>
      <c r="EA58" s="136">
        <v>1.35</v>
      </c>
      <c r="EB58" s="136">
        <v>10.5</v>
      </c>
      <c r="EC58" s="138">
        <v>7.5033602150537636E-3</v>
      </c>
      <c r="ED58" s="139">
        <v>2.096774193548387</v>
      </c>
      <c r="EE58" s="40"/>
      <c r="EF58" s="18"/>
      <c r="EG58" s="19"/>
      <c r="EH58" s="18"/>
      <c r="EI58" s="18"/>
      <c r="EJ58" s="20"/>
      <c r="EK58" s="21"/>
      <c r="EL58" s="284"/>
      <c r="EM58" s="18"/>
      <c r="EN58" s="19"/>
      <c r="EO58" s="18"/>
      <c r="EP58" s="18"/>
      <c r="EQ58" s="20"/>
      <c r="ER58" s="21"/>
      <c r="ES58" s="284"/>
      <c r="ET58" s="18"/>
      <c r="EU58" s="19"/>
      <c r="EV58" s="18"/>
      <c r="EW58" s="18"/>
      <c r="EX58" s="20"/>
      <c r="EY58" s="21"/>
      <c r="EZ58" s="284">
        <v>1</v>
      </c>
      <c r="FA58" s="18">
        <v>17.5</v>
      </c>
      <c r="FB58" s="19">
        <v>17.5</v>
      </c>
      <c r="FC58" s="18">
        <v>17.5</v>
      </c>
      <c r="FD58" s="18">
        <v>17.5</v>
      </c>
      <c r="FE58" s="20">
        <v>3.472222222222222E-3</v>
      </c>
      <c r="FF58" s="21">
        <v>0</v>
      </c>
      <c r="FG58" s="284">
        <v>1</v>
      </c>
      <c r="FH58" s="18">
        <v>20</v>
      </c>
      <c r="FI58" s="19">
        <v>20</v>
      </c>
      <c r="FJ58" s="18">
        <v>20</v>
      </c>
      <c r="FK58" s="18">
        <v>20</v>
      </c>
      <c r="FL58" s="20">
        <v>3.1249999999999997E-3</v>
      </c>
      <c r="FM58" s="21">
        <v>0</v>
      </c>
      <c r="FN58" s="284">
        <v>2</v>
      </c>
      <c r="FO58" s="18">
        <v>17</v>
      </c>
      <c r="FP58" s="19">
        <v>8.5</v>
      </c>
      <c r="FQ58" s="18">
        <v>7</v>
      </c>
      <c r="FR58" s="18">
        <v>10</v>
      </c>
      <c r="FS58" s="20">
        <v>1.9965277777777776E-3</v>
      </c>
      <c r="FT58" s="21">
        <v>0</v>
      </c>
      <c r="FU58" s="284">
        <v>3</v>
      </c>
      <c r="FV58" s="18">
        <v>35.849999999999994</v>
      </c>
      <c r="FW58" s="19">
        <v>11.949999999999998</v>
      </c>
      <c r="FX58" s="18">
        <v>5.75</v>
      </c>
      <c r="FY58" s="18">
        <v>20.399999999999999</v>
      </c>
      <c r="FZ58" s="20">
        <v>2.5771604938271604E-3</v>
      </c>
      <c r="GA58" s="21">
        <v>1.3333333333333333</v>
      </c>
      <c r="GB58" s="284"/>
      <c r="GC58" s="18"/>
      <c r="GD58" s="19"/>
      <c r="GE58" s="18"/>
      <c r="GF58" s="18"/>
      <c r="GG58" s="20"/>
      <c r="GH58" s="21"/>
      <c r="GI58" s="284"/>
      <c r="GJ58" s="18"/>
      <c r="GK58" s="19"/>
      <c r="GL58" s="18"/>
      <c r="GM58" s="18"/>
      <c r="GN58" s="20"/>
      <c r="GO58" s="21"/>
      <c r="GP58" s="284"/>
      <c r="GQ58" s="18"/>
      <c r="GR58" s="19"/>
      <c r="GS58" s="18"/>
      <c r="GT58" s="18"/>
      <c r="GU58" s="20"/>
      <c r="GV58" s="21"/>
      <c r="GW58" s="284"/>
      <c r="GX58" s="18"/>
      <c r="GY58" s="19"/>
      <c r="GZ58" s="18"/>
      <c r="HA58" s="18"/>
      <c r="HB58" s="20"/>
      <c r="HC58" s="21"/>
      <c r="HD58" s="134"/>
      <c r="HE58" s="27"/>
      <c r="HF58" s="28"/>
      <c r="HG58" s="27"/>
      <c r="HH58" s="27"/>
      <c r="HI58" s="29"/>
      <c r="HJ58" s="135"/>
      <c r="HK58" s="284"/>
      <c r="HL58" s="18"/>
      <c r="HM58" s="19"/>
      <c r="HN58" s="18"/>
      <c r="HO58" s="18"/>
      <c r="HP58" s="20"/>
      <c r="HQ58" s="21"/>
      <c r="HR58" s="284"/>
      <c r="HS58" s="18"/>
      <c r="HT58" s="19"/>
      <c r="HU58" s="18"/>
      <c r="HV58" s="18"/>
      <c r="HW58" s="20"/>
      <c r="HX58" s="21"/>
      <c r="HY58" s="284"/>
      <c r="HZ58" s="18"/>
      <c r="IA58" s="19"/>
      <c r="IB58" s="18"/>
      <c r="IC58" s="18"/>
      <c r="ID58" s="20"/>
      <c r="IE58" s="21"/>
      <c r="IF58" s="284">
        <v>1</v>
      </c>
      <c r="IG58" s="18">
        <v>12</v>
      </c>
      <c r="IH58" s="19">
        <v>12</v>
      </c>
      <c r="II58" s="18">
        <v>12</v>
      </c>
      <c r="IJ58" s="18">
        <v>12</v>
      </c>
      <c r="IK58" s="20">
        <v>4.0509259259259257E-3</v>
      </c>
      <c r="IL58" s="21">
        <v>0</v>
      </c>
      <c r="IM58" s="284"/>
      <c r="IN58" s="18"/>
      <c r="IO58" s="19"/>
      <c r="IP58" s="18"/>
      <c r="IQ58" s="18"/>
      <c r="IR58" s="20"/>
      <c r="IS58" s="21"/>
      <c r="IT58" s="284"/>
      <c r="IU58" s="18"/>
      <c r="IV58" s="19"/>
      <c r="IW58" s="18"/>
      <c r="IX58" s="18"/>
      <c r="IY58" s="20"/>
      <c r="IZ58" s="21"/>
      <c r="JA58" s="136">
        <v>8</v>
      </c>
      <c r="JB58" s="136">
        <v>102.35000000000001</v>
      </c>
      <c r="JC58" s="137">
        <v>12.793750000000001</v>
      </c>
      <c r="JD58" s="136">
        <v>5.75</v>
      </c>
      <c r="JE58" s="136">
        <v>20.399999999999999</v>
      </c>
      <c r="JF58" s="138">
        <v>2.7965856481481479E-3</v>
      </c>
      <c r="JG58" s="139">
        <v>0.5</v>
      </c>
      <c r="JH58" s="40"/>
      <c r="JI58" s="18"/>
      <c r="JJ58" s="19"/>
      <c r="JK58" s="18"/>
      <c r="JL58" s="18"/>
      <c r="JM58" s="20"/>
      <c r="JN58" s="21"/>
      <c r="JO58" s="284">
        <v>1</v>
      </c>
      <c r="JP58" s="18">
        <v>1</v>
      </c>
      <c r="JQ58" s="19">
        <v>1</v>
      </c>
      <c r="JR58" s="18">
        <v>1</v>
      </c>
      <c r="JS58" s="18">
        <v>1</v>
      </c>
      <c r="JT58" s="20">
        <v>2.2662037037037036E-2</v>
      </c>
      <c r="JU58" s="21">
        <v>0</v>
      </c>
      <c r="JV58" s="284">
        <v>1</v>
      </c>
      <c r="JW58" s="18">
        <v>0.75</v>
      </c>
      <c r="JX58" s="19">
        <v>0.75</v>
      </c>
      <c r="JY58" s="18">
        <v>0.75</v>
      </c>
      <c r="JZ58" s="18">
        <v>0.75</v>
      </c>
      <c r="KA58" s="20">
        <v>2.7777777777777776E-2</v>
      </c>
      <c r="KB58" s="21">
        <v>1</v>
      </c>
      <c r="KC58" s="284">
        <v>1</v>
      </c>
      <c r="KD58" s="18">
        <v>0.75</v>
      </c>
      <c r="KE58" s="19">
        <v>0.75</v>
      </c>
      <c r="KF58" s="18">
        <v>0.75</v>
      </c>
      <c r="KG58" s="18">
        <v>0.75</v>
      </c>
      <c r="KH58" s="20">
        <v>2.2442129629629631E-2</v>
      </c>
      <c r="KI58" s="21">
        <v>2</v>
      </c>
      <c r="KJ58" s="284">
        <v>1</v>
      </c>
      <c r="KK58" s="18">
        <v>1</v>
      </c>
      <c r="KL58" s="19">
        <v>1</v>
      </c>
      <c r="KM58" s="18">
        <v>1</v>
      </c>
      <c r="KN58" s="18">
        <v>1</v>
      </c>
      <c r="KO58" s="20">
        <v>2.4305555555555556E-2</v>
      </c>
      <c r="KP58" s="21">
        <v>0</v>
      </c>
      <c r="KQ58" s="284"/>
      <c r="KR58" s="18"/>
      <c r="KS58" s="19"/>
      <c r="KT58" s="18"/>
      <c r="KU58" s="18"/>
      <c r="KV58" s="20"/>
      <c r="KW58" s="21"/>
      <c r="KX58" s="284">
        <v>3</v>
      </c>
      <c r="KY58" s="18">
        <v>3.26</v>
      </c>
      <c r="KZ58" s="19">
        <v>1.0866666666666667</v>
      </c>
      <c r="LA58" s="18">
        <v>0.96</v>
      </c>
      <c r="LB58" s="18">
        <v>1.2</v>
      </c>
      <c r="LC58" s="20">
        <v>2.827932098765432E-2</v>
      </c>
      <c r="LD58" s="21">
        <v>1</v>
      </c>
      <c r="LE58" s="284"/>
      <c r="LF58" s="18"/>
      <c r="LG58" s="19"/>
      <c r="LH58" s="18"/>
      <c r="LI58" s="18"/>
      <c r="LJ58" s="20"/>
      <c r="LK58" s="21"/>
      <c r="LL58" s="284"/>
      <c r="LM58" s="18"/>
      <c r="LN58" s="19"/>
      <c r="LO58" s="18"/>
      <c r="LP58" s="18"/>
      <c r="LQ58" s="20"/>
      <c r="LR58" s="21"/>
      <c r="LS58" s="284"/>
      <c r="LT58" s="18"/>
      <c r="LU58" s="19"/>
      <c r="LV58" s="18"/>
      <c r="LW58" s="18"/>
      <c r="LX58" s="20"/>
      <c r="LY58" s="21"/>
      <c r="LZ58" s="284"/>
      <c r="MA58" s="18"/>
      <c r="MB58" s="19"/>
      <c r="MC58" s="18"/>
      <c r="MD58" s="18"/>
      <c r="ME58" s="20"/>
      <c r="MF58" s="21"/>
      <c r="MG58" s="134"/>
      <c r="MH58" s="27"/>
      <c r="MI58" s="28"/>
      <c r="MJ58" s="27"/>
      <c r="MK58" s="27"/>
      <c r="ML58" s="29"/>
      <c r="MM58" s="135"/>
      <c r="MN58" s="284"/>
      <c r="MO58" s="18"/>
      <c r="MP58" s="19"/>
      <c r="MQ58" s="18"/>
      <c r="MR58" s="18"/>
      <c r="MS58" s="20"/>
      <c r="MT58" s="21"/>
      <c r="MU58" s="284"/>
      <c r="MV58" s="18"/>
      <c r="MW58" s="19"/>
      <c r="MX58" s="18"/>
      <c r="MY58" s="18"/>
      <c r="MZ58" s="20"/>
      <c r="NA58" s="21"/>
      <c r="NB58" s="284"/>
      <c r="NC58" s="18"/>
      <c r="ND58" s="19"/>
      <c r="NE58" s="18"/>
      <c r="NF58" s="18"/>
      <c r="NG58" s="20"/>
      <c r="NH58" s="21"/>
      <c r="NI58" s="284"/>
      <c r="NJ58" s="18"/>
      <c r="NK58" s="19"/>
      <c r="NL58" s="18"/>
      <c r="NM58" s="18"/>
      <c r="NN58" s="20"/>
      <c r="NO58" s="21"/>
      <c r="NP58" s="284"/>
      <c r="NQ58" s="18"/>
      <c r="NR58" s="19"/>
      <c r="NS58" s="18"/>
      <c r="NT58" s="18"/>
      <c r="NU58" s="20"/>
      <c r="NV58" s="21"/>
      <c r="NW58" s="284"/>
      <c r="NX58" s="18"/>
      <c r="NY58" s="19"/>
      <c r="NZ58" s="18"/>
      <c r="OA58" s="18"/>
      <c r="OB58" s="20"/>
      <c r="OC58" s="21"/>
      <c r="OD58" s="136">
        <v>7</v>
      </c>
      <c r="OE58" s="136">
        <v>6.76</v>
      </c>
      <c r="OF58" s="137">
        <v>0.96571428571428564</v>
      </c>
      <c r="OG58" s="136">
        <v>0.75</v>
      </c>
      <c r="OH58" s="136">
        <v>1.2</v>
      </c>
      <c r="OI58" s="138">
        <v>2.6003637566137567E-2</v>
      </c>
      <c r="OJ58" s="139">
        <v>0.8571428571428571</v>
      </c>
      <c r="OK58" s="40"/>
      <c r="OL58" s="18"/>
      <c r="OM58" s="19"/>
      <c r="ON58" s="18"/>
      <c r="OO58" s="18"/>
      <c r="OP58" s="20"/>
      <c r="OQ58" s="21"/>
      <c r="OR58" s="136"/>
      <c r="OS58" s="136"/>
      <c r="OT58" s="137"/>
      <c r="OU58" s="136"/>
      <c r="OV58" s="136"/>
      <c r="OW58" s="138"/>
      <c r="OX58" s="285"/>
    </row>
    <row r="59" spans="1:414" s="22" customFormat="1" x14ac:dyDescent="0.2">
      <c r="A59" s="133">
        <v>49</v>
      </c>
      <c r="B59" s="40"/>
      <c r="C59" s="18"/>
      <c r="D59" s="19"/>
      <c r="E59" s="18"/>
      <c r="F59" s="18"/>
      <c r="G59" s="20"/>
      <c r="H59" s="21"/>
      <c r="I59" s="284"/>
      <c r="J59" s="18"/>
      <c r="K59" s="19"/>
      <c r="L59" s="18"/>
      <c r="M59" s="18"/>
      <c r="N59" s="20"/>
      <c r="O59" s="21"/>
      <c r="P59" s="284">
        <v>2</v>
      </c>
      <c r="Q59" s="18">
        <v>8.35</v>
      </c>
      <c r="R59" s="19">
        <v>4.1749999999999998</v>
      </c>
      <c r="S59" s="18">
        <v>3.1</v>
      </c>
      <c r="T59" s="18">
        <v>5.25</v>
      </c>
      <c r="U59" s="20">
        <v>8.1828703703703699E-3</v>
      </c>
      <c r="V59" s="21">
        <v>0.5</v>
      </c>
      <c r="W59" s="284">
        <v>3</v>
      </c>
      <c r="X59" s="18">
        <v>7.6</v>
      </c>
      <c r="Y59" s="19">
        <v>2.5333333333333332</v>
      </c>
      <c r="Z59" s="18">
        <v>2</v>
      </c>
      <c r="AA59" s="18">
        <v>3.1</v>
      </c>
      <c r="AB59" s="20">
        <v>9.5138888888888894E-3</v>
      </c>
      <c r="AC59" s="21">
        <v>0.33333333333333331</v>
      </c>
      <c r="AD59" s="284">
        <v>2</v>
      </c>
      <c r="AE59" s="18">
        <v>10.050000000000001</v>
      </c>
      <c r="AF59" s="19">
        <v>5.0250000000000004</v>
      </c>
      <c r="AG59" s="18">
        <v>3.8</v>
      </c>
      <c r="AH59" s="18">
        <v>6.25</v>
      </c>
      <c r="AI59" s="20">
        <v>7.7025462962962967E-3</v>
      </c>
      <c r="AJ59" s="21">
        <v>1.5</v>
      </c>
      <c r="AK59" s="284">
        <v>3</v>
      </c>
      <c r="AL59" s="18">
        <v>11.2</v>
      </c>
      <c r="AM59" s="19">
        <v>3.7333333333333329</v>
      </c>
      <c r="AN59" s="18">
        <v>2.1</v>
      </c>
      <c r="AO59" s="18">
        <v>6</v>
      </c>
      <c r="AP59" s="20">
        <v>7.9976851851851841E-3</v>
      </c>
      <c r="AQ59" s="21">
        <v>1</v>
      </c>
      <c r="AR59" s="284">
        <v>1</v>
      </c>
      <c r="AS59" s="18">
        <v>4</v>
      </c>
      <c r="AT59" s="19">
        <v>4</v>
      </c>
      <c r="AU59" s="18">
        <v>4</v>
      </c>
      <c r="AV59" s="18">
        <v>4</v>
      </c>
      <c r="AW59" s="20">
        <v>8.7152777777777784E-3</v>
      </c>
      <c r="AX59" s="21">
        <v>1</v>
      </c>
      <c r="AY59" s="284">
        <v>4</v>
      </c>
      <c r="AZ59" s="18">
        <v>8.15</v>
      </c>
      <c r="BA59" s="19">
        <v>2.0375000000000001</v>
      </c>
      <c r="BB59" s="18">
        <v>1</v>
      </c>
      <c r="BC59" s="18">
        <v>4</v>
      </c>
      <c r="BD59" s="20">
        <v>6.8547453703703696E-3</v>
      </c>
      <c r="BE59" s="21">
        <v>1.25</v>
      </c>
      <c r="BF59" s="284">
        <v>2</v>
      </c>
      <c r="BG59" s="18">
        <v>4</v>
      </c>
      <c r="BH59" s="19">
        <v>2</v>
      </c>
      <c r="BI59" s="18">
        <v>2</v>
      </c>
      <c r="BJ59" s="18">
        <v>2</v>
      </c>
      <c r="BK59" s="20">
        <v>7.0717592592592603E-3</v>
      </c>
      <c r="BL59" s="21">
        <v>2</v>
      </c>
      <c r="BM59" s="284">
        <v>1</v>
      </c>
      <c r="BN59" s="18">
        <v>1.82</v>
      </c>
      <c r="BO59" s="19">
        <v>1.82</v>
      </c>
      <c r="BP59" s="18">
        <v>1.82</v>
      </c>
      <c r="BQ59" s="18">
        <v>1.82</v>
      </c>
      <c r="BR59" s="20">
        <v>7.4537037037037028E-3</v>
      </c>
      <c r="BS59" s="21">
        <v>11.022916666661331</v>
      </c>
      <c r="BT59" s="284">
        <v>3</v>
      </c>
      <c r="BU59" s="18">
        <v>7</v>
      </c>
      <c r="BV59" s="19">
        <v>2.3333333333333335</v>
      </c>
      <c r="BW59" s="18">
        <v>1</v>
      </c>
      <c r="BX59" s="18">
        <v>3</v>
      </c>
      <c r="BY59" s="20">
        <v>7.4074074074074077E-3</v>
      </c>
      <c r="BZ59" s="21">
        <v>2</v>
      </c>
      <c r="CA59" s="134">
        <v>3</v>
      </c>
      <c r="CB59" s="27">
        <v>19.100000000000001</v>
      </c>
      <c r="CC59" s="28">
        <v>6.3666666666666671</v>
      </c>
      <c r="CD59" s="27">
        <v>3</v>
      </c>
      <c r="CE59" s="27">
        <v>13.1</v>
      </c>
      <c r="CF59" s="29">
        <v>6.7631172839506181E-3</v>
      </c>
      <c r="CG59" s="135">
        <v>2.3333333333333335</v>
      </c>
      <c r="CH59" s="284">
        <v>1</v>
      </c>
      <c r="CI59" s="18">
        <v>3</v>
      </c>
      <c r="CJ59" s="19">
        <v>3</v>
      </c>
      <c r="CK59" s="18">
        <v>3</v>
      </c>
      <c r="CL59" s="18">
        <v>3</v>
      </c>
      <c r="CM59" s="20">
        <v>6.6666666666666671E-3</v>
      </c>
      <c r="CN59" s="21">
        <v>5</v>
      </c>
      <c r="CO59" s="284">
        <v>4</v>
      </c>
      <c r="CP59" s="18">
        <v>13</v>
      </c>
      <c r="CQ59" s="19">
        <v>3.25</v>
      </c>
      <c r="CR59" s="18">
        <v>2.9</v>
      </c>
      <c r="CS59" s="18">
        <v>4</v>
      </c>
      <c r="CT59" s="20">
        <v>7.3755787037037036E-3</v>
      </c>
      <c r="CU59" s="21">
        <v>1.5</v>
      </c>
      <c r="CV59" s="284">
        <v>1</v>
      </c>
      <c r="CW59" s="18">
        <v>2</v>
      </c>
      <c r="CX59" s="19">
        <v>2</v>
      </c>
      <c r="CY59" s="18">
        <v>2</v>
      </c>
      <c r="CZ59" s="18">
        <v>2</v>
      </c>
      <c r="DA59" s="20">
        <v>7.5810185185185182E-3</v>
      </c>
      <c r="DB59" s="21">
        <v>5</v>
      </c>
      <c r="DC59" s="284"/>
      <c r="DD59" s="18"/>
      <c r="DE59" s="19"/>
      <c r="DF59" s="18"/>
      <c r="DG59" s="18"/>
      <c r="DH59" s="20"/>
      <c r="DI59" s="21"/>
      <c r="DJ59" s="284"/>
      <c r="DK59" s="18"/>
      <c r="DL59" s="19"/>
      <c r="DM59" s="18"/>
      <c r="DN59" s="18"/>
      <c r="DO59" s="20"/>
      <c r="DP59" s="21"/>
      <c r="DQ59" s="284"/>
      <c r="DR59" s="18"/>
      <c r="DS59" s="19"/>
      <c r="DT59" s="18"/>
      <c r="DU59" s="18"/>
      <c r="DV59" s="20"/>
      <c r="DW59" s="21"/>
      <c r="DX59" s="136">
        <v>30</v>
      </c>
      <c r="DY59" s="136">
        <v>99.27</v>
      </c>
      <c r="DZ59" s="137">
        <v>3.3089999999999997</v>
      </c>
      <c r="EA59" s="136">
        <v>1</v>
      </c>
      <c r="EB59" s="136">
        <v>13.1</v>
      </c>
      <c r="EC59" s="138">
        <v>7.6099537037037038E-3</v>
      </c>
      <c r="ED59" s="139">
        <v>1.9340972222220443</v>
      </c>
      <c r="EE59" s="40"/>
      <c r="EF59" s="18"/>
      <c r="EG59" s="19"/>
      <c r="EH59" s="18"/>
      <c r="EI59" s="18"/>
      <c r="EJ59" s="20"/>
      <c r="EK59" s="21"/>
      <c r="EL59" s="284"/>
      <c r="EM59" s="18"/>
      <c r="EN59" s="19"/>
      <c r="EO59" s="18"/>
      <c r="EP59" s="18"/>
      <c r="EQ59" s="20"/>
      <c r="ER59" s="21"/>
      <c r="ES59" s="284">
        <v>1</v>
      </c>
      <c r="ET59" s="18">
        <v>12.95</v>
      </c>
      <c r="EU59" s="19">
        <v>12.95</v>
      </c>
      <c r="EV59" s="18">
        <v>12.95</v>
      </c>
      <c r="EW59" s="18">
        <v>12.95</v>
      </c>
      <c r="EX59" s="20">
        <v>3.4490740740740745E-3</v>
      </c>
      <c r="EY59" s="21">
        <v>0</v>
      </c>
      <c r="EZ59" s="284"/>
      <c r="FA59" s="18"/>
      <c r="FB59" s="19"/>
      <c r="FC59" s="18"/>
      <c r="FD59" s="18"/>
      <c r="FE59" s="20"/>
      <c r="FF59" s="21"/>
      <c r="FG59" s="284"/>
      <c r="FH59" s="18"/>
      <c r="FI59" s="19"/>
      <c r="FJ59" s="18"/>
      <c r="FK59" s="18"/>
      <c r="FL59" s="20"/>
      <c r="FM59" s="21"/>
      <c r="FN59" s="284"/>
      <c r="FO59" s="18"/>
      <c r="FP59" s="19"/>
      <c r="FQ59" s="18"/>
      <c r="FR59" s="18"/>
      <c r="FS59" s="20"/>
      <c r="FT59" s="21"/>
      <c r="FU59" s="284">
        <v>1</v>
      </c>
      <c r="FV59" s="18">
        <v>9.6</v>
      </c>
      <c r="FW59" s="19">
        <v>9.6</v>
      </c>
      <c r="FX59" s="18">
        <v>9.6</v>
      </c>
      <c r="FY59" s="18">
        <v>9.6</v>
      </c>
      <c r="FZ59" s="20">
        <v>1.8981481481481482E-3</v>
      </c>
      <c r="GA59" s="21">
        <v>0</v>
      </c>
      <c r="GB59" s="284"/>
      <c r="GC59" s="18"/>
      <c r="GD59" s="19"/>
      <c r="GE59" s="18"/>
      <c r="GF59" s="18"/>
      <c r="GG59" s="20"/>
      <c r="GH59" s="21"/>
      <c r="GI59" s="284"/>
      <c r="GJ59" s="18"/>
      <c r="GK59" s="19"/>
      <c r="GL59" s="18"/>
      <c r="GM59" s="18"/>
      <c r="GN59" s="20"/>
      <c r="GO59" s="21"/>
      <c r="GP59" s="284"/>
      <c r="GQ59" s="18"/>
      <c r="GR59" s="19"/>
      <c r="GS59" s="18"/>
      <c r="GT59" s="18"/>
      <c r="GU59" s="20"/>
      <c r="GV59" s="21"/>
      <c r="GW59" s="284"/>
      <c r="GX59" s="18"/>
      <c r="GY59" s="19"/>
      <c r="GZ59" s="18"/>
      <c r="HA59" s="18"/>
      <c r="HB59" s="20"/>
      <c r="HC59" s="21"/>
      <c r="HD59" s="134"/>
      <c r="HE59" s="27"/>
      <c r="HF59" s="28"/>
      <c r="HG59" s="27"/>
      <c r="HH59" s="27"/>
      <c r="HI59" s="29"/>
      <c r="HJ59" s="135"/>
      <c r="HK59" s="284"/>
      <c r="HL59" s="18"/>
      <c r="HM59" s="19"/>
      <c r="HN59" s="18"/>
      <c r="HO59" s="18"/>
      <c r="HP59" s="20"/>
      <c r="HQ59" s="21"/>
      <c r="HR59" s="284"/>
      <c r="HS59" s="18"/>
      <c r="HT59" s="19"/>
      <c r="HU59" s="18"/>
      <c r="HV59" s="18"/>
      <c r="HW59" s="20"/>
      <c r="HX59" s="21"/>
      <c r="HY59" s="284"/>
      <c r="HZ59" s="18"/>
      <c r="IA59" s="19"/>
      <c r="IB59" s="18"/>
      <c r="IC59" s="18"/>
      <c r="ID59" s="20"/>
      <c r="IE59" s="21"/>
      <c r="IF59" s="284"/>
      <c r="IG59" s="18"/>
      <c r="IH59" s="19"/>
      <c r="II59" s="18"/>
      <c r="IJ59" s="18"/>
      <c r="IK59" s="20"/>
      <c r="IL59" s="21"/>
      <c r="IM59" s="284"/>
      <c r="IN59" s="18"/>
      <c r="IO59" s="19"/>
      <c r="IP59" s="18"/>
      <c r="IQ59" s="18"/>
      <c r="IR59" s="20"/>
      <c r="IS59" s="21"/>
      <c r="IT59" s="284"/>
      <c r="IU59" s="18"/>
      <c r="IV59" s="19"/>
      <c r="IW59" s="18"/>
      <c r="IX59" s="18"/>
      <c r="IY59" s="20"/>
      <c r="IZ59" s="21"/>
      <c r="JA59" s="136">
        <v>2</v>
      </c>
      <c r="JB59" s="136">
        <v>22.549999999999997</v>
      </c>
      <c r="JC59" s="137">
        <v>11.274999999999999</v>
      </c>
      <c r="JD59" s="136">
        <v>9.6</v>
      </c>
      <c r="JE59" s="136">
        <v>12.95</v>
      </c>
      <c r="JF59" s="138">
        <v>2.6736111111111114E-3</v>
      </c>
      <c r="JG59" s="139">
        <v>0</v>
      </c>
      <c r="JH59" s="40"/>
      <c r="JI59" s="18"/>
      <c r="JJ59" s="19"/>
      <c r="JK59" s="18"/>
      <c r="JL59" s="18"/>
      <c r="JM59" s="20"/>
      <c r="JN59" s="21"/>
      <c r="JO59" s="284"/>
      <c r="JP59" s="18"/>
      <c r="JQ59" s="19"/>
      <c r="JR59" s="18"/>
      <c r="JS59" s="18"/>
      <c r="JT59" s="20"/>
      <c r="JU59" s="21"/>
      <c r="JV59" s="284">
        <v>2</v>
      </c>
      <c r="JW59" s="18">
        <v>2</v>
      </c>
      <c r="JX59" s="19">
        <v>1</v>
      </c>
      <c r="JY59" s="18">
        <v>1</v>
      </c>
      <c r="JZ59" s="18">
        <v>1</v>
      </c>
      <c r="KA59" s="20">
        <v>3.5827546296296295E-2</v>
      </c>
      <c r="KB59" s="21">
        <v>0.5</v>
      </c>
      <c r="KC59" s="284">
        <v>2</v>
      </c>
      <c r="KD59" s="18">
        <v>2</v>
      </c>
      <c r="KE59" s="19">
        <v>1</v>
      </c>
      <c r="KF59" s="18">
        <v>1</v>
      </c>
      <c r="KG59" s="18">
        <v>1</v>
      </c>
      <c r="KH59" s="20">
        <v>2.9253472222222222E-2</v>
      </c>
      <c r="KI59" s="21">
        <v>1.5</v>
      </c>
      <c r="KJ59" s="284">
        <v>2</v>
      </c>
      <c r="KK59" s="18">
        <v>2</v>
      </c>
      <c r="KL59" s="19">
        <v>1</v>
      </c>
      <c r="KM59" s="18">
        <v>1</v>
      </c>
      <c r="KN59" s="18">
        <v>1</v>
      </c>
      <c r="KO59" s="20">
        <v>2.2361111111111109E-2</v>
      </c>
      <c r="KP59" s="21">
        <v>0.5</v>
      </c>
      <c r="KQ59" s="284">
        <v>3</v>
      </c>
      <c r="KR59" s="18">
        <v>2.27</v>
      </c>
      <c r="KS59" s="19">
        <v>0.75666666666666671</v>
      </c>
      <c r="KT59" s="18">
        <v>0.65</v>
      </c>
      <c r="KU59" s="18">
        <v>0.9</v>
      </c>
      <c r="KV59" s="20">
        <v>2.5335648148148149E-2</v>
      </c>
      <c r="KW59" s="21">
        <v>0.33333333333333331</v>
      </c>
      <c r="KX59" s="284">
        <v>4</v>
      </c>
      <c r="KY59" s="18">
        <v>4.2473999999999998</v>
      </c>
      <c r="KZ59" s="19">
        <v>1.06185</v>
      </c>
      <c r="LA59" s="18">
        <v>0.65</v>
      </c>
      <c r="LB59" s="18">
        <v>1.31</v>
      </c>
      <c r="LC59" s="20">
        <v>3.3561921296296295E-2</v>
      </c>
      <c r="LD59" s="21">
        <v>0.5</v>
      </c>
      <c r="LE59" s="284"/>
      <c r="LF59" s="18"/>
      <c r="LG59" s="19"/>
      <c r="LH59" s="18"/>
      <c r="LI59" s="18"/>
      <c r="LJ59" s="20"/>
      <c r="LK59" s="21"/>
      <c r="LL59" s="284"/>
      <c r="LM59" s="18"/>
      <c r="LN59" s="19"/>
      <c r="LO59" s="18"/>
      <c r="LP59" s="18"/>
      <c r="LQ59" s="20"/>
      <c r="LR59" s="21"/>
      <c r="LS59" s="284"/>
      <c r="LT59" s="18"/>
      <c r="LU59" s="19"/>
      <c r="LV59" s="18"/>
      <c r="LW59" s="18"/>
      <c r="LX59" s="20"/>
      <c r="LY59" s="21"/>
      <c r="LZ59" s="284"/>
      <c r="MA59" s="18"/>
      <c r="MB59" s="19"/>
      <c r="MC59" s="18"/>
      <c r="MD59" s="18"/>
      <c r="ME59" s="20"/>
      <c r="MF59" s="21"/>
      <c r="MG59" s="134"/>
      <c r="MH59" s="27"/>
      <c r="MI59" s="28"/>
      <c r="MJ59" s="27"/>
      <c r="MK59" s="27"/>
      <c r="ML59" s="29"/>
      <c r="MM59" s="135"/>
      <c r="MN59" s="284"/>
      <c r="MO59" s="18"/>
      <c r="MP59" s="19"/>
      <c r="MQ59" s="18"/>
      <c r="MR59" s="18"/>
      <c r="MS59" s="20"/>
      <c r="MT59" s="21"/>
      <c r="MU59" s="284"/>
      <c r="MV59" s="18"/>
      <c r="MW59" s="19"/>
      <c r="MX59" s="18"/>
      <c r="MY59" s="18"/>
      <c r="MZ59" s="20"/>
      <c r="NA59" s="21"/>
      <c r="NB59" s="284"/>
      <c r="NC59" s="18"/>
      <c r="ND59" s="19"/>
      <c r="NE59" s="18"/>
      <c r="NF59" s="18"/>
      <c r="NG59" s="20"/>
      <c r="NH59" s="21"/>
      <c r="NI59" s="284"/>
      <c r="NJ59" s="18"/>
      <c r="NK59" s="19"/>
      <c r="NL59" s="18"/>
      <c r="NM59" s="18"/>
      <c r="NN59" s="20"/>
      <c r="NO59" s="21"/>
      <c r="NP59" s="284"/>
      <c r="NQ59" s="18"/>
      <c r="NR59" s="19"/>
      <c r="NS59" s="18"/>
      <c r="NT59" s="18"/>
      <c r="NU59" s="20"/>
      <c r="NV59" s="21"/>
      <c r="NW59" s="284"/>
      <c r="NX59" s="18"/>
      <c r="NY59" s="19"/>
      <c r="NZ59" s="18"/>
      <c r="OA59" s="18"/>
      <c r="OB59" s="20"/>
      <c r="OC59" s="21"/>
      <c r="OD59" s="136">
        <v>13</v>
      </c>
      <c r="OE59" s="136">
        <v>12.5174</v>
      </c>
      <c r="OF59" s="137">
        <v>0.96287692307692307</v>
      </c>
      <c r="OG59" s="136">
        <v>0.65</v>
      </c>
      <c r="OH59" s="136">
        <v>1.31</v>
      </c>
      <c r="OI59" s="138">
        <v>2.9626068376068373E-2</v>
      </c>
      <c r="OJ59" s="139">
        <v>0.61538461538461542</v>
      </c>
      <c r="OK59" s="40"/>
      <c r="OL59" s="18"/>
      <c r="OM59" s="19"/>
      <c r="ON59" s="18"/>
      <c r="OO59" s="18"/>
      <c r="OP59" s="20"/>
      <c r="OQ59" s="21"/>
      <c r="OR59" s="136"/>
      <c r="OS59" s="136"/>
      <c r="OT59" s="137"/>
      <c r="OU59" s="136"/>
      <c r="OV59" s="136"/>
      <c r="OW59" s="138"/>
      <c r="OX59" s="285"/>
    </row>
    <row r="60" spans="1:414" s="22" customFormat="1" x14ac:dyDescent="0.2">
      <c r="A60" s="140">
        <v>50</v>
      </c>
      <c r="B60" s="40"/>
      <c r="C60" s="18"/>
      <c r="D60" s="19"/>
      <c r="E60" s="18"/>
      <c r="F60" s="18"/>
      <c r="G60" s="20"/>
      <c r="H60" s="21"/>
      <c r="I60" s="284"/>
      <c r="J60" s="18"/>
      <c r="K60" s="19"/>
      <c r="L60" s="18"/>
      <c r="M60" s="18"/>
      <c r="N60" s="20"/>
      <c r="O60" s="21"/>
      <c r="P60" s="284">
        <v>7</v>
      </c>
      <c r="Q60" s="18">
        <v>17.23</v>
      </c>
      <c r="R60" s="19">
        <v>2.4614285714285713</v>
      </c>
      <c r="S60" s="18">
        <v>1.45</v>
      </c>
      <c r="T60" s="18">
        <v>3.1</v>
      </c>
      <c r="U60" s="20">
        <v>7.6736111111111102E-3</v>
      </c>
      <c r="V60" s="21">
        <v>0.14285714285714285</v>
      </c>
      <c r="W60" s="284"/>
      <c r="X60" s="18"/>
      <c r="Y60" s="19"/>
      <c r="Z60" s="18"/>
      <c r="AA60" s="18"/>
      <c r="AB60" s="20"/>
      <c r="AC60" s="21"/>
      <c r="AD60" s="284">
        <v>3</v>
      </c>
      <c r="AE60" s="18">
        <v>11.5</v>
      </c>
      <c r="AF60" s="19">
        <v>3.8333333333333335</v>
      </c>
      <c r="AG60" s="18">
        <v>3.2</v>
      </c>
      <c r="AH60" s="18">
        <v>4.5</v>
      </c>
      <c r="AI60" s="20">
        <v>8.0092592592592594E-3</v>
      </c>
      <c r="AJ60" s="21">
        <v>0</v>
      </c>
      <c r="AK60" s="284">
        <v>3</v>
      </c>
      <c r="AL60" s="18">
        <v>12</v>
      </c>
      <c r="AM60" s="19">
        <v>4</v>
      </c>
      <c r="AN60" s="18">
        <v>3</v>
      </c>
      <c r="AO60" s="18">
        <v>5</v>
      </c>
      <c r="AP60" s="20">
        <v>7.4729938271604936E-3</v>
      </c>
      <c r="AQ60" s="21">
        <v>0.33333333333333331</v>
      </c>
      <c r="AR60" s="284">
        <v>2</v>
      </c>
      <c r="AS60" s="18">
        <v>10.5</v>
      </c>
      <c r="AT60" s="19">
        <v>5.25</v>
      </c>
      <c r="AU60" s="18">
        <v>3</v>
      </c>
      <c r="AV60" s="18">
        <v>7.5</v>
      </c>
      <c r="AW60" s="20">
        <v>6.9618055555555561E-3</v>
      </c>
      <c r="AX60" s="21">
        <v>3.5</v>
      </c>
      <c r="AY60" s="284">
        <v>2</v>
      </c>
      <c r="AZ60" s="18">
        <v>4</v>
      </c>
      <c r="BA60" s="19">
        <v>2</v>
      </c>
      <c r="BB60" s="18">
        <v>1</v>
      </c>
      <c r="BC60" s="18">
        <v>3</v>
      </c>
      <c r="BD60" s="20">
        <v>6.8460648148148152E-3</v>
      </c>
      <c r="BE60" s="21">
        <v>1.5</v>
      </c>
      <c r="BF60" s="284">
        <v>2</v>
      </c>
      <c r="BG60" s="18">
        <v>3.5</v>
      </c>
      <c r="BH60" s="19">
        <v>1.75</v>
      </c>
      <c r="BI60" s="18">
        <v>1</v>
      </c>
      <c r="BJ60" s="18">
        <v>2.5</v>
      </c>
      <c r="BK60" s="20">
        <v>7.3437500000000005E-3</v>
      </c>
      <c r="BL60" s="21">
        <v>2</v>
      </c>
      <c r="BM60" s="284"/>
      <c r="BN60" s="18"/>
      <c r="BO60" s="19"/>
      <c r="BP60" s="18"/>
      <c r="BQ60" s="18"/>
      <c r="BR60" s="20"/>
      <c r="BS60" s="21"/>
      <c r="BT60" s="284">
        <v>1</v>
      </c>
      <c r="BU60" s="18">
        <v>2</v>
      </c>
      <c r="BV60" s="19">
        <v>2</v>
      </c>
      <c r="BW60" s="18">
        <v>2</v>
      </c>
      <c r="BX60" s="18">
        <v>2</v>
      </c>
      <c r="BY60" s="20">
        <v>6.2268518518518515E-3</v>
      </c>
      <c r="BZ60" s="21">
        <v>3</v>
      </c>
      <c r="CA60" s="134"/>
      <c r="CB60" s="27"/>
      <c r="CC60" s="28"/>
      <c r="CD60" s="27"/>
      <c r="CE60" s="27"/>
      <c r="CF60" s="29"/>
      <c r="CG60" s="135"/>
      <c r="CH60" s="284">
        <v>3</v>
      </c>
      <c r="CI60" s="18">
        <v>10</v>
      </c>
      <c r="CJ60" s="19">
        <v>3.3333333333333335</v>
      </c>
      <c r="CK60" s="18">
        <v>3</v>
      </c>
      <c r="CL60" s="18">
        <v>4</v>
      </c>
      <c r="CM60" s="20">
        <v>6.8479938271604939E-3</v>
      </c>
      <c r="CN60" s="21">
        <v>1.6666666666666667</v>
      </c>
      <c r="CO60" s="284">
        <v>1</v>
      </c>
      <c r="CP60" s="18">
        <v>1</v>
      </c>
      <c r="CQ60" s="19">
        <v>1</v>
      </c>
      <c r="CR60" s="18">
        <v>1</v>
      </c>
      <c r="CS60" s="18">
        <v>1</v>
      </c>
      <c r="CT60" s="20">
        <v>6.8865740740740736E-3</v>
      </c>
      <c r="CU60" s="21">
        <v>3</v>
      </c>
      <c r="CV60" s="284"/>
      <c r="CW60" s="18"/>
      <c r="CX60" s="19"/>
      <c r="CY60" s="18"/>
      <c r="CZ60" s="18"/>
      <c r="DA60" s="20"/>
      <c r="DB60" s="21"/>
      <c r="DC60" s="284"/>
      <c r="DD60" s="18"/>
      <c r="DE60" s="19"/>
      <c r="DF60" s="18"/>
      <c r="DG60" s="18"/>
      <c r="DH60" s="20"/>
      <c r="DI60" s="21"/>
      <c r="DJ60" s="284"/>
      <c r="DK60" s="18"/>
      <c r="DL60" s="19"/>
      <c r="DM60" s="18"/>
      <c r="DN60" s="18"/>
      <c r="DO60" s="20"/>
      <c r="DP60" s="21"/>
      <c r="DQ60" s="284"/>
      <c r="DR60" s="18"/>
      <c r="DS60" s="19"/>
      <c r="DT60" s="18"/>
      <c r="DU60" s="18"/>
      <c r="DV60" s="20"/>
      <c r="DW60" s="21"/>
      <c r="DX60" s="136">
        <v>24</v>
      </c>
      <c r="DY60" s="136">
        <v>71.73</v>
      </c>
      <c r="DZ60" s="137">
        <v>2.98875</v>
      </c>
      <c r="EA60" s="136">
        <v>1</v>
      </c>
      <c r="EB60" s="136">
        <v>7.5</v>
      </c>
      <c r="EC60" s="138">
        <v>7.3384452160493831E-3</v>
      </c>
      <c r="ED60" s="139">
        <v>1.125</v>
      </c>
      <c r="EE60" s="40"/>
      <c r="EF60" s="18"/>
      <c r="EG60" s="19"/>
      <c r="EH60" s="18"/>
      <c r="EI60" s="18"/>
      <c r="EJ60" s="20"/>
      <c r="EK60" s="21"/>
      <c r="EL60" s="284"/>
      <c r="EM60" s="18"/>
      <c r="EN60" s="19"/>
      <c r="EO60" s="18"/>
      <c r="EP60" s="18"/>
      <c r="EQ60" s="20"/>
      <c r="ER60" s="21"/>
      <c r="ES60" s="284"/>
      <c r="ET60" s="18"/>
      <c r="EU60" s="19"/>
      <c r="EV60" s="18"/>
      <c r="EW60" s="18"/>
      <c r="EX60" s="20"/>
      <c r="EY60" s="21"/>
      <c r="EZ60" s="284">
        <v>1</v>
      </c>
      <c r="FA60" s="18">
        <v>16.170000000000002</v>
      </c>
      <c r="FB60" s="19">
        <v>16.170000000000002</v>
      </c>
      <c r="FC60" s="18">
        <v>16.170000000000002</v>
      </c>
      <c r="FD60" s="18">
        <v>16.170000000000002</v>
      </c>
      <c r="FE60" s="20">
        <v>3.3217592592592591E-3</v>
      </c>
      <c r="FF60" s="21">
        <v>1</v>
      </c>
      <c r="FG60" s="284">
        <v>1</v>
      </c>
      <c r="FH60" s="18">
        <v>14.4</v>
      </c>
      <c r="FI60" s="19">
        <v>14.4</v>
      </c>
      <c r="FJ60" s="18">
        <v>14.4</v>
      </c>
      <c r="FK60" s="18">
        <v>14.4</v>
      </c>
      <c r="FL60" s="20">
        <v>3.6342592592592594E-3</v>
      </c>
      <c r="FM60" s="21">
        <v>1</v>
      </c>
      <c r="FN60" s="284">
        <v>1</v>
      </c>
      <c r="FO60" s="18">
        <v>10</v>
      </c>
      <c r="FP60" s="19">
        <v>10</v>
      </c>
      <c r="FQ60" s="18">
        <v>10</v>
      </c>
      <c r="FR60" s="18">
        <v>10</v>
      </c>
      <c r="FS60" s="20">
        <v>1.9675925925925928E-3</v>
      </c>
      <c r="FT60" s="21">
        <v>0</v>
      </c>
      <c r="FU60" s="284">
        <v>1</v>
      </c>
      <c r="FV60" s="18">
        <v>12.7</v>
      </c>
      <c r="FW60" s="19">
        <v>12.7</v>
      </c>
      <c r="FX60" s="18">
        <v>12.7</v>
      </c>
      <c r="FY60" s="18">
        <v>12.7</v>
      </c>
      <c r="FZ60" s="20">
        <v>1.7476851851851852E-3</v>
      </c>
      <c r="GA60" s="21">
        <v>0</v>
      </c>
      <c r="GB60" s="284"/>
      <c r="GC60" s="18"/>
      <c r="GD60" s="19"/>
      <c r="GE60" s="18"/>
      <c r="GF60" s="18"/>
      <c r="GG60" s="20"/>
      <c r="GH60" s="21"/>
      <c r="GI60" s="284"/>
      <c r="GJ60" s="18"/>
      <c r="GK60" s="19"/>
      <c r="GL60" s="18"/>
      <c r="GM60" s="18"/>
      <c r="GN60" s="20"/>
      <c r="GO60" s="21"/>
      <c r="GP60" s="284"/>
      <c r="GQ60" s="18"/>
      <c r="GR60" s="19"/>
      <c r="GS60" s="18"/>
      <c r="GT60" s="18"/>
      <c r="GU60" s="20"/>
      <c r="GV60" s="21"/>
      <c r="GW60" s="284"/>
      <c r="GX60" s="18"/>
      <c r="GY60" s="19"/>
      <c r="GZ60" s="18"/>
      <c r="HA60" s="18"/>
      <c r="HB60" s="20"/>
      <c r="HC60" s="21"/>
      <c r="HD60" s="134"/>
      <c r="HE60" s="27"/>
      <c r="HF60" s="28"/>
      <c r="HG60" s="27"/>
      <c r="HH60" s="27"/>
      <c r="HI60" s="29"/>
      <c r="HJ60" s="135"/>
      <c r="HK60" s="284"/>
      <c r="HL60" s="18"/>
      <c r="HM60" s="19"/>
      <c r="HN60" s="18"/>
      <c r="HO60" s="18"/>
      <c r="HP60" s="20"/>
      <c r="HQ60" s="21"/>
      <c r="HR60" s="284"/>
      <c r="HS60" s="18"/>
      <c r="HT60" s="19"/>
      <c r="HU60" s="18"/>
      <c r="HV60" s="18"/>
      <c r="HW60" s="20"/>
      <c r="HX60" s="21"/>
      <c r="HY60" s="284"/>
      <c r="HZ60" s="18"/>
      <c r="IA60" s="19"/>
      <c r="IB60" s="18"/>
      <c r="IC60" s="18"/>
      <c r="ID60" s="20"/>
      <c r="IE60" s="21"/>
      <c r="IF60" s="284"/>
      <c r="IG60" s="18"/>
      <c r="IH60" s="19"/>
      <c r="II60" s="18"/>
      <c r="IJ60" s="18"/>
      <c r="IK60" s="20"/>
      <c r="IL60" s="21"/>
      <c r="IM60" s="284"/>
      <c r="IN60" s="18"/>
      <c r="IO60" s="19"/>
      <c r="IP60" s="18"/>
      <c r="IQ60" s="18"/>
      <c r="IR60" s="20"/>
      <c r="IS60" s="21"/>
      <c r="IT60" s="284"/>
      <c r="IU60" s="18"/>
      <c r="IV60" s="19"/>
      <c r="IW60" s="18"/>
      <c r="IX60" s="18"/>
      <c r="IY60" s="20"/>
      <c r="IZ60" s="21"/>
      <c r="JA60" s="136">
        <v>4</v>
      </c>
      <c r="JB60" s="136">
        <v>53.269999999999996</v>
      </c>
      <c r="JC60" s="137">
        <v>13.317499999999999</v>
      </c>
      <c r="JD60" s="136">
        <v>10</v>
      </c>
      <c r="JE60" s="136">
        <v>16.170000000000002</v>
      </c>
      <c r="JF60" s="138">
        <v>2.6678240740740742E-3</v>
      </c>
      <c r="JG60" s="139">
        <v>0.5</v>
      </c>
      <c r="JH60" s="40"/>
      <c r="JI60" s="18"/>
      <c r="JJ60" s="19"/>
      <c r="JK60" s="18"/>
      <c r="JL60" s="18"/>
      <c r="JM60" s="20"/>
      <c r="JN60" s="21"/>
      <c r="JO60" s="284"/>
      <c r="JP60" s="18"/>
      <c r="JQ60" s="19"/>
      <c r="JR60" s="18"/>
      <c r="JS60" s="18"/>
      <c r="JT60" s="20"/>
      <c r="JU60" s="21"/>
      <c r="JV60" s="284">
        <v>2</v>
      </c>
      <c r="JW60" s="18">
        <v>1.9889999999999999</v>
      </c>
      <c r="JX60" s="19">
        <v>0.99449999999999994</v>
      </c>
      <c r="JY60" s="18">
        <v>0.96599999999999997</v>
      </c>
      <c r="JZ60" s="18">
        <v>1.0229999999999999</v>
      </c>
      <c r="KA60" s="20">
        <v>2.537037037037037E-2</v>
      </c>
      <c r="KB60" s="21">
        <v>0</v>
      </c>
      <c r="KC60" s="284">
        <v>1</v>
      </c>
      <c r="KD60" s="18">
        <v>0.75</v>
      </c>
      <c r="KE60" s="19">
        <v>0.75</v>
      </c>
      <c r="KF60" s="18">
        <v>0.75</v>
      </c>
      <c r="KG60" s="18">
        <v>0.75</v>
      </c>
      <c r="KH60" s="20">
        <v>2.0509259259259258E-2</v>
      </c>
      <c r="KI60" s="21">
        <v>3</v>
      </c>
      <c r="KJ60" s="284">
        <v>1</v>
      </c>
      <c r="KK60" s="18">
        <v>1</v>
      </c>
      <c r="KL60" s="19">
        <v>1</v>
      </c>
      <c r="KM60" s="18">
        <v>1</v>
      </c>
      <c r="KN60" s="18">
        <v>1</v>
      </c>
      <c r="KO60" s="20">
        <v>2.4305555555555556E-2</v>
      </c>
      <c r="KP60" s="21">
        <v>0</v>
      </c>
      <c r="KQ60" s="284">
        <v>1</v>
      </c>
      <c r="KR60" s="18">
        <v>1.02</v>
      </c>
      <c r="KS60" s="19">
        <v>1.02</v>
      </c>
      <c r="KT60" s="18">
        <v>1.02</v>
      </c>
      <c r="KU60" s="18">
        <v>1.02</v>
      </c>
      <c r="KV60" s="20">
        <v>2.7743055555555559E-2</v>
      </c>
      <c r="KW60" s="21">
        <v>0</v>
      </c>
      <c r="KX60" s="284">
        <v>2</v>
      </c>
      <c r="KY60" s="18">
        <v>1.7200000000000002</v>
      </c>
      <c r="KZ60" s="19">
        <v>0.8600000000000001</v>
      </c>
      <c r="LA60" s="18">
        <v>0.35</v>
      </c>
      <c r="LB60" s="18">
        <v>1.37</v>
      </c>
      <c r="LC60" s="20">
        <v>3.3784722222222223E-2</v>
      </c>
      <c r="LD60" s="21">
        <v>0</v>
      </c>
      <c r="LE60" s="284"/>
      <c r="LF60" s="18"/>
      <c r="LG60" s="19"/>
      <c r="LH60" s="18"/>
      <c r="LI60" s="18"/>
      <c r="LJ60" s="20"/>
      <c r="LK60" s="21"/>
      <c r="LL60" s="284"/>
      <c r="LM60" s="18"/>
      <c r="LN60" s="19"/>
      <c r="LO60" s="18"/>
      <c r="LP60" s="18"/>
      <c r="LQ60" s="20"/>
      <c r="LR60" s="21"/>
      <c r="LS60" s="284"/>
      <c r="LT60" s="18"/>
      <c r="LU60" s="19"/>
      <c r="LV60" s="18"/>
      <c r="LW60" s="18"/>
      <c r="LX60" s="20"/>
      <c r="LY60" s="21"/>
      <c r="LZ60" s="284"/>
      <c r="MA60" s="18"/>
      <c r="MB60" s="19"/>
      <c r="MC60" s="18"/>
      <c r="MD60" s="18"/>
      <c r="ME60" s="20"/>
      <c r="MF60" s="21"/>
      <c r="MG60" s="134"/>
      <c r="MH60" s="27"/>
      <c r="MI60" s="28"/>
      <c r="MJ60" s="27"/>
      <c r="MK60" s="27"/>
      <c r="ML60" s="29"/>
      <c r="MM60" s="135"/>
      <c r="MN60" s="284"/>
      <c r="MO60" s="18"/>
      <c r="MP60" s="19"/>
      <c r="MQ60" s="18"/>
      <c r="MR60" s="18"/>
      <c r="MS60" s="20"/>
      <c r="MT60" s="21"/>
      <c r="MU60" s="284"/>
      <c r="MV60" s="18"/>
      <c r="MW60" s="19"/>
      <c r="MX60" s="18"/>
      <c r="MY60" s="18"/>
      <c r="MZ60" s="20"/>
      <c r="NA60" s="21"/>
      <c r="NB60" s="284"/>
      <c r="NC60" s="18"/>
      <c r="ND60" s="19"/>
      <c r="NE60" s="18"/>
      <c r="NF60" s="18"/>
      <c r="NG60" s="20"/>
      <c r="NH60" s="21"/>
      <c r="NI60" s="284"/>
      <c r="NJ60" s="18"/>
      <c r="NK60" s="19"/>
      <c r="NL60" s="18"/>
      <c r="NM60" s="18"/>
      <c r="NN60" s="20"/>
      <c r="NO60" s="21"/>
      <c r="NP60" s="284"/>
      <c r="NQ60" s="18"/>
      <c r="NR60" s="19"/>
      <c r="NS60" s="18"/>
      <c r="NT60" s="18"/>
      <c r="NU60" s="20"/>
      <c r="NV60" s="21"/>
      <c r="NW60" s="284"/>
      <c r="NX60" s="18"/>
      <c r="NY60" s="19"/>
      <c r="NZ60" s="18"/>
      <c r="OA60" s="18"/>
      <c r="OB60" s="20"/>
      <c r="OC60" s="21"/>
      <c r="OD60" s="136">
        <v>7</v>
      </c>
      <c r="OE60" s="136">
        <v>6.4790000000000001</v>
      </c>
      <c r="OF60" s="137">
        <v>0.9255714285714286</v>
      </c>
      <c r="OG60" s="136">
        <v>0.35</v>
      </c>
      <c r="OH60" s="136">
        <v>1.37</v>
      </c>
      <c r="OI60" s="138">
        <v>2.7266865079365075E-2</v>
      </c>
      <c r="OJ60" s="139">
        <v>0.42857142857142855</v>
      </c>
      <c r="OK60" s="40">
        <v>1</v>
      </c>
      <c r="OL60" s="18">
        <v>1</v>
      </c>
      <c r="OM60" s="19">
        <v>1</v>
      </c>
      <c r="ON60" s="18">
        <v>1</v>
      </c>
      <c r="OO60" s="18">
        <v>1</v>
      </c>
      <c r="OP60" s="20">
        <v>3.125E-2</v>
      </c>
      <c r="OQ60" s="21">
        <v>0</v>
      </c>
      <c r="OR60" s="136">
        <v>1</v>
      </c>
      <c r="OS60" s="136">
        <v>1</v>
      </c>
      <c r="OT60" s="137">
        <v>1</v>
      </c>
      <c r="OU60" s="136">
        <v>1</v>
      </c>
      <c r="OV60" s="136">
        <v>1</v>
      </c>
      <c r="OW60" s="138">
        <v>3.125E-2</v>
      </c>
      <c r="OX60" s="285">
        <v>0</v>
      </c>
    </row>
    <row r="61" spans="1:414" s="22" customFormat="1" x14ac:dyDescent="0.2">
      <c r="A61" s="267">
        <v>51</v>
      </c>
      <c r="B61" s="40"/>
      <c r="C61" s="18"/>
      <c r="D61" s="19"/>
      <c r="E61" s="18"/>
      <c r="F61" s="18"/>
      <c r="G61" s="20"/>
      <c r="H61" s="21"/>
      <c r="I61" s="284">
        <v>1</v>
      </c>
      <c r="J61" s="18">
        <v>3.16</v>
      </c>
      <c r="K61" s="19">
        <v>3.16</v>
      </c>
      <c r="L61" s="18">
        <v>3.16</v>
      </c>
      <c r="M61" s="18">
        <v>3.16</v>
      </c>
      <c r="N61" s="20">
        <v>6.5972222222222222E-3</v>
      </c>
      <c r="O61" s="21">
        <v>15</v>
      </c>
      <c r="P61" s="284">
        <v>7</v>
      </c>
      <c r="Q61" s="18">
        <v>21.09</v>
      </c>
      <c r="R61" s="19">
        <v>3.0128571428571429</v>
      </c>
      <c r="S61" s="18">
        <v>3</v>
      </c>
      <c r="T61" s="18">
        <v>3.06</v>
      </c>
      <c r="U61" s="20">
        <v>7.0105820105820114E-3</v>
      </c>
      <c r="V61" s="21">
        <v>0.5714285714285714</v>
      </c>
      <c r="W61" s="284">
        <v>2</v>
      </c>
      <c r="X61" s="18">
        <v>3.8</v>
      </c>
      <c r="Y61" s="19">
        <v>1.9</v>
      </c>
      <c r="Z61" s="18">
        <v>1.5</v>
      </c>
      <c r="AA61" s="18">
        <v>2.2999999999999998</v>
      </c>
      <c r="AB61" s="20">
        <v>8.3622685185185189E-3</v>
      </c>
      <c r="AC61" s="21">
        <v>0.5</v>
      </c>
      <c r="AD61" s="284">
        <v>3</v>
      </c>
      <c r="AE61" s="18">
        <v>24.15</v>
      </c>
      <c r="AF61" s="19">
        <v>8.0499999999999989</v>
      </c>
      <c r="AG61" s="18">
        <v>4.5</v>
      </c>
      <c r="AH61" s="18">
        <v>10.5</v>
      </c>
      <c r="AI61" s="20">
        <v>8.3333333333333332E-3</v>
      </c>
      <c r="AJ61" s="21">
        <v>1</v>
      </c>
      <c r="AK61" s="284">
        <v>2</v>
      </c>
      <c r="AL61" s="18">
        <v>6.6</v>
      </c>
      <c r="AM61" s="19">
        <v>3.3</v>
      </c>
      <c r="AN61" s="18">
        <v>3.2</v>
      </c>
      <c r="AO61" s="18">
        <v>3.4</v>
      </c>
      <c r="AP61" s="20">
        <v>6.6666666666666662E-3</v>
      </c>
      <c r="AQ61" s="21">
        <v>0.5</v>
      </c>
      <c r="AR61" s="284">
        <v>1</v>
      </c>
      <c r="AS61" s="18">
        <v>3</v>
      </c>
      <c r="AT61" s="19">
        <v>3</v>
      </c>
      <c r="AU61" s="18">
        <v>3</v>
      </c>
      <c r="AV61" s="18">
        <v>3</v>
      </c>
      <c r="AW61" s="20">
        <v>6.7476851851851856E-3</v>
      </c>
      <c r="AX61" s="21">
        <v>0</v>
      </c>
      <c r="AY61" s="284">
        <v>2</v>
      </c>
      <c r="AZ61" s="18">
        <v>4.12</v>
      </c>
      <c r="BA61" s="19">
        <v>2.06</v>
      </c>
      <c r="BB61" s="18">
        <v>1</v>
      </c>
      <c r="BC61" s="18">
        <v>3.12</v>
      </c>
      <c r="BD61" s="20">
        <v>6.4467592592592597E-3</v>
      </c>
      <c r="BE61" s="21">
        <v>2.5</v>
      </c>
      <c r="BF61" s="284"/>
      <c r="BG61" s="18"/>
      <c r="BH61" s="19"/>
      <c r="BI61" s="18"/>
      <c r="BJ61" s="18"/>
      <c r="BK61" s="20"/>
      <c r="BL61" s="21"/>
      <c r="BM61" s="284"/>
      <c r="BN61" s="18"/>
      <c r="BO61" s="19"/>
      <c r="BP61" s="18"/>
      <c r="BQ61" s="18"/>
      <c r="BR61" s="20"/>
      <c r="BS61" s="21"/>
      <c r="BT61" s="284"/>
      <c r="BU61" s="18"/>
      <c r="BV61" s="19"/>
      <c r="BW61" s="18"/>
      <c r="BX61" s="18"/>
      <c r="BY61" s="20"/>
      <c r="BZ61" s="21"/>
      <c r="CA61" s="134">
        <v>1</v>
      </c>
      <c r="CB61" s="27">
        <v>2</v>
      </c>
      <c r="CC61" s="28">
        <v>2</v>
      </c>
      <c r="CD61" s="27">
        <v>2</v>
      </c>
      <c r="CE61" s="27">
        <v>2</v>
      </c>
      <c r="CF61" s="29">
        <v>6.4004629629629628E-3</v>
      </c>
      <c r="CG61" s="135">
        <v>5</v>
      </c>
      <c r="CH61" s="284">
        <v>1</v>
      </c>
      <c r="CI61" s="18">
        <v>3</v>
      </c>
      <c r="CJ61" s="19">
        <v>3</v>
      </c>
      <c r="CK61" s="18">
        <v>3</v>
      </c>
      <c r="CL61" s="18">
        <v>3</v>
      </c>
      <c r="CM61" s="20">
        <v>6.9675925925925921E-3</v>
      </c>
      <c r="CN61" s="21">
        <v>4</v>
      </c>
      <c r="CO61" s="284">
        <v>1</v>
      </c>
      <c r="CP61" s="18">
        <v>1.75</v>
      </c>
      <c r="CQ61" s="19">
        <v>1.75</v>
      </c>
      <c r="CR61" s="18">
        <v>1.75</v>
      </c>
      <c r="CS61" s="18">
        <v>1.75</v>
      </c>
      <c r="CT61" s="20">
        <v>7.9398148148148145E-3</v>
      </c>
      <c r="CU61" s="21">
        <v>4</v>
      </c>
      <c r="CV61" s="284"/>
      <c r="CW61" s="18"/>
      <c r="CX61" s="19"/>
      <c r="CY61" s="18"/>
      <c r="CZ61" s="18"/>
      <c r="DA61" s="20"/>
      <c r="DB61" s="21"/>
      <c r="DC61" s="284"/>
      <c r="DD61" s="18"/>
      <c r="DE61" s="19"/>
      <c r="DF61" s="18"/>
      <c r="DG61" s="18"/>
      <c r="DH61" s="20"/>
      <c r="DI61" s="21"/>
      <c r="DJ61" s="284"/>
      <c r="DK61" s="18"/>
      <c r="DL61" s="19"/>
      <c r="DM61" s="18"/>
      <c r="DN61" s="18"/>
      <c r="DO61" s="20"/>
      <c r="DP61" s="21"/>
      <c r="DQ61" s="284"/>
      <c r="DR61" s="18"/>
      <c r="DS61" s="19"/>
      <c r="DT61" s="18"/>
      <c r="DU61" s="18"/>
      <c r="DV61" s="20"/>
      <c r="DW61" s="21"/>
      <c r="DX61" s="136">
        <v>21</v>
      </c>
      <c r="DY61" s="136">
        <v>72.67</v>
      </c>
      <c r="DZ61" s="137">
        <v>3.4604761904761907</v>
      </c>
      <c r="EA61" s="136">
        <v>1</v>
      </c>
      <c r="EB61" s="136">
        <v>10.5</v>
      </c>
      <c r="EC61" s="138">
        <v>7.2227733686067008E-3</v>
      </c>
      <c r="ED61" s="139">
        <v>2</v>
      </c>
      <c r="EE61" s="40"/>
      <c r="EF61" s="18"/>
      <c r="EG61" s="19"/>
      <c r="EH61" s="18"/>
      <c r="EI61" s="18"/>
      <c r="EJ61" s="20"/>
      <c r="EK61" s="21"/>
      <c r="EL61" s="284"/>
      <c r="EM61" s="18"/>
      <c r="EN61" s="19"/>
      <c r="EO61" s="18"/>
      <c r="EP61" s="18"/>
      <c r="EQ61" s="20"/>
      <c r="ER61" s="21"/>
      <c r="ES61" s="284"/>
      <c r="ET61" s="18"/>
      <c r="EU61" s="19"/>
      <c r="EV61" s="18"/>
      <c r="EW61" s="18"/>
      <c r="EX61" s="20"/>
      <c r="EY61" s="21"/>
      <c r="EZ61" s="284">
        <v>1</v>
      </c>
      <c r="FA61" s="18">
        <v>20.25</v>
      </c>
      <c r="FB61" s="19">
        <v>20.25</v>
      </c>
      <c r="FC61" s="18">
        <v>20.25</v>
      </c>
      <c r="FD61" s="18">
        <v>20.25</v>
      </c>
      <c r="FE61" s="20">
        <v>3.530092592592592E-3</v>
      </c>
      <c r="FF61" s="21">
        <v>1</v>
      </c>
      <c r="FG61" s="284">
        <v>4</v>
      </c>
      <c r="FH61" s="18">
        <v>50</v>
      </c>
      <c r="FI61" s="19">
        <v>12.5</v>
      </c>
      <c r="FJ61" s="18">
        <v>10</v>
      </c>
      <c r="FK61" s="18">
        <v>15</v>
      </c>
      <c r="FL61" s="20">
        <v>2.2019675925925926E-3</v>
      </c>
      <c r="FM61" s="21">
        <v>0.25</v>
      </c>
      <c r="FN61" s="284"/>
      <c r="FO61" s="18"/>
      <c r="FP61" s="19"/>
      <c r="FQ61" s="18"/>
      <c r="FR61" s="18"/>
      <c r="FS61" s="20"/>
      <c r="FT61" s="21"/>
      <c r="FU61" s="284">
        <v>2</v>
      </c>
      <c r="FV61" s="18">
        <v>22</v>
      </c>
      <c r="FW61" s="19">
        <v>11</v>
      </c>
      <c r="FX61" s="18">
        <v>10.3</v>
      </c>
      <c r="FY61" s="18">
        <v>11.7</v>
      </c>
      <c r="FZ61" s="20">
        <v>1.9907407407407408E-3</v>
      </c>
      <c r="GA61" s="21">
        <v>2.5</v>
      </c>
      <c r="GB61" s="284"/>
      <c r="GC61" s="18"/>
      <c r="GD61" s="19"/>
      <c r="GE61" s="18"/>
      <c r="GF61" s="18"/>
      <c r="GG61" s="20"/>
      <c r="GH61" s="21"/>
      <c r="GI61" s="284"/>
      <c r="GJ61" s="18"/>
      <c r="GK61" s="19"/>
      <c r="GL61" s="18"/>
      <c r="GM61" s="18"/>
      <c r="GN61" s="20"/>
      <c r="GO61" s="21"/>
      <c r="GP61" s="284"/>
      <c r="GQ61" s="18"/>
      <c r="GR61" s="19"/>
      <c r="GS61" s="18"/>
      <c r="GT61" s="18"/>
      <c r="GU61" s="20"/>
      <c r="GV61" s="21"/>
      <c r="GW61" s="284"/>
      <c r="GX61" s="18"/>
      <c r="GY61" s="19"/>
      <c r="GZ61" s="18"/>
      <c r="HA61" s="18"/>
      <c r="HB61" s="20"/>
      <c r="HC61" s="21"/>
      <c r="HD61" s="134"/>
      <c r="HE61" s="27"/>
      <c r="HF61" s="28"/>
      <c r="HG61" s="27"/>
      <c r="HH61" s="27"/>
      <c r="HI61" s="29"/>
      <c r="HJ61" s="135"/>
      <c r="HK61" s="284"/>
      <c r="HL61" s="18"/>
      <c r="HM61" s="19"/>
      <c r="HN61" s="18"/>
      <c r="HO61" s="18"/>
      <c r="HP61" s="20"/>
      <c r="HQ61" s="21"/>
      <c r="HR61" s="284"/>
      <c r="HS61" s="18"/>
      <c r="HT61" s="19"/>
      <c r="HU61" s="18"/>
      <c r="HV61" s="18"/>
      <c r="HW61" s="20"/>
      <c r="HX61" s="21"/>
      <c r="HY61" s="284"/>
      <c r="HZ61" s="18"/>
      <c r="IA61" s="19"/>
      <c r="IB61" s="18"/>
      <c r="IC61" s="18"/>
      <c r="ID61" s="20"/>
      <c r="IE61" s="21"/>
      <c r="IF61" s="284"/>
      <c r="IG61" s="18"/>
      <c r="IH61" s="19"/>
      <c r="II61" s="18"/>
      <c r="IJ61" s="18"/>
      <c r="IK61" s="20"/>
      <c r="IL61" s="21"/>
      <c r="IM61" s="284"/>
      <c r="IN61" s="18"/>
      <c r="IO61" s="19"/>
      <c r="IP61" s="18"/>
      <c r="IQ61" s="18"/>
      <c r="IR61" s="20"/>
      <c r="IS61" s="21"/>
      <c r="IT61" s="284"/>
      <c r="IU61" s="18"/>
      <c r="IV61" s="19"/>
      <c r="IW61" s="18"/>
      <c r="IX61" s="18"/>
      <c r="IY61" s="20"/>
      <c r="IZ61" s="21"/>
      <c r="JA61" s="136">
        <v>7</v>
      </c>
      <c r="JB61" s="136">
        <v>92.25</v>
      </c>
      <c r="JC61" s="137">
        <v>13.178571428571429</v>
      </c>
      <c r="JD61" s="136">
        <v>10</v>
      </c>
      <c r="JE61" s="136">
        <v>20.25</v>
      </c>
      <c r="JF61" s="138">
        <v>2.3313492063492063E-3</v>
      </c>
      <c r="JG61" s="139">
        <v>1</v>
      </c>
      <c r="JH61" s="40"/>
      <c r="JI61" s="18"/>
      <c r="JJ61" s="19"/>
      <c r="JK61" s="18"/>
      <c r="JL61" s="18"/>
      <c r="JM61" s="20"/>
      <c r="JN61" s="21"/>
      <c r="JO61" s="284">
        <v>1</v>
      </c>
      <c r="JP61" s="18">
        <v>0.75</v>
      </c>
      <c r="JQ61" s="19">
        <v>0.75</v>
      </c>
      <c r="JR61" s="18">
        <v>0.75</v>
      </c>
      <c r="JS61" s="18">
        <v>0.75</v>
      </c>
      <c r="JT61" s="20">
        <v>2.0509259259259258E-2</v>
      </c>
      <c r="JU61" s="21">
        <v>1</v>
      </c>
      <c r="JV61" s="284">
        <v>2</v>
      </c>
      <c r="JW61" s="18">
        <v>1.95</v>
      </c>
      <c r="JX61" s="19">
        <v>0.97499999999999998</v>
      </c>
      <c r="JY61" s="18">
        <v>0.95</v>
      </c>
      <c r="JZ61" s="18">
        <v>1</v>
      </c>
      <c r="KA61" s="20">
        <v>2.2939814814814816E-2</v>
      </c>
      <c r="KB61" s="21">
        <v>0</v>
      </c>
      <c r="KC61" s="284">
        <v>1</v>
      </c>
      <c r="KD61" s="18">
        <v>0.75</v>
      </c>
      <c r="KE61" s="19">
        <v>0.75</v>
      </c>
      <c r="KF61" s="18">
        <v>0.75</v>
      </c>
      <c r="KG61" s="18">
        <v>0.75</v>
      </c>
      <c r="KH61" s="20">
        <v>1.9363425925925926E-2</v>
      </c>
      <c r="KI61" s="21">
        <v>1</v>
      </c>
      <c r="KJ61" s="284"/>
      <c r="KK61" s="18"/>
      <c r="KL61" s="19"/>
      <c r="KM61" s="18"/>
      <c r="KN61" s="18"/>
      <c r="KO61" s="20"/>
      <c r="KP61" s="21"/>
      <c r="KQ61" s="284">
        <v>1</v>
      </c>
      <c r="KR61" s="18">
        <v>0.85</v>
      </c>
      <c r="KS61" s="19">
        <v>0.85</v>
      </c>
      <c r="KT61" s="18">
        <v>0.85</v>
      </c>
      <c r="KU61" s="18">
        <v>0.85</v>
      </c>
      <c r="KV61" s="20">
        <v>2.2199074074074076E-2</v>
      </c>
      <c r="KW61" s="21">
        <v>0</v>
      </c>
      <c r="KX61" s="284">
        <v>3</v>
      </c>
      <c r="KY61" s="18">
        <v>3.15</v>
      </c>
      <c r="KZ61" s="19">
        <v>1.05</v>
      </c>
      <c r="LA61" s="18">
        <v>1</v>
      </c>
      <c r="LB61" s="18">
        <v>1.1499999999999999</v>
      </c>
      <c r="LC61" s="20">
        <v>2.472993827160494E-2</v>
      </c>
      <c r="LD61" s="21">
        <v>2.3333333333333335</v>
      </c>
      <c r="LE61" s="284"/>
      <c r="LF61" s="18"/>
      <c r="LG61" s="19"/>
      <c r="LH61" s="18"/>
      <c r="LI61" s="18"/>
      <c r="LJ61" s="20"/>
      <c r="LK61" s="21"/>
      <c r="LL61" s="284"/>
      <c r="LM61" s="18"/>
      <c r="LN61" s="19"/>
      <c r="LO61" s="18"/>
      <c r="LP61" s="18"/>
      <c r="LQ61" s="20"/>
      <c r="LR61" s="21"/>
      <c r="LS61" s="284"/>
      <c r="LT61" s="18"/>
      <c r="LU61" s="19"/>
      <c r="LV61" s="18"/>
      <c r="LW61" s="18"/>
      <c r="LX61" s="20"/>
      <c r="LY61" s="21"/>
      <c r="LZ61" s="284"/>
      <c r="MA61" s="18"/>
      <c r="MB61" s="19"/>
      <c r="MC61" s="18"/>
      <c r="MD61" s="18"/>
      <c r="ME61" s="20"/>
      <c r="MF61" s="21"/>
      <c r="MG61" s="134"/>
      <c r="MH61" s="27"/>
      <c r="MI61" s="28"/>
      <c r="MJ61" s="27"/>
      <c r="MK61" s="27"/>
      <c r="ML61" s="29"/>
      <c r="MM61" s="135"/>
      <c r="MN61" s="284"/>
      <c r="MO61" s="18"/>
      <c r="MP61" s="19"/>
      <c r="MQ61" s="18"/>
      <c r="MR61" s="18"/>
      <c r="MS61" s="20"/>
      <c r="MT61" s="21"/>
      <c r="MU61" s="284"/>
      <c r="MV61" s="18"/>
      <c r="MW61" s="19"/>
      <c r="MX61" s="18"/>
      <c r="MY61" s="18"/>
      <c r="MZ61" s="20"/>
      <c r="NA61" s="21"/>
      <c r="NB61" s="284"/>
      <c r="NC61" s="18"/>
      <c r="ND61" s="19"/>
      <c r="NE61" s="18"/>
      <c r="NF61" s="18"/>
      <c r="NG61" s="20"/>
      <c r="NH61" s="21"/>
      <c r="NI61" s="284"/>
      <c r="NJ61" s="18"/>
      <c r="NK61" s="19"/>
      <c r="NL61" s="18"/>
      <c r="NM61" s="18"/>
      <c r="NN61" s="20"/>
      <c r="NO61" s="21"/>
      <c r="NP61" s="284"/>
      <c r="NQ61" s="18"/>
      <c r="NR61" s="19"/>
      <c r="NS61" s="18"/>
      <c r="NT61" s="18"/>
      <c r="NU61" s="20"/>
      <c r="NV61" s="21"/>
      <c r="NW61" s="284"/>
      <c r="NX61" s="18"/>
      <c r="NY61" s="19"/>
      <c r="NZ61" s="18"/>
      <c r="OA61" s="18"/>
      <c r="OB61" s="20"/>
      <c r="OC61" s="21"/>
      <c r="OD61" s="136">
        <v>8</v>
      </c>
      <c r="OE61" s="136">
        <v>7.4499999999999993</v>
      </c>
      <c r="OF61" s="137">
        <v>0.93124999999999991</v>
      </c>
      <c r="OG61" s="136">
        <v>0.75</v>
      </c>
      <c r="OH61" s="136">
        <v>1.1499999999999999</v>
      </c>
      <c r="OI61" s="138">
        <v>2.2767650462962967E-2</v>
      </c>
      <c r="OJ61" s="139">
        <v>1.125</v>
      </c>
      <c r="OK61" s="40"/>
      <c r="OL61" s="18"/>
      <c r="OM61" s="19"/>
      <c r="ON61" s="18"/>
      <c r="OO61" s="18"/>
      <c r="OP61" s="20"/>
      <c r="OQ61" s="21"/>
      <c r="OR61" s="136"/>
      <c r="OS61" s="136"/>
      <c r="OT61" s="137"/>
      <c r="OU61" s="136"/>
      <c r="OV61" s="136"/>
      <c r="OW61" s="138"/>
      <c r="OX61" s="285"/>
    </row>
    <row r="62" spans="1:414" s="22" customFormat="1" x14ac:dyDescent="0.2">
      <c r="A62" s="133">
        <v>52</v>
      </c>
      <c r="B62" s="40"/>
      <c r="C62" s="18"/>
      <c r="D62" s="19"/>
      <c r="E62" s="18"/>
      <c r="F62" s="18"/>
      <c r="G62" s="20"/>
      <c r="H62" s="21"/>
      <c r="I62" s="284">
        <v>2</v>
      </c>
      <c r="J62" s="18">
        <v>6</v>
      </c>
      <c r="K62" s="19">
        <v>3</v>
      </c>
      <c r="L62" s="18">
        <v>3</v>
      </c>
      <c r="M62" s="18">
        <v>3</v>
      </c>
      <c r="N62" s="20">
        <v>7.3668981481481485E-3</v>
      </c>
      <c r="O62" s="21">
        <v>3.5</v>
      </c>
      <c r="P62" s="284">
        <v>6</v>
      </c>
      <c r="Q62" s="18">
        <v>16.11</v>
      </c>
      <c r="R62" s="19">
        <v>2.6850000000000001</v>
      </c>
      <c r="S62" s="18">
        <v>2</v>
      </c>
      <c r="T62" s="18">
        <v>3.1</v>
      </c>
      <c r="U62" s="20">
        <v>7.9128086419753083E-3</v>
      </c>
      <c r="V62" s="21">
        <v>0</v>
      </c>
      <c r="W62" s="284"/>
      <c r="X62" s="18"/>
      <c r="Y62" s="19"/>
      <c r="Z62" s="18"/>
      <c r="AA62" s="18"/>
      <c r="AB62" s="20"/>
      <c r="AC62" s="21"/>
      <c r="AD62" s="284">
        <v>2</v>
      </c>
      <c r="AE62" s="18">
        <v>8.15</v>
      </c>
      <c r="AF62" s="19">
        <v>4.0750000000000002</v>
      </c>
      <c r="AG62" s="18">
        <v>2.75</v>
      </c>
      <c r="AH62" s="18">
        <v>5.4</v>
      </c>
      <c r="AI62" s="20">
        <v>7.9629629629629634E-3</v>
      </c>
      <c r="AJ62" s="21">
        <v>2</v>
      </c>
      <c r="AK62" s="284">
        <v>3</v>
      </c>
      <c r="AL62" s="18">
        <v>12.1</v>
      </c>
      <c r="AM62" s="19">
        <v>4.0333333333333332</v>
      </c>
      <c r="AN62" s="18">
        <v>3</v>
      </c>
      <c r="AO62" s="18">
        <v>6.1</v>
      </c>
      <c r="AP62" s="20">
        <v>6.9251543209876533E-3</v>
      </c>
      <c r="AQ62" s="21">
        <v>2.3333333333333335</v>
      </c>
      <c r="AR62" s="284">
        <v>2</v>
      </c>
      <c r="AS62" s="18">
        <v>6.2</v>
      </c>
      <c r="AT62" s="19">
        <v>3.1</v>
      </c>
      <c r="AU62" s="18">
        <v>3.1</v>
      </c>
      <c r="AV62" s="18">
        <v>3.1</v>
      </c>
      <c r="AW62" s="20">
        <v>6.7245370370370367E-3</v>
      </c>
      <c r="AX62" s="21">
        <v>2.5</v>
      </c>
      <c r="AY62" s="284">
        <v>1</v>
      </c>
      <c r="AZ62" s="18">
        <v>2.5299999999999998</v>
      </c>
      <c r="BA62" s="19">
        <v>2.5299999999999998</v>
      </c>
      <c r="BB62" s="18">
        <v>2.5299999999999998</v>
      </c>
      <c r="BC62" s="18">
        <v>2.5299999999999998</v>
      </c>
      <c r="BD62" s="20">
        <v>7.3148148148148148E-3</v>
      </c>
      <c r="BE62" s="21">
        <v>7</v>
      </c>
      <c r="BF62" s="284"/>
      <c r="BG62" s="18"/>
      <c r="BH62" s="19"/>
      <c r="BI62" s="18"/>
      <c r="BJ62" s="18"/>
      <c r="BK62" s="20"/>
      <c r="BL62" s="21"/>
      <c r="BM62" s="284"/>
      <c r="BN62" s="18"/>
      <c r="BO62" s="19"/>
      <c r="BP62" s="18"/>
      <c r="BQ62" s="18"/>
      <c r="BR62" s="20"/>
      <c r="BS62" s="21"/>
      <c r="BT62" s="284"/>
      <c r="BU62" s="18"/>
      <c r="BV62" s="19"/>
      <c r="BW62" s="18"/>
      <c r="BX62" s="18"/>
      <c r="BY62" s="20"/>
      <c r="BZ62" s="21"/>
      <c r="CA62" s="134">
        <v>2</v>
      </c>
      <c r="CB62" s="27">
        <v>6</v>
      </c>
      <c r="CC62" s="28">
        <v>3</v>
      </c>
      <c r="CD62" s="27">
        <v>3</v>
      </c>
      <c r="CE62" s="27">
        <v>3</v>
      </c>
      <c r="CF62" s="29">
        <v>6.6435185185185174E-3</v>
      </c>
      <c r="CG62" s="135">
        <v>4.5</v>
      </c>
      <c r="CH62" s="284">
        <v>1</v>
      </c>
      <c r="CI62" s="18">
        <v>3.5</v>
      </c>
      <c r="CJ62" s="19">
        <v>3.5</v>
      </c>
      <c r="CK62" s="18">
        <v>3.5</v>
      </c>
      <c r="CL62" s="18">
        <v>3.5</v>
      </c>
      <c r="CM62" s="20">
        <v>7.6388888888888886E-3</v>
      </c>
      <c r="CN62" s="21">
        <v>8</v>
      </c>
      <c r="CO62" s="284"/>
      <c r="CP62" s="18"/>
      <c r="CQ62" s="19"/>
      <c r="CR62" s="18"/>
      <c r="CS62" s="18"/>
      <c r="CT62" s="20"/>
      <c r="CU62" s="21"/>
      <c r="CV62" s="284"/>
      <c r="CW62" s="18"/>
      <c r="CX62" s="19"/>
      <c r="CY62" s="18"/>
      <c r="CZ62" s="18"/>
      <c r="DA62" s="20"/>
      <c r="DB62" s="21"/>
      <c r="DC62" s="284"/>
      <c r="DD62" s="18"/>
      <c r="DE62" s="19"/>
      <c r="DF62" s="18"/>
      <c r="DG62" s="18"/>
      <c r="DH62" s="20"/>
      <c r="DI62" s="21"/>
      <c r="DJ62" s="284"/>
      <c r="DK62" s="18"/>
      <c r="DL62" s="19"/>
      <c r="DM62" s="18"/>
      <c r="DN62" s="18"/>
      <c r="DO62" s="20"/>
      <c r="DP62" s="21"/>
      <c r="DQ62" s="284"/>
      <c r="DR62" s="18"/>
      <c r="DS62" s="19"/>
      <c r="DT62" s="18"/>
      <c r="DU62" s="18"/>
      <c r="DV62" s="20"/>
      <c r="DW62" s="21"/>
      <c r="DX62" s="136">
        <v>19</v>
      </c>
      <c r="DY62" s="136">
        <v>60.59</v>
      </c>
      <c r="DZ62" s="137">
        <v>3.188947368421053</v>
      </c>
      <c r="EA62" s="136">
        <v>2</v>
      </c>
      <c r="EB62" s="136">
        <v>6.1</v>
      </c>
      <c r="EC62" s="138">
        <v>7.4000974658869406E-3</v>
      </c>
      <c r="ED62" s="139">
        <v>2.4736842105263159</v>
      </c>
      <c r="EE62" s="40"/>
      <c r="EF62" s="18"/>
      <c r="EG62" s="19"/>
      <c r="EH62" s="18"/>
      <c r="EI62" s="18"/>
      <c r="EJ62" s="20"/>
      <c r="EK62" s="21"/>
      <c r="EL62" s="284"/>
      <c r="EM62" s="18"/>
      <c r="EN62" s="19"/>
      <c r="EO62" s="18"/>
      <c r="EP62" s="18"/>
      <c r="EQ62" s="20"/>
      <c r="ER62" s="21"/>
      <c r="ES62" s="284">
        <v>1</v>
      </c>
      <c r="ET62" s="18">
        <v>7</v>
      </c>
      <c r="EU62" s="19">
        <v>7</v>
      </c>
      <c r="EV62" s="18">
        <v>7</v>
      </c>
      <c r="EW62" s="18">
        <v>7</v>
      </c>
      <c r="EX62" s="20">
        <v>3.1018518518518522E-3</v>
      </c>
      <c r="EY62" s="21">
        <v>0</v>
      </c>
      <c r="EZ62" s="284">
        <v>2</v>
      </c>
      <c r="FA62" s="18">
        <v>51.2</v>
      </c>
      <c r="FB62" s="19">
        <v>25.6</v>
      </c>
      <c r="FC62" s="18">
        <v>24.5</v>
      </c>
      <c r="FD62" s="18">
        <v>26.7</v>
      </c>
      <c r="FE62" s="20">
        <v>3.107638888888889E-3</v>
      </c>
      <c r="FF62" s="21">
        <v>3</v>
      </c>
      <c r="FG62" s="284">
        <v>1</v>
      </c>
      <c r="FH62" s="18">
        <v>16.8</v>
      </c>
      <c r="FI62" s="19">
        <v>16.8</v>
      </c>
      <c r="FJ62" s="18">
        <v>16.8</v>
      </c>
      <c r="FK62" s="18">
        <v>16.8</v>
      </c>
      <c r="FL62" s="20">
        <v>3.1828703703703702E-3</v>
      </c>
      <c r="FM62" s="21">
        <v>0</v>
      </c>
      <c r="FN62" s="284"/>
      <c r="FO62" s="18"/>
      <c r="FP62" s="19"/>
      <c r="FQ62" s="18"/>
      <c r="FR62" s="18"/>
      <c r="FS62" s="20"/>
      <c r="FT62" s="21"/>
      <c r="FU62" s="284"/>
      <c r="FV62" s="18"/>
      <c r="FW62" s="19"/>
      <c r="FX62" s="18"/>
      <c r="FY62" s="18"/>
      <c r="FZ62" s="20"/>
      <c r="GA62" s="21"/>
      <c r="GB62" s="284"/>
      <c r="GC62" s="18"/>
      <c r="GD62" s="19"/>
      <c r="GE62" s="18"/>
      <c r="GF62" s="18"/>
      <c r="GG62" s="20"/>
      <c r="GH62" s="21"/>
      <c r="GI62" s="284"/>
      <c r="GJ62" s="18"/>
      <c r="GK62" s="19"/>
      <c r="GL62" s="18"/>
      <c r="GM62" s="18"/>
      <c r="GN62" s="20"/>
      <c r="GO62" s="21"/>
      <c r="GP62" s="284"/>
      <c r="GQ62" s="18"/>
      <c r="GR62" s="19"/>
      <c r="GS62" s="18"/>
      <c r="GT62" s="18"/>
      <c r="GU62" s="20"/>
      <c r="GV62" s="21"/>
      <c r="GW62" s="284"/>
      <c r="GX62" s="18"/>
      <c r="GY62" s="19"/>
      <c r="GZ62" s="18"/>
      <c r="HA62" s="18"/>
      <c r="HB62" s="20"/>
      <c r="HC62" s="21"/>
      <c r="HD62" s="134"/>
      <c r="HE62" s="27"/>
      <c r="HF62" s="28"/>
      <c r="HG62" s="27"/>
      <c r="HH62" s="27"/>
      <c r="HI62" s="29"/>
      <c r="HJ62" s="135"/>
      <c r="HK62" s="284"/>
      <c r="HL62" s="18"/>
      <c r="HM62" s="19"/>
      <c r="HN62" s="18"/>
      <c r="HO62" s="18"/>
      <c r="HP62" s="20"/>
      <c r="HQ62" s="21"/>
      <c r="HR62" s="284"/>
      <c r="HS62" s="18"/>
      <c r="HT62" s="19"/>
      <c r="HU62" s="18"/>
      <c r="HV62" s="18"/>
      <c r="HW62" s="20"/>
      <c r="HX62" s="21"/>
      <c r="HY62" s="284"/>
      <c r="HZ62" s="18"/>
      <c r="IA62" s="19"/>
      <c r="IB62" s="18"/>
      <c r="IC62" s="18"/>
      <c r="ID62" s="20"/>
      <c r="IE62" s="21"/>
      <c r="IF62" s="284"/>
      <c r="IG62" s="18"/>
      <c r="IH62" s="19"/>
      <c r="II62" s="18"/>
      <c r="IJ62" s="18"/>
      <c r="IK62" s="20"/>
      <c r="IL62" s="21"/>
      <c r="IM62" s="284"/>
      <c r="IN62" s="18"/>
      <c r="IO62" s="19"/>
      <c r="IP62" s="18"/>
      <c r="IQ62" s="18"/>
      <c r="IR62" s="20"/>
      <c r="IS62" s="21"/>
      <c r="IT62" s="284"/>
      <c r="IU62" s="18"/>
      <c r="IV62" s="19"/>
      <c r="IW62" s="18"/>
      <c r="IX62" s="18"/>
      <c r="IY62" s="20"/>
      <c r="IZ62" s="21"/>
      <c r="JA62" s="136">
        <v>4</v>
      </c>
      <c r="JB62" s="136">
        <v>75</v>
      </c>
      <c r="JC62" s="137">
        <v>18.75</v>
      </c>
      <c r="JD62" s="136">
        <v>7</v>
      </c>
      <c r="JE62" s="136">
        <v>26.7</v>
      </c>
      <c r="JF62" s="138">
        <v>3.1250000000000002E-3</v>
      </c>
      <c r="JG62" s="139">
        <v>1.5</v>
      </c>
      <c r="JH62" s="40"/>
      <c r="JI62" s="18"/>
      <c r="JJ62" s="19"/>
      <c r="JK62" s="18"/>
      <c r="JL62" s="18"/>
      <c r="JM62" s="20"/>
      <c r="JN62" s="21"/>
      <c r="JO62" s="284"/>
      <c r="JP62" s="18"/>
      <c r="JQ62" s="19"/>
      <c r="JR62" s="18"/>
      <c r="JS62" s="18"/>
      <c r="JT62" s="20"/>
      <c r="JU62" s="21"/>
      <c r="JV62" s="284"/>
      <c r="JW62" s="18"/>
      <c r="JX62" s="19"/>
      <c r="JY62" s="18"/>
      <c r="JZ62" s="18"/>
      <c r="KA62" s="20"/>
      <c r="KB62" s="21"/>
      <c r="KC62" s="284"/>
      <c r="KD62" s="18"/>
      <c r="KE62" s="19"/>
      <c r="KF62" s="18"/>
      <c r="KG62" s="18"/>
      <c r="KH62" s="20"/>
      <c r="KI62" s="21"/>
      <c r="KJ62" s="284"/>
      <c r="KK62" s="18"/>
      <c r="KL62" s="19"/>
      <c r="KM62" s="18"/>
      <c r="KN62" s="18"/>
      <c r="KO62" s="20"/>
      <c r="KP62" s="21"/>
      <c r="KQ62" s="284"/>
      <c r="KR62" s="18"/>
      <c r="KS62" s="19"/>
      <c r="KT62" s="18"/>
      <c r="KU62" s="18"/>
      <c r="KV62" s="20"/>
      <c r="KW62" s="21"/>
      <c r="KX62" s="284"/>
      <c r="KY62" s="18"/>
      <c r="KZ62" s="19"/>
      <c r="LA62" s="18"/>
      <c r="LB62" s="18"/>
      <c r="LC62" s="20"/>
      <c r="LD62" s="21"/>
      <c r="LE62" s="284"/>
      <c r="LF62" s="18"/>
      <c r="LG62" s="19"/>
      <c r="LH62" s="18"/>
      <c r="LI62" s="18"/>
      <c r="LJ62" s="20"/>
      <c r="LK62" s="21"/>
      <c r="LL62" s="284"/>
      <c r="LM62" s="18"/>
      <c r="LN62" s="19"/>
      <c r="LO62" s="18"/>
      <c r="LP62" s="18"/>
      <c r="LQ62" s="20"/>
      <c r="LR62" s="21"/>
      <c r="LS62" s="284"/>
      <c r="LT62" s="18"/>
      <c r="LU62" s="19"/>
      <c r="LV62" s="18"/>
      <c r="LW62" s="18"/>
      <c r="LX62" s="20"/>
      <c r="LY62" s="21"/>
      <c r="LZ62" s="284"/>
      <c r="MA62" s="18"/>
      <c r="MB62" s="19"/>
      <c r="MC62" s="18"/>
      <c r="MD62" s="18"/>
      <c r="ME62" s="20"/>
      <c r="MF62" s="21"/>
      <c r="MG62" s="134"/>
      <c r="MH62" s="27"/>
      <c r="MI62" s="28"/>
      <c r="MJ62" s="27"/>
      <c r="MK62" s="27"/>
      <c r="ML62" s="29"/>
      <c r="MM62" s="135"/>
      <c r="MN62" s="284"/>
      <c r="MO62" s="18"/>
      <c r="MP62" s="19"/>
      <c r="MQ62" s="18"/>
      <c r="MR62" s="18"/>
      <c r="MS62" s="20"/>
      <c r="MT62" s="21"/>
      <c r="MU62" s="284"/>
      <c r="MV62" s="18"/>
      <c r="MW62" s="19"/>
      <c r="MX62" s="18"/>
      <c r="MY62" s="18"/>
      <c r="MZ62" s="20"/>
      <c r="NA62" s="21"/>
      <c r="NB62" s="284"/>
      <c r="NC62" s="18"/>
      <c r="ND62" s="19"/>
      <c r="NE62" s="18"/>
      <c r="NF62" s="18"/>
      <c r="NG62" s="20"/>
      <c r="NH62" s="21"/>
      <c r="NI62" s="284"/>
      <c r="NJ62" s="18"/>
      <c r="NK62" s="19"/>
      <c r="NL62" s="18"/>
      <c r="NM62" s="18"/>
      <c r="NN62" s="20"/>
      <c r="NO62" s="21"/>
      <c r="NP62" s="284"/>
      <c r="NQ62" s="18"/>
      <c r="NR62" s="19"/>
      <c r="NS62" s="18"/>
      <c r="NT62" s="18"/>
      <c r="NU62" s="20"/>
      <c r="NV62" s="21"/>
      <c r="NW62" s="284"/>
      <c r="NX62" s="18"/>
      <c r="NY62" s="19"/>
      <c r="NZ62" s="18"/>
      <c r="OA62" s="18"/>
      <c r="OB62" s="20"/>
      <c r="OC62" s="21"/>
      <c r="OD62" s="136"/>
      <c r="OE62" s="136"/>
      <c r="OF62" s="137"/>
      <c r="OG62" s="136"/>
      <c r="OH62" s="136"/>
      <c r="OI62" s="138"/>
      <c r="OJ62" s="139"/>
      <c r="OK62" s="40"/>
      <c r="OL62" s="18"/>
      <c r="OM62" s="19"/>
      <c r="ON62" s="18"/>
      <c r="OO62" s="18"/>
      <c r="OP62" s="20"/>
      <c r="OQ62" s="21"/>
      <c r="OR62" s="136"/>
      <c r="OS62" s="136"/>
      <c r="OT62" s="137"/>
      <c r="OU62" s="136"/>
      <c r="OV62" s="136"/>
      <c r="OW62" s="138"/>
      <c r="OX62" s="285"/>
    </row>
    <row r="63" spans="1:414" s="22" customFormat="1" x14ac:dyDescent="0.2">
      <c r="A63" s="140">
        <v>53</v>
      </c>
      <c r="B63" s="40"/>
      <c r="C63" s="18"/>
      <c r="D63" s="19"/>
      <c r="E63" s="18"/>
      <c r="F63" s="18"/>
      <c r="G63" s="20"/>
      <c r="H63" s="21"/>
      <c r="I63" s="284"/>
      <c r="J63" s="18"/>
      <c r="K63" s="19"/>
      <c r="L63" s="18"/>
      <c r="M63" s="18"/>
      <c r="N63" s="20"/>
      <c r="O63" s="21"/>
      <c r="P63" s="284">
        <v>5</v>
      </c>
      <c r="Q63" s="18">
        <v>24.4</v>
      </c>
      <c r="R63" s="19">
        <v>4.88</v>
      </c>
      <c r="S63" s="18">
        <v>4</v>
      </c>
      <c r="T63" s="18">
        <v>6.25</v>
      </c>
      <c r="U63" s="20">
        <v>7.1828703703703698E-3</v>
      </c>
      <c r="V63" s="21">
        <v>0.2</v>
      </c>
      <c r="W63" s="284">
        <v>1</v>
      </c>
      <c r="X63" s="18">
        <v>2.5</v>
      </c>
      <c r="Y63" s="19">
        <v>2.5</v>
      </c>
      <c r="Z63" s="18">
        <v>2.5</v>
      </c>
      <c r="AA63" s="18">
        <v>2.5</v>
      </c>
      <c r="AB63" s="20">
        <v>8.3333333333333332E-3</v>
      </c>
      <c r="AC63" s="21">
        <v>1</v>
      </c>
      <c r="AD63" s="284">
        <v>1</v>
      </c>
      <c r="AE63" s="18">
        <v>4.25</v>
      </c>
      <c r="AF63" s="19">
        <v>4.25</v>
      </c>
      <c r="AG63" s="18">
        <v>4.25</v>
      </c>
      <c r="AH63" s="18">
        <v>4.25</v>
      </c>
      <c r="AI63" s="20">
        <v>8.1712962962962963E-3</v>
      </c>
      <c r="AJ63" s="21">
        <v>2</v>
      </c>
      <c r="AK63" s="284">
        <v>2</v>
      </c>
      <c r="AL63" s="18">
        <v>8.6999999999999993</v>
      </c>
      <c r="AM63" s="19">
        <v>4.3499999999999996</v>
      </c>
      <c r="AN63" s="18">
        <v>2.5</v>
      </c>
      <c r="AO63" s="18">
        <v>6.2</v>
      </c>
      <c r="AP63" s="20">
        <v>7.4305555555555557E-3</v>
      </c>
      <c r="AQ63" s="21">
        <v>1</v>
      </c>
      <c r="AR63" s="284"/>
      <c r="AS63" s="18"/>
      <c r="AT63" s="19"/>
      <c r="AU63" s="18"/>
      <c r="AV63" s="18"/>
      <c r="AW63" s="20"/>
      <c r="AX63" s="21"/>
      <c r="AY63" s="284">
        <v>2</v>
      </c>
      <c r="AZ63" s="18">
        <v>4.01</v>
      </c>
      <c r="BA63" s="19">
        <v>2.0049999999999999</v>
      </c>
      <c r="BB63" s="18">
        <v>1</v>
      </c>
      <c r="BC63" s="18">
        <v>3.01</v>
      </c>
      <c r="BD63" s="20">
        <v>8.1250000000000003E-3</v>
      </c>
      <c r="BE63" s="21">
        <v>1.5</v>
      </c>
      <c r="BF63" s="284"/>
      <c r="BG63" s="18"/>
      <c r="BH63" s="19"/>
      <c r="BI63" s="18"/>
      <c r="BJ63" s="18"/>
      <c r="BK63" s="20"/>
      <c r="BL63" s="21"/>
      <c r="BM63" s="284"/>
      <c r="BN63" s="18"/>
      <c r="BO63" s="19"/>
      <c r="BP63" s="18"/>
      <c r="BQ63" s="18"/>
      <c r="BR63" s="20"/>
      <c r="BS63" s="21"/>
      <c r="BT63" s="284"/>
      <c r="BU63" s="18"/>
      <c r="BV63" s="19"/>
      <c r="BW63" s="18"/>
      <c r="BX63" s="18"/>
      <c r="BY63" s="20"/>
      <c r="BZ63" s="21"/>
      <c r="CA63" s="141">
        <v>1</v>
      </c>
      <c r="CB63" s="142">
        <v>2</v>
      </c>
      <c r="CC63" s="143">
        <v>2</v>
      </c>
      <c r="CD63" s="142">
        <v>2</v>
      </c>
      <c r="CE63" s="142">
        <v>2</v>
      </c>
      <c r="CF63" s="144">
        <v>6.1921296296296299E-3</v>
      </c>
      <c r="CG63" s="145">
        <v>2</v>
      </c>
      <c r="CH63" s="284"/>
      <c r="CI63" s="18"/>
      <c r="CJ63" s="19"/>
      <c r="CK63" s="18"/>
      <c r="CL63" s="18"/>
      <c r="CM63" s="20"/>
      <c r="CN63" s="21"/>
      <c r="CO63" s="284">
        <v>2</v>
      </c>
      <c r="CP63" s="18">
        <v>4.7</v>
      </c>
      <c r="CQ63" s="19">
        <v>2.35</v>
      </c>
      <c r="CR63" s="18">
        <v>1.8</v>
      </c>
      <c r="CS63" s="18">
        <v>2.9</v>
      </c>
      <c r="CT63" s="20">
        <v>7.4826388888888894E-3</v>
      </c>
      <c r="CU63" s="21">
        <v>7</v>
      </c>
      <c r="CV63" s="284">
        <v>2</v>
      </c>
      <c r="CW63" s="18">
        <v>4.8</v>
      </c>
      <c r="CX63" s="19">
        <v>2.4</v>
      </c>
      <c r="CY63" s="18">
        <v>2.2999999999999998</v>
      </c>
      <c r="CZ63" s="18">
        <v>2.5</v>
      </c>
      <c r="DA63" s="20">
        <v>7.719907407407408E-3</v>
      </c>
      <c r="DB63" s="21">
        <v>0.5</v>
      </c>
      <c r="DC63" s="284"/>
      <c r="DD63" s="18"/>
      <c r="DE63" s="19"/>
      <c r="DF63" s="18"/>
      <c r="DG63" s="18"/>
      <c r="DH63" s="20"/>
      <c r="DI63" s="21"/>
      <c r="DJ63" s="284"/>
      <c r="DK63" s="18"/>
      <c r="DL63" s="19"/>
      <c r="DM63" s="18"/>
      <c r="DN63" s="18"/>
      <c r="DO63" s="20"/>
      <c r="DP63" s="21"/>
      <c r="DQ63" s="284"/>
      <c r="DR63" s="18"/>
      <c r="DS63" s="19"/>
      <c r="DT63" s="18"/>
      <c r="DU63" s="18"/>
      <c r="DV63" s="20"/>
      <c r="DW63" s="21"/>
      <c r="DX63" s="136">
        <v>16</v>
      </c>
      <c r="DY63" s="136">
        <v>55.359999999999992</v>
      </c>
      <c r="DZ63" s="137">
        <v>3.4599999999999995</v>
      </c>
      <c r="EA63" s="136">
        <v>1</v>
      </c>
      <c r="EB63" s="136">
        <v>6.25</v>
      </c>
      <c r="EC63" s="138">
        <v>7.5079571759259257E-3</v>
      </c>
      <c r="ED63" s="139">
        <v>1.625</v>
      </c>
      <c r="EE63" s="40"/>
      <c r="EF63" s="18"/>
      <c r="EG63" s="19"/>
      <c r="EH63" s="18"/>
      <c r="EI63" s="18"/>
      <c r="EJ63" s="20"/>
      <c r="EK63" s="21"/>
      <c r="EL63" s="284">
        <v>1</v>
      </c>
      <c r="EM63" s="18">
        <v>12</v>
      </c>
      <c r="EN63" s="19">
        <v>12</v>
      </c>
      <c r="EO63" s="18">
        <v>12</v>
      </c>
      <c r="EP63" s="18">
        <v>12</v>
      </c>
      <c r="EQ63" s="20">
        <v>2.9050925925925928E-3</v>
      </c>
      <c r="ER63" s="21">
        <v>2</v>
      </c>
      <c r="ES63" s="284">
        <v>1</v>
      </c>
      <c r="ET63" s="18">
        <v>8</v>
      </c>
      <c r="EU63" s="19">
        <v>8</v>
      </c>
      <c r="EV63" s="18">
        <v>8</v>
      </c>
      <c r="EW63" s="18">
        <v>8</v>
      </c>
      <c r="EX63" s="20">
        <v>4.7685185185185183E-3</v>
      </c>
      <c r="EY63" s="21">
        <v>0</v>
      </c>
      <c r="EZ63" s="284">
        <v>1</v>
      </c>
      <c r="FA63" s="18">
        <v>13.5</v>
      </c>
      <c r="FB63" s="19">
        <v>13.5</v>
      </c>
      <c r="FC63" s="18">
        <v>13.5</v>
      </c>
      <c r="FD63" s="18">
        <v>13.5</v>
      </c>
      <c r="FE63" s="20">
        <v>1.7245370370370372E-3</v>
      </c>
      <c r="FF63" s="21">
        <v>0</v>
      </c>
      <c r="FG63" s="284"/>
      <c r="FH63" s="18"/>
      <c r="FI63" s="19"/>
      <c r="FJ63" s="18"/>
      <c r="FK63" s="18"/>
      <c r="FL63" s="20"/>
      <c r="FM63" s="21"/>
      <c r="FN63" s="284"/>
      <c r="FO63" s="18"/>
      <c r="FP63" s="19"/>
      <c r="FQ63" s="18"/>
      <c r="FR63" s="18"/>
      <c r="FS63" s="20"/>
      <c r="FT63" s="21"/>
      <c r="FU63" s="284"/>
      <c r="FV63" s="18"/>
      <c r="FW63" s="19"/>
      <c r="FX63" s="18"/>
      <c r="FY63" s="18"/>
      <c r="FZ63" s="20"/>
      <c r="GA63" s="21"/>
      <c r="GB63" s="284"/>
      <c r="GC63" s="18"/>
      <c r="GD63" s="19"/>
      <c r="GE63" s="18"/>
      <c r="GF63" s="18"/>
      <c r="GG63" s="20"/>
      <c r="GH63" s="21"/>
      <c r="GI63" s="284"/>
      <c r="GJ63" s="18"/>
      <c r="GK63" s="19"/>
      <c r="GL63" s="18"/>
      <c r="GM63" s="18"/>
      <c r="GN63" s="20"/>
      <c r="GO63" s="21"/>
      <c r="GP63" s="284"/>
      <c r="GQ63" s="18"/>
      <c r="GR63" s="19"/>
      <c r="GS63" s="18"/>
      <c r="GT63" s="18"/>
      <c r="GU63" s="20"/>
      <c r="GV63" s="21"/>
      <c r="GW63" s="284"/>
      <c r="GX63" s="18"/>
      <c r="GY63" s="19"/>
      <c r="GZ63" s="18"/>
      <c r="HA63" s="18"/>
      <c r="HB63" s="20"/>
      <c r="HC63" s="21"/>
      <c r="HD63" s="141"/>
      <c r="HE63" s="142"/>
      <c r="HF63" s="143"/>
      <c r="HG63" s="142"/>
      <c r="HH63" s="142"/>
      <c r="HI63" s="144"/>
      <c r="HJ63" s="145"/>
      <c r="HK63" s="284"/>
      <c r="HL63" s="18"/>
      <c r="HM63" s="19"/>
      <c r="HN63" s="18"/>
      <c r="HO63" s="18"/>
      <c r="HP63" s="20"/>
      <c r="HQ63" s="21"/>
      <c r="HR63" s="284"/>
      <c r="HS63" s="18"/>
      <c r="HT63" s="19"/>
      <c r="HU63" s="18"/>
      <c r="HV63" s="18"/>
      <c r="HW63" s="20"/>
      <c r="HX63" s="21"/>
      <c r="HY63" s="284">
        <v>1</v>
      </c>
      <c r="HZ63" s="18">
        <v>10</v>
      </c>
      <c r="IA63" s="19">
        <v>10</v>
      </c>
      <c r="IB63" s="18">
        <v>10</v>
      </c>
      <c r="IC63" s="18">
        <v>10</v>
      </c>
      <c r="ID63" s="20">
        <v>2.8009259259259259E-3</v>
      </c>
      <c r="IE63" s="21">
        <v>25</v>
      </c>
      <c r="IF63" s="284"/>
      <c r="IG63" s="18"/>
      <c r="IH63" s="19"/>
      <c r="II63" s="18"/>
      <c r="IJ63" s="18"/>
      <c r="IK63" s="20"/>
      <c r="IL63" s="21"/>
      <c r="IM63" s="284"/>
      <c r="IN63" s="18"/>
      <c r="IO63" s="19"/>
      <c r="IP63" s="18"/>
      <c r="IQ63" s="18"/>
      <c r="IR63" s="20"/>
      <c r="IS63" s="21"/>
      <c r="IT63" s="284"/>
      <c r="IU63" s="18"/>
      <c r="IV63" s="19"/>
      <c r="IW63" s="18"/>
      <c r="IX63" s="18"/>
      <c r="IY63" s="20"/>
      <c r="IZ63" s="21"/>
      <c r="JA63" s="136">
        <v>4</v>
      </c>
      <c r="JB63" s="136">
        <v>43.5</v>
      </c>
      <c r="JC63" s="137">
        <v>10.875</v>
      </c>
      <c r="JD63" s="136">
        <v>8</v>
      </c>
      <c r="JE63" s="136">
        <v>13.5</v>
      </c>
      <c r="JF63" s="138">
        <v>3.0497685185185185E-3</v>
      </c>
      <c r="JG63" s="139">
        <v>6.75</v>
      </c>
      <c r="JH63" s="40"/>
      <c r="JI63" s="18"/>
      <c r="JJ63" s="19"/>
      <c r="JK63" s="18"/>
      <c r="JL63" s="18"/>
      <c r="JM63" s="20"/>
      <c r="JN63" s="21"/>
      <c r="JO63" s="284"/>
      <c r="JP63" s="18"/>
      <c r="JQ63" s="19"/>
      <c r="JR63" s="18"/>
      <c r="JS63" s="18"/>
      <c r="JT63" s="20"/>
      <c r="JU63" s="21"/>
      <c r="JV63" s="284"/>
      <c r="JW63" s="18"/>
      <c r="JX63" s="19"/>
      <c r="JY63" s="18"/>
      <c r="JZ63" s="18"/>
      <c r="KA63" s="20"/>
      <c r="KB63" s="21"/>
      <c r="KC63" s="284"/>
      <c r="KD63" s="18"/>
      <c r="KE63" s="19"/>
      <c r="KF63" s="18"/>
      <c r="KG63" s="18"/>
      <c r="KH63" s="20"/>
      <c r="KI63" s="21"/>
      <c r="KJ63" s="284"/>
      <c r="KK63" s="18"/>
      <c r="KL63" s="19"/>
      <c r="KM63" s="18"/>
      <c r="KN63" s="18"/>
      <c r="KO63" s="20"/>
      <c r="KP63" s="21"/>
      <c r="KQ63" s="284"/>
      <c r="KR63" s="18"/>
      <c r="KS63" s="19"/>
      <c r="KT63" s="18"/>
      <c r="KU63" s="18"/>
      <c r="KV63" s="20"/>
      <c r="KW63" s="21"/>
      <c r="KX63" s="284"/>
      <c r="KY63" s="18"/>
      <c r="KZ63" s="19"/>
      <c r="LA63" s="18"/>
      <c r="LB63" s="18"/>
      <c r="LC63" s="20"/>
      <c r="LD63" s="21"/>
      <c r="LE63" s="284"/>
      <c r="LF63" s="18"/>
      <c r="LG63" s="19"/>
      <c r="LH63" s="18"/>
      <c r="LI63" s="18"/>
      <c r="LJ63" s="20"/>
      <c r="LK63" s="21"/>
      <c r="LL63" s="284"/>
      <c r="LM63" s="18"/>
      <c r="LN63" s="19"/>
      <c r="LO63" s="18"/>
      <c r="LP63" s="18"/>
      <c r="LQ63" s="20"/>
      <c r="LR63" s="21"/>
      <c r="LS63" s="284"/>
      <c r="LT63" s="18"/>
      <c r="LU63" s="19"/>
      <c r="LV63" s="18"/>
      <c r="LW63" s="18"/>
      <c r="LX63" s="20"/>
      <c r="LY63" s="21"/>
      <c r="LZ63" s="284"/>
      <c r="MA63" s="18"/>
      <c r="MB63" s="19"/>
      <c r="MC63" s="18"/>
      <c r="MD63" s="18"/>
      <c r="ME63" s="20"/>
      <c r="MF63" s="21"/>
      <c r="MG63" s="141"/>
      <c r="MH63" s="142"/>
      <c r="MI63" s="143"/>
      <c r="MJ63" s="142"/>
      <c r="MK63" s="142"/>
      <c r="ML63" s="144"/>
      <c r="MM63" s="145"/>
      <c r="MN63" s="284"/>
      <c r="MO63" s="18"/>
      <c r="MP63" s="19"/>
      <c r="MQ63" s="18"/>
      <c r="MR63" s="18"/>
      <c r="MS63" s="20"/>
      <c r="MT63" s="21"/>
      <c r="MU63" s="284"/>
      <c r="MV63" s="18"/>
      <c r="MW63" s="19"/>
      <c r="MX63" s="18"/>
      <c r="MY63" s="18"/>
      <c r="MZ63" s="20"/>
      <c r="NA63" s="21"/>
      <c r="NB63" s="284"/>
      <c r="NC63" s="18"/>
      <c r="ND63" s="19"/>
      <c r="NE63" s="18"/>
      <c r="NF63" s="18"/>
      <c r="NG63" s="20"/>
      <c r="NH63" s="21"/>
      <c r="NI63" s="284"/>
      <c r="NJ63" s="18"/>
      <c r="NK63" s="19"/>
      <c r="NL63" s="18"/>
      <c r="NM63" s="18"/>
      <c r="NN63" s="20"/>
      <c r="NO63" s="21"/>
      <c r="NP63" s="284"/>
      <c r="NQ63" s="18"/>
      <c r="NR63" s="19"/>
      <c r="NS63" s="18"/>
      <c r="NT63" s="18"/>
      <c r="NU63" s="20"/>
      <c r="NV63" s="21"/>
      <c r="NW63" s="284"/>
      <c r="NX63" s="18"/>
      <c r="NY63" s="19"/>
      <c r="NZ63" s="18"/>
      <c r="OA63" s="18"/>
      <c r="OB63" s="20"/>
      <c r="OC63" s="21"/>
      <c r="OD63" s="136"/>
      <c r="OE63" s="136"/>
      <c r="OF63" s="137"/>
      <c r="OG63" s="136"/>
      <c r="OH63" s="136"/>
      <c r="OI63" s="138"/>
      <c r="OJ63" s="139"/>
      <c r="OK63" s="40"/>
      <c r="OL63" s="18"/>
      <c r="OM63" s="19"/>
      <c r="ON63" s="18"/>
      <c r="OO63" s="18"/>
      <c r="OP63" s="20"/>
      <c r="OQ63" s="21"/>
      <c r="OR63" s="136"/>
      <c r="OS63" s="136"/>
      <c r="OT63" s="137"/>
      <c r="OU63" s="136"/>
      <c r="OV63" s="136"/>
      <c r="OW63" s="138"/>
      <c r="OX63" s="285"/>
    </row>
    <row r="64" spans="1:414" s="24" customFormat="1" x14ac:dyDescent="0.2">
      <c r="A64" s="286" t="s">
        <v>61</v>
      </c>
      <c r="B64" s="287">
        <v>67</v>
      </c>
      <c r="C64" s="288">
        <v>272.26</v>
      </c>
      <c r="D64" s="289">
        <v>4.0635820895522388</v>
      </c>
      <c r="E64" s="288">
        <v>1</v>
      </c>
      <c r="F64" s="288">
        <v>14</v>
      </c>
      <c r="G64" s="290">
        <v>7.8555140961857374E-3</v>
      </c>
      <c r="H64" s="291">
        <v>0.55223880597014929</v>
      </c>
      <c r="I64" s="292">
        <v>152</v>
      </c>
      <c r="J64" s="288">
        <v>712.79000000000087</v>
      </c>
      <c r="K64" s="289">
        <v>4.6894078947368483</v>
      </c>
      <c r="L64" s="288">
        <v>1</v>
      </c>
      <c r="M64" s="288">
        <v>33.71</v>
      </c>
      <c r="N64" s="290">
        <v>7.853770711500974E-3</v>
      </c>
      <c r="O64" s="291">
        <v>0.875</v>
      </c>
      <c r="P64" s="292">
        <v>147</v>
      </c>
      <c r="Q64" s="288">
        <v>600.12000000000035</v>
      </c>
      <c r="R64" s="289">
        <v>4.0824489795918391</v>
      </c>
      <c r="S64" s="288">
        <v>0.57999999999999996</v>
      </c>
      <c r="T64" s="288">
        <v>26.2</v>
      </c>
      <c r="U64" s="290">
        <v>7.8751732174351212E-3</v>
      </c>
      <c r="V64" s="291">
        <v>0.76190476190476186</v>
      </c>
      <c r="W64" s="292">
        <v>123</v>
      </c>
      <c r="X64" s="288">
        <v>699.71000000000026</v>
      </c>
      <c r="Y64" s="289">
        <v>5.6886991869918724</v>
      </c>
      <c r="Z64" s="288">
        <v>1</v>
      </c>
      <c r="AA64" s="288">
        <v>33.6</v>
      </c>
      <c r="AB64" s="290">
        <v>8.2564551339957808E-3</v>
      </c>
      <c r="AC64" s="291">
        <v>0.5934959349593496</v>
      </c>
      <c r="AD64" s="292">
        <v>142</v>
      </c>
      <c r="AE64" s="288">
        <v>632.44000000000005</v>
      </c>
      <c r="AF64" s="289">
        <v>4.4538028169014092</v>
      </c>
      <c r="AG64" s="288">
        <v>1</v>
      </c>
      <c r="AH64" s="288">
        <v>26.2</v>
      </c>
      <c r="AI64" s="290">
        <v>7.234448356807509E-3</v>
      </c>
      <c r="AJ64" s="291">
        <v>0.36619718309859156</v>
      </c>
      <c r="AK64" s="292">
        <v>124</v>
      </c>
      <c r="AL64" s="288">
        <v>521.6700000000003</v>
      </c>
      <c r="AM64" s="289">
        <v>4.2070161290322607</v>
      </c>
      <c r="AN64" s="288">
        <v>1</v>
      </c>
      <c r="AO64" s="288">
        <v>26.2</v>
      </c>
      <c r="AP64" s="290">
        <v>6.8581055854241325E-3</v>
      </c>
      <c r="AQ64" s="291">
        <v>0.82258064516129037</v>
      </c>
      <c r="AR64" s="292">
        <v>137</v>
      </c>
      <c r="AS64" s="288">
        <v>573.54000000000008</v>
      </c>
      <c r="AT64" s="289">
        <v>4.1864233576642338</v>
      </c>
      <c r="AU64" s="288">
        <v>0.55000000000000004</v>
      </c>
      <c r="AV64" s="288">
        <v>26.2</v>
      </c>
      <c r="AW64" s="290">
        <v>6.9575391997837265E-3</v>
      </c>
      <c r="AX64" s="291">
        <v>0.95620437956204385</v>
      </c>
      <c r="AY64" s="292">
        <v>78</v>
      </c>
      <c r="AZ64" s="288">
        <v>191.3</v>
      </c>
      <c r="BA64" s="289">
        <v>2.4525641025641027</v>
      </c>
      <c r="BB64" s="288">
        <v>0.55000000000000004</v>
      </c>
      <c r="BC64" s="288">
        <v>13.1</v>
      </c>
      <c r="BD64" s="290">
        <v>7.1291844729344757E-3</v>
      </c>
      <c r="BE64" s="291">
        <v>5.3415509259259402</v>
      </c>
      <c r="BF64" s="292">
        <v>58</v>
      </c>
      <c r="BG64" s="288">
        <v>150.47000000000003</v>
      </c>
      <c r="BH64" s="289">
        <v>2.5943103448275866</v>
      </c>
      <c r="BI64" s="288">
        <v>1</v>
      </c>
      <c r="BJ64" s="288">
        <v>6.2</v>
      </c>
      <c r="BK64" s="290">
        <v>7.6546535759897819E-3</v>
      </c>
      <c r="BL64" s="291">
        <v>5.0380747126438452</v>
      </c>
      <c r="BM64" s="292">
        <v>78</v>
      </c>
      <c r="BN64" s="288">
        <v>298.88770188000012</v>
      </c>
      <c r="BO64" s="289">
        <v>3.8318936138461552</v>
      </c>
      <c r="BP64" s="288">
        <v>0.02</v>
      </c>
      <c r="BQ64" s="288">
        <v>13.1</v>
      </c>
      <c r="BR64" s="290">
        <v>7.6166310541310534E-3</v>
      </c>
      <c r="BS64" s="291">
        <v>3.3927973646721696</v>
      </c>
      <c r="BT64" s="292">
        <v>162</v>
      </c>
      <c r="BU64" s="288">
        <v>798.85000000000014</v>
      </c>
      <c r="BV64" s="289">
        <v>4.931172839506174</v>
      </c>
      <c r="BW64" s="288">
        <v>1</v>
      </c>
      <c r="BX64" s="288">
        <v>26.2</v>
      </c>
      <c r="BY64" s="290">
        <v>7.0070301783264751E-3</v>
      </c>
      <c r="BZ64" s="291">
        <v>0.9320987654320988</v>
      </c>
      <c r="CA64" s="292">
        <v>159</v>
      </c>
      <c r="CB64" s="288">
        <v>651.57000000000028</v>
      </c>
      <c r="CC64" s="289">
        <v>4.0979245283018884</v>
      </c>
      <c r="CD64" s="288">
        <v>1</v>
      </c>
      <c r="CE64" s="288">
        <v>13.1</v>
      </c>
      <c r="CF64" s="290">
        <v>7.1151438388073586E-3</v>
      </c>
      <c r="CG64" s="291">
        <v>0.94339622641509435</v>
      </c>
      <c r="CH64" s="292">
        <v>155</v>
      </c>
      <c r="CI64" s="288">
        <v>543.12199999999984</v>
      </c>
      <c r="CJ64" s="289">
        <v>3.5040129032258056</v>
      </c>
      <c r="CK64" s="288">
        <v>0.1</v>
      </c>
      <c r="CL64" s="288">
        <v>13.1</v>
      </c>
      <c r="CM64" s="290">
        <v>7.1453106332138548E-3</v>
      </c>
      <c r="CN64" s="291">
        <v>0.95483870967741935</v>
      </c>
      <c r="CO64" s="292">
        <v>123</v>
      </c>
      <c r="CP64" s="288">
        <v>336.46</v>
      </c>
      <c r="CQ64" s="289">
        <v>2.7354471544715446</v>
      </c>
      <c r="CR64" s="288">
        <v>1</v>
      </c>
      <c r="CS64" s="288">
        <v>7.6</v>
      </c>
      <c r="CT64" s="290">
        <v>7.2027439024390204E-3</v>
      </c>
      <c r="CU64" s="291">
        <v>1.4065040650406504</v>
      </c>
      <c r="CV64" s="292">
        <v>95</v>
      </c>
      <c r="CW64" s="288">
        <v>325.70499999999993</v>
      </c>
      <c r="CX64" s="289">
        <v>3.4284736842105255</v>
      </c>
      <c r="CY64" s="288">
        <v>1</v>
      </c>
      <c r="CZ64" s="288">
        <v>8</v>
      </c>
      <c r="DA64" s="290">
        <v>7.444200779727096E-3</v>
      </c>
      <c r="DB64" s="291">
        <v>1.5789473684210527</v>
      </c>
      <c r="DC64" s="292">
        <v>55</v>
      </c>
      <c r="DD64" s="288">
        <v>183.74499999999995</v>
      </c>
      <c r="DE64" s="289">
        <v>3.340818181818181</v>
      </c>
      <c r="DF64" s="288">
        <v>1</v>
      </c>
      <c r="DG64" s="288">
        <v>7.2</v>
      </c>
      <c r="DH64" s="290">
        <v>7.2901936026936003E-3</v>
      </c>
      <c r="DI64" s="291">
        <v>1.3396226415094339</v>
      </c>
      <c r="DJ64" s="292">
        <v>1</v>
      </c>
      <c r="DK64" s="288">
        <v>3.1</v>
      </c>
      <c r="DL64" s="289">
        <v>3.1</v>
      </c>
      <c r="DM64" s="288">
        <v>3.1</v>
      </c>
      <c r="DN64" s="288">
        <v>3.1</v>
      </c>
      <c r="DO64" s="290">
        <v>7.3263888888888892E-3</v>
      </c>
      <c r="DP64" s="291">
        <v>0</v>
      </c>
      <c r="DQ64" s="292">
        <v>1</v>
      </c>
      <c r="DR64" s="288">
        <v>3.1</v>
      </c>
      <c r="DS64" s="289">
        <v>3.1</v>
      </c>
      <c r="DT64" s="288">
        <v>3.1</v>
      </c>
      <c r="DU64" s="288">
        <v>3.1</v>
      </c>
      <c r="DV64" s="290">
        <v>9.525462962962963E-3</v>
      </c>
      <c r="DW64" s="291">
        <v>0</v>
      </c>
      <c r="DX64" s="293">
        <v>1857</v>
      </c>
      <c r="DY64" s="293">
        <v>7498.8397018799988</v>
      </c>
      <c r="DZ64" s="294">
        <v>4.0381473892730204</v>
      </c>
      <c r="EA64" s="293">
        <v>0.02</v>
      </c>
      <c r="EB64" s="293">
        <v>33.71</v>
      </c>
      <c r="EC64" s="295">
        <v>7.3792294920122063E-3</v>
      </c>
      <c r="ED64" s="296">
        <v>1.32425202156334</v>
      </c>
      <c r="EE64" s="287">
        <v>32</v>
      </c>
      <c r="EF64" s="288">
        <v>416.40999999999997</v>
      </c>
      <c r="EG64" s="289">
        <v>13.012812499999999</v>
      </c>
      <c r="EH64" s="288">
        <v>0.01</v>
      </c>
      <c r="EI64" s="288">
        <v>40</v>
      </c>
      <c r="EJ64" s="290">
        <v>2.5593171296296297E-3</v>
      </c>
      <c r="EK64" s="291">
        <v>0.34375</v>
      </c>
      <c r="EL64" s="292">
        <v>56</v>
      </c>
      <c r="EM64" s="288">
        <v>1467.15</v>
      </c>
      <c r="EN64" s="289">
        <v>26.199107142857144</v>
      </c>
      <c r="EO64" s="288">
        <v>1.85</v>
      </c>
      <c r="EP64" s="288">
        <v>112</v>
      </c>
      <c r="EQ64" s="290">
        <v>2.8102265211640198E-3</v>
      </c>
      <c r="ER64" s="291">
        <v>0.30357142857142855</v>
      </c>
      <c r="ES64" s="292">
        <v>73</v>
      </c>
      <c r="ET64" s="288">
        <v>1853.6000000000004</v>
      </c>
      <c r="EU64" s="289">
        <v>25.391780821917813</v>
      </c>
      <c r="EV64" s="288">
        <v>7</v>
      </c>
      <c r="EW64" s="288">
        <v>112</v>
      </c>
      <c r="EX64" s="290">
        <v>2.6923198883815318E-3</v>
      </c>
      <c r="EY64" s="291">
        <v>0.39726027397260272</v>
      </c>
      <c r="EZ64" s="292">
        <v>73</v>
      </c>
      <c r="FA64" s="288">
        <v>1699.9200000000003</v>
      </c>
      <c r="FB64" s="289">
        <v>23.286575342465756</v>
      </c>
      <c r="FC64" s="288">
        <v>1.3</v>
      </c>
      <c r="FD64" s="288">
        <v>112</v>
      </c>
      <c r="FE64" s="290">
        <v>2.8570522577371893E-3</v>
      </c>
      <c r="FF64" s="291" t="e">
        <v>#REF!</v>
      </c>
      <c r="FG64" s="292">
        <v>124</v>
      </c>
      <c r="FH64" s="288">
        <v>2435.9</v>
      </c>
      <c r="FI64" s="289">
        <v>19.644354838709678</v>
      </c>
      <c r="FJ64" s="288">
        <v>4.0999999999999996</v>
      </c>
      <c r="FK64" s="288">
        <v>112</v>
      </c>
      <c r="FL64" s="290">
        <v>2.5423760454002381E-3</v>
      </c>
      <c r="FM64" s="291">
        <v>0.55645161290322576</v>
      </c>
      <c r="FN64" s="292">
        <v>86</v>
      </c>
      <c r="FO64" s="288">
        <v>1877.0599999999997</v>
      </c>
      <c r="FP64" s="289">
        <v>21.826279069767438</v>
      </c>
      <c r="FQ64" s="288">
        <v>1.8</v>
      </c>
      <c r="FR64" s="288">
        <v>112</v>
      </c>
      <c r="FS64" s="290">
        <v>2.367167312661499E-3</v>
      </c>
      <c r="FT64" s="291">
        <v>0.29069767441860467</v>
      </c>
      <c r="FU64" s="292">
        <v>78</v>
      </c>
      <c r="FV64" s="288">
        <v>1230.69</v>
      </c>
      <c r="FW64" s="289">
        <v>15.778076923076924</v>
      </c>
      <c r="FX64" s="288">
        <v>4</v>
      </c>
      <c r="FY64" s="288">
        <v>58.63</v>
      </c>
      <c r="FZ64" s="290">
        <v>2.5863603988603989E-3</v>
      </c>
      <c r="GA64" s="291">
        <v>0.83333333333333337</v>
      </c>
      <c r="GB64" s="292">
        <v>34</v>
      </c>
      <c r="GC64" s="288">
        <v>597.58000000000004</v>
      </c>
      <c r="GD64" s="289">
        <v>17.575882352941179</v>
      </c>
      <c r="GE64" s="288">
        <v>0.75</v>
      </c>
      <c r="GF64" s="288">
        <v>56</v>
      </c>
      <c r="GG64" s="290">
        <v>3.909313725490195E-3</v>
      </c>
      <c r="GH64" s="291">
        <v>4.9705882352941178</v>
      </c>
      <c r="GI64" s="292">
        <v>8</v>
      </c>
      <c r="GJ64" s="288">
        <v>194.45</v>
      </c>
      <c r="GK64" s="289">
        <v>24.306249999999999</v>
      </c>
      <c r="GL64" s="288">
        <v>5.51</v>
      </c>
      <c r="GM64" s="288">
        <v>56</v>
      </c>
      <c r="GN64" s="290">
        <v>2.5072337962962965E-3</v>
      </c>
      <c r="GO64" s="291">
        <v>1.5335069444445253</v>
      </c>
      <c r="GP64" s="292">
        <v>3</v>
      </c>
      <c r="GQ64" s="288">
        <v>28.2</v>
      </c>
      <c r="GR64" s="289">
        <v>9.4</v>
      </c>
      <c r="GS64" s="288">
        <v>8</v>
      </c>
      <c r="GT64" s="288">
        <v>10.5</v>
      </c>
      <c r="GU64" s="290">
        <v>2.6813271604938273E-3</v>
      </c>
      <c r="GV64" s="291">
        <v>2.3333333333333335</v>
      </c>
      <c r="GW64" s="292">
        <v>19</v>
      </c>
      <c r="GX64" s="288">
        <v>155.63</v>
      </c>
      <c r="GY64" s="289">
        <v>8.1910526315789465</v>
      </c>
      <c r="GZ64" s="288">
        <v>1</v>
      </c>
      <c r="HA64" s="288">
        <v>25</v>
      </c>
      <c r="HB64" s="290">
        <v>3.1950536062378162E-3</v>
      </c>
      <c r="HC64" s="291">
        <v>0.78947368421052633</v>
      </c>
      <c r="HD64" s="292">
        <v>20</v>
      </c>
      <c r="HE64" s="288">
        <v>202.16</v>
      </c>
      <c r="HF64" s="289">
        <v>10.108000000000001</v>
      </c>
      <c r="HG64" s="288">
        <v>1</v>
      </c>
      <c r="HH64" s="288">
        <v>25</v>
      </c>
      <c r="HI64" s="290">
        <v>3.3825231481481484E-3</v>
      </c>
      <c r="HJ64" s="291">
        <v>1.1499999999999999</v>
      </c>
      <c r="HK64" s="292">
        <v>38</v>
      </c>
      <c r="HL64" s="288">
        <v>423.71000000000004</v>
      </c>
      <c r="HM64" s="289">
        <v>11.150263157894738</v>
      </c>
      <c r="HN64" s="288">
        <v>0.75</v>
      </c>
      <c r="HO64" s="288">
        <v>56</v>
      </c>
      <c r="HP64" s="290">
        <v>3.2876461988304091E-3</v>
      </c>
      <c r="HQ64" s="291">
        <v>0.57894736842105265</v>
      </c>
      <c r="HR64" s="292">
        <v>28</v>
      </c>
      <c r="HS64" s="288">
        <v>391.96999999999997</v>
      </c>
      <c r="HT64" s="289">
        <v>13.99892857142857</v>
      </c>
      <c r="HU64" s="288">
        <v>2.5</v>
      </c>
      <c r="HV64" s="288">
        <v>56</v>
      </c>
      <c r="HW64" s="290">
        <v>3.0435681216931213E-3</v>
      </c>
      <c r="HX64" s="291">
        <v>0.9642857142857143</v>
      </c>
      <c r="HY64" s="292">
        <v>58</v>
      </c>
      <c r="HZ64" s="288">
        <v>831.46999999999991</v>
      </c>
      <c r="IA64" s="289">
        <v>14.335689655172413</v>
      </c>
      <c r="IB64" s="288">
        <v>3</v>
      </c>
      <c r="IC64" s="288">
        <v>34</v>
      </c>
      <c r="ID64" s="290">
        <v>2.9511893358876119E-3</v>
      </c>
      <c r="IE64" s="291">
        <v>1.5</v>
      </c>
      <c r="IF64" s="292">
        <v>41</v>
      </c>
      <c r="IG64" s="288">
        <v>444.37999999999994</v>
      </c>
      <c r="IH64" s="289">
        <v>10.838536585365851</v>
      </c>
      <c r="II64" s="288">
        <v>2</v>
      </c>
      <c r="IJ64" s="288">
        <v>25</v>
      </c>
      <c r="IK64" s="290">
        <v>2.8779923215898839E-3</v>
      </c>
      <c r="IL64" s="291">
        <v>0.58974358974358976</v>
      </c>
      <c r="IM64" s="292">
        <v>1</v>
      </c>
      <c r="IN64" s="288">
        <v>10.5</v>
      </c>
      <c r="IO64" s="289">
        <v>10.5</v>
      </c>
      <c r="IP64" s="288">
        <v>10.5</v>
      </c>
      <c r="IQ64" s="288">
        <v>10.5</v>
      </c>
      <c r="IR64" s="290">
        <v>2.4652777777777776E-3</v>
      </c>
      <c r="IS64" s="291">
        <v>0</v>
      </c>
      <c r="IT64" s="292">
        <v>1</v>
      </c>
      <c r="IU64" s="288">
        <v>10.5</v>
      </c>
      <c r="IV64" s="289">
        <v>10.5</v>
      </c>
      <c r="IW64" s="288">
        <v>10.5</v>
      </c>
      <c r="IX64" s="288">
        <v>10.5</v>
      </c>
      <c r="IY64" s="290">
        <v>3.1018518518518522E-3</v>
      </c>
      <c r="IZ64" s="291">
        <v>0</v>
      </c>
      <c r="JA64" s="293">
        <v>773</v>
      </c>
      <c r="JB64" s="293">
        <v>14271.280000000002</v>
      </c>
      <c r="JC64" s="294">
        <v>18.462199223803367</v>
      </c>
      <c r="JD64" s="293">
        <v>0.01</v>
      </c>
      <c r="JE64" s="293">
        <v>112</v>
      </c>
      <c r="JF64" s="295">
        <v>2.7932747592353032E-3</v>
      </c>
      <c r="JG64" s="296" t="e">
        <v>#REF!</v>
      </c>
      <c r="JH64" s="287">
        <v>12</v>
      </c>
      <c r="JI64" s="288">
        <v>11.17</v>
      </c>
      <c r="JJ64" s="289">
        <v>0.93083333333333329</v>
      </c>
      <c r="JK64" s="288">
        <v>0.75</v>
      </c>
      <c r="JL64" s="288">
        <v>1.2</v>
      </c>
      <c r="JM64" s="290">
        <v>2.3555169753086417E-2</v>
      </c>
      <c r="JN64" s="291">
        <v>0.33333333333333331</v>
      </c>
      <c r="JO64" s="292">
        <v>32</v>
      </c>
      <c r="JP64" s="288">
        <v>30.82</v>
      </c>
      <c r="JQ64" s="289">
        <v>0.96312500000000001</v>
      </c>
      <c r="JR64" s="288">
        <v>0.4</v>
      </c>
      <c r="JS64" s="288">
        <v>2.4</v>
      </c>
      <c r="JT64" s="290">
        <v>2.4103370949074072E-2</v>
      </c>
      <c r="JU64" s="291">
        <v>0.34375</v>
      </c>
      <c r="JV64" s="292">
        <v>46</v>
      </c>
      <c r="JW64" s="288">
        <v>40.999000000000009</v>
      </c>
      <c r="JX64" s="289">
        <v>0.89128260869565235</v>
      </c>
      <c r="JY64" s="288">
        <v>0.35</v>
      </c>
      <c r="JZ64" s="288">
        <v>2.4</v>
      </c>
      <c r="KA64" s="290">
        <v>2.567456723027375E-2</v>
      </c>
      <c r="KB64" s="291">
        <v>0.2391304347826087</v>
      </c>
      <c r="KC64" s="292">
        <v>48</v>
      </c>
      <c r="KD64" s="288">
        <v>45.059999999999988</v>
      </c>
      <c r="KE64" s="289">
        <v>0.93874999999999975</v>
      </c>
      <c r="KF64" s="288">
        <v>0.2</v>
      </c>
      <c r="KG64" s="288">
        <v>2.5</v>
      </c>
      <c r="KH64" s="290">
        <v>2.4166907793209871E-2</v>
      </c>
      <c r="KI64" s="291">
        <v>0.9375</v>
      </c>
      <c r="KJ64" s="292">
        <v>54</v>
      </c>
      <c r="KK64" s="288">
        <v>54.040000000000013</v>
      </c>
      <c r="KL64" s="289">
        <v>1.0007407407407409</v>
      </c>
      <c r="KM64" s="288">
        <v>0.5</v>
      </c>
      <c r="KN64" s="288">
        <v>2.5</v>
      </c>
      <c r="KO64" s="290">
        <v>2.6121399176954729E-2</v>
      </c>
      <c r="KP64" s="291" t="e">
        <v>#REF!</v>
      </c>
      <c r="KQ64" s="292">
        <v>51</v>
      </c>
      <c r="KR64" s="288">
        <v>52.653999999999989</v>
      </c>
      <c r="KS64" s="289">
        <v>1.0324313725490193</v>
      </c>
      <c r="KT64" s="288">
        <v>0.4</v>
      </c>
      <c r="KU64" s="288">
        <v>2.5</v>
      </c>
      <c r="KV64" s="290">
        <v>2.5853077342047923E-2</v>
      </c>
      <c r="KW64" s="291">
        <v>0.62745098039215685</v>
      </c>
      <c r="KX64" s="292">
        <v>53</v>
      </c>
      <c r="KY64" s="288">
        <v>48.157927000000001</v>
      </c>
      <c r="KZ64" s="289">
        <v>0.90864013207547167</v>
      </c>
      <c r="LA64" s="288">
        <v>0.31</v>
      </c>
      <c r="LB64" s="288">
        <v>1.42</v>
      </c>
      <c r="LC64" s="290">
        <v>3.0182783018867933E-2</v>
      </c>
      <c r="LD64" s="291">
        <v>1.3773584905660377</v>
      </c>
      <c r="LE64" s="292">
        <v>5</v>
      </c>
      <c r="LF64" s="288">
        <v>4</v>
      </c>
      <c r="LG64" s="289">
        <v>0.8</v>
      </c>
      <c r="LH64" s="288">
        <v>0.5</v>
      </c>
      <c r="LI64" s="288">
        <v>1.2</v>
      </c>
      <c r="LJ64" s="290">
        <v>2.5307870370370373E-2</v>
      </c>
      <c r="LK64" s="291">
        <v>1.8</v>
      </c>
      <c r="LL64" s="292">
        <v>2</v>
      </c>
      <c r="LM64" s="288">
        <v>1.5</v>
      </c>
      <c r="LN64" s="289">
        <v>0.75</v>
      </c>
      <c r="LO64" s="288">
        <v>0.5</v>
      </c>
      <c r="LP64" s="288">
        <v>1</v>
      </c>
      <c r="LQ64" s="290">
        <v>2.7060185185185184E-2</v>
      </c>
      <c r="LR64" s="291">
        <v>0.52326388888832298</v>
      </c>
      <c r="LS64" s="292">
        <v>9</v>
      </c>
      <c r="LT64" s="288">
        <v>5.8</v>
      </c>
      <c r="LU64" s="289">
        <v>0.64444444444444438</v>
      </c>
      <c r="LV64" s="288">
        <v>0.5</v>
      </c>
      <c r="LW64" s="288">
        <v>1.2</v>
      </c>
      <c r="LX64" s="290">
        <v>2.7307098765432098E-2</v>
      </c>
      <c r="LY64" s="291">
        <v>0.5739969135805344</v>
      </c>
      <c r="LZ64" s="292">
        <v>7</v>
      </c>
      <c r="MA64" s="288">
        <v>4.09</v>
      </c>
      <c r="MB64" s="289">
        <v>0.5842857142857143</v>
      </c>
      <c r="MC64" s="288">
        <v>0.22</v>
      </c>
      <c r="MD64" s="288">
        <v>1</v>
      </c>
      <c r="ME64" s="290">
        <v>2.6590608465608463E-2</v>
      </c>
      <c r="MF64" s="291">
        <v>0.42857142857142855</v>
      </c>
      <c r="MG64" s="292">
        <v>13</v>
      </c>
      <c r="MH64" s="288">
        <v>7.3</v>
      </c>
      <c r="MI64" s="289">
        <v>0.56153846153846154</v>
      </c>
      <c r="MJ64" s="288">
        <v>0.25</v>
      </c>
      <c r="MK64" s="288">
        <v>1</v>
      </c>
      <c r="ML64" s="290">
        <v>2.69079415954416E-2</v>
      </c>
      <c r="MM64" s="291">
        <v>1.3846153846153846</v>
      </c>
      <c r="MN64" s="292">
        <v>14</v>
      </c>
      <c r="MO64" s="288">
        <v>7.55</v>
      </c>
      <c r="MP64" s="289">
        <v>0.53928571428571426</v>
      </c>
      <c r="MQ64" s="288">
        <v>0.25</v>
      </c>
      <c r="MR64" s="288">
        <v>1.2</v>
      </c>
      <c r="MS64" s="290">
        <v>2.7271825396825402E-2</v>
      </c>
      <c r="MT64" s="291">
        <v>1.0714285714285714</v>
      </c>
      <c r="MU64" s="292">
        <v>18</v>
      </c>
      <c r="MV64" s="288">
        <v>8.1999999999999993</v>
      </c>
      <c r="MW64" s="289">
        <v>0.45555555555555549</v>
      </c>
      <c r="MX64" s="288">
        <v>0.25</v>
      </c>
      <c r="MY64" s="288">
        <v>1.2</v>
      </c>
      <c r="MZ64" s="290">
        <v>2.698688271604938E-2</v>
      </c>
      <c r="NA64" s="291">
        <v>0.44444444444444442</v>
      </c>
      <c r="NB64" s="292">
        <v>20</v>
      </c>
      <c r="NC64" s="288">
        <v>11.657999999999999</v>
      </c>
      <c r="ND64" s="289">
        <v>0.58289999999999997</v>
      </c>
      <c r="NE64" s="288">
        <v>0.25</v>
      </c>
      <c r="NF64" s="288">
        <v>1.026</v>
      </c>
      <c r="NG64" s="290">
        <v>2.7853587962962962E-2</v>
      </c>
      <c r="NH64" s="291">
        <v>0.9</v>
      </c>
      <c r="NI64" s="292">
        <v>16</v>
      </c>
      <c r="NJ64" s="288">
        <v>6.9110000000000005</v>
      </c>
      <c r="NK64" s="289">
        <v>0.43193750000000003</v>
      </c>
      <c r="NL64" s="288">
        <v>0.25</v>
      </c>
      <c r="NM64" s="288">
        <v>1</v>
      </c>
      <c r="NN64" s="290">
        <v>2.4950086805555556E-2</v>
      </c>
      <c r="NO64" s="291">
        <v>3.25</v>
      </c>
      <c r="NP64" s="292">
        <v>1</v>
      </c>
      <c r="NQ64" s="288">
        <v>0.5</v>
      </c>
      <c r="NR64" s="289">
        <v>0.5</v>
      </c>
      <c r="NS64" s="288">
        <v>0.5</v>
      </c>
      <c r="NT64" s="288">
        <v>0.5</v>
      </c>
      <c r="NU64" s="290">
        <v>2.8356481481481483E-2</v>
      </c>
      <c r="NV64" s="291">
        <v>363</v>
      </c>
      <c r="NW64" s="292">
        <v>1</v>
      </c>
      <c r="NX64" s="288">
        <v>0.5</v>
      </c>
      <c r="NY64" s="289">
        <v>0.5</v>
      </c>
      <c r="NZ64" s="288">
        <v>0.5</v>
      </c>
      <c r="OA64" s="288">
        <v>0.5</v>
      </c>
      <c r="OB64" s="290">
        <v>2.974537037037037E-2</v>
      </c>
      <c r="OC64" s="291" t="e">
        <v>#VALUE!</v>
      </c>
      <c r="OD64" s="293">
        <v>402</v>
      </c>
      <c r="OE64" s="293">
        <v>340.9099270000001</v>
      </c>
      <c r="OF64" s="294">
        <v>0.8480346442786072</v>
      </c>
      <c r="OG64" s="293">
        <v>0.2</v>
      </c>
      <c r="OH64" s="293">
        <v>2.5</v>
      </c>
      <c r="OI64" s="295">
        <v>2.6288724203058778E-2</v>
      </c>
      <c r="OJ64" s="296" t="e">
        <v>#VALUE!</v>
      </c>
      <c r="OK64" s="287">
        <v>1</v>
      </c>
      <c r="OL64" s="288">
        <v>1</v>
      </c>
      <c r="OM64" s="289">
        <v>1</v>
      </c>
      <c r="ON64" s="288">
        <v>1</v>
      </c>
      <c r="OO64" s="288">
        <v>1</v>
      </c>
      <c r="OP64" s="290">
        <v>3.125E-2</v>
      </c>
      <c r="OQ64" s="291">
        <v>0</v>
      </c>
      <c r="OR64" s="293">
        <v>1</v>
      </c>
      <c r="OS64" s="293">
        <v>1</v>
      </c>
      <c r="OT64" s="294">
        <v>1</v>
      </c>
      <c r="OU64" s="293">
        <v>1</v>
      </c>
      <c r="OV64" s="293">
        <v>1</v>
      </c>
      <c r="OW64" s="295">
        <v>3.125E-2</v>
      </c>
      <c r="OX64" s="297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129</v>
      </c>
      <c r="B66" s="12">
        <f>MIN(B11:B63)</f>
        <v>1</v>
      </c>
      <c r="C66" s="12">
        <f t="shared" ref="C66:AB66" si="0">MIN(C11:C63)</f>
        <v>4.12</v>
      </c>
      <c r="D66" s="12">
        <f t="shared" si="0"/>
        <v>2.06</v>
      </c>
      <c r="E66" s="12">
        <f t="shared" si="0"/>
        <v>1</v>
      </c>
      <c r="F66" s="12">
        <f t="shared" si="0"/>
        <v>3.1</v>
      </c>
      <c r="G66" s="20">
        <f t="shared" si="0"/>
        <v>6.7361111111111111E-3</v>
      </c>
      <c r="H66" s="25">
        <f>MAX(MIN(H11:H63),0.0001)</f>
        <v>1E-4</v>
      </c>
      <c r="I66" s="12">
        <f t="shared" si="0"/>
        <v>1</v>
      </c>
      <c r="J66" s="12">
        <f t="shared" si="0"/>
        <v>3.1</v>
      </c>
      <c r="K66" s="12">
        <f t="shared" si="0"/>
        <v>2</v>
      </c>
      <c r="L66" s="12">
        <f t="shared" si="0"/>
        <v>1</v>
      </c>
      <c r="M66" s="12">
        <f t="shared" si="0"/>
        <v>3</v>
      </c>
      <c r="N66" s="20">
        <f t="shared" si="0"/>
        <v>6.5972222222222222E-3</v>
      </c>
      <c r="O66" s="25">
        <f>MAX(MIN(O11:O63),0.001)</f>
        <v>1E-3</v>
      </c>
      <c r="P66" s="12">
        <f t="shared" si="0"/>
        <v>1</v>
      </c>
      <c r="Q66" s="12">
        <f t="shared" si="0"/>
        <v>3.1</v>
      </c>
      <c r="R66" s="12">
        <f t="shared" si="0"/>
        <v>1.8366666666666667</v>
      </c>
      <c r="S66" s="12">
        <f t="shared" si="0"/>
        <v>0.57999999999999996</v>
      </c>
      <c r="T66" s="12">
        <f t="shared" si="0"/>
        <v>3</v>
      </c>
      <c r="U66" s="20">
        <f t="shared" si="0"/>
        <v>6.8634259259259265E-3</v>
      </c>
      <c r="V66" s="25">
        <f>MAX(MIN(V11:V63),0.001)</f>
        <v>1E-3</v>
      </c>
      <c r="W66" s="12">
        <f t="shared" si="0"/>
        <v>1</v>
      </c>
      <c r="X66" s="12">
        <f t="shared" si="0"/>
        <v>1.1000000000000001</v>
      </c>
      <c r="Y66" s="12">
        <f t="shared" si="0"/>
        <v>1.1000000000000001</v>
      </c>
      <c r="Z66" s="12">
        <f t="shared" si="0"/>
        <v>1</v>
      </c>
      <c r="AA66" s="12">
        <f t="shared" si="0"/>
        <v>1.1000000000000001</v>
      </c>
      <c r="AB66" s="20">
        <f t="shared" si="0"/>
        <v>6.6203703703703702E-3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1.6</v>
      </c>
      <c r="AM66" s="12">
        <f t="shared" si="1"/>
        <v>1.34</v>
      </c>
      <c r="AN66" s="12">
        <f t="shared" si="1"/>
        <v>1</v>
      </c>
      <c r="AO66" s="12">
        <f t="shared" si="1"/>
        <v>1.6</v>
      </c>
      <c r="AP66" s="20">
        <f t="shared" si="1"/>
        <v>6.145833333333333E-3</v>
      </c>
      <c r="AQ66" s="25">
        <f>MAX(MIN(AQ11:AQ63),0.001)</f>
        <v>1E-3</v>
      </c>
    </row>
    <row r="67" spans="1:256" x14ac:dyDescent="0.2">
      <c r="A67" s="12" t="s">
        <v>133</v>
      </c>
      <c r="B67" s="12">
        <f>MAX(B11:B63)</f>
        <v>5</v>
      </c>
      <c r="C67" s="12">
        <f t="shared" ref="C67:AC67" si="2">MAX(C11:C63)</f>
        <v>27.450000000000003</v>
      </c>
      <c r="D67" s="12">
        <f t="shared" si="2"/>
        <v>7.7</v>
      </c>
      <c r="E67" s="12">
        <f t="shared" si="2"/>
        <v>6.9</v>
      </c>
      <c r="F67" s="12">
        <f t="shared" si="2"/>
        <v>14</v>
      </c>
      <c r="G67" s="20">
        <f t="shared" si="2"/>
        <v>8.9207175925925929E-3</v>
      </c>
      <c r="H67" s="25">
        <f>MAX(H11:H63)</f>
        <v>2.5</v>
      </c>
      <c r="I67" s="12">
        <f t="shared" si="2"/>
        <v>5</v>
      </c>
      <c r="J67" s="12">
        <f t="shared" si="2"/>
        <v>33.71</v>
      </c>
      <c r="K67" s="12">
        <f t="shared" si="2"/>
        <v>33.71</v>
      </c>
      <c r="L67" s="12">
        <f t="shared" si="2"/>
        <v>33.71</v>
      </c>
      <c r="M67" s="12">
        <f t="shared" si="2"/>
        <v>33.71</v>
      </c>
      <c r="N67" s="20">
        <f t="shared" si="2"/>
        <v>1.1909722222222223E-2</v>
      </c>
      <c r="O67" s="12">
        <f t="shared" si="2"/>
        <v>15</v>
      </c>
      <c r="P67" s="12">
        <f t="shared" si="2"/>
        <v>7</v>
      </c>
      <c r="Q67" s="12">
        <f t="shared" si="2"/>
        <v>26.2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1.0300925925925927E-2</v>
      </c>
      <c r="V67" s="12">
        <f t="shared" si="2"/>
        <v>11</v>
      </c>
      <c r="W67" s="12">
        <f t="shared" si="2"/>
        <v>5</v>
      </c>
      <c r="X67" s="12">
        <f t="shared" si="2"/>
        <v>36.200000000000003</v>
      </c>
      <c r="Y67" s="12">
        <f t="shared" si="2"/>
        <v>33.6</v>
      </c>
      <c r="Z67" s="12">
        <f t="shared" si="2"/>
        <v>33.6</v>
      </c>
      <c r="AA67" s="12">
        <f t="shared" si="2"/>
        <v>33.6</v>
      </c>
      <c r="AB67" s="20">
        <f t="shared" si="2"/>
        <v>1.2083333333333333E-2</v>
      </c>
      <c r="AC67" s="12">
        <f t="shared" si="2"/>
        <v>2</v>
      </c>
      <c r="AK67" s="12">
        <f t="shared" ref="AK67:AQ67" si="3">MAX(AK11:AK63)</f>
        <v>5</v>
      </c>
      <c r="AL67" s="12">
        <f t="shared" si="3"/>
        <v>26.2</v>
      </c>
      <c r="AM67" s="12">
        <f t="shared" si="3"/>
        <v>26.2</v>
      </c>
      <c r="AN67" s="12">
        <f t="shared" si="3"/>
        <v>26.2</v>
      </c>
      <c r="AO67" s="12">
        <f t="shared" si="3"/>
        <v>26.2</v>
      </c>
      <c r="AP67" s="20">
        <f t="shared" si="3"/>
        <v>9.4675925925925917E-3</v>
      </c>
      <c r="AQ67" s="12">
        <f t="shared" si="3"/>
        <v>9</v>
      </c>
    </row>
  </sheetData>
  <phoneticPr fontId="4" type="noConversion"/>
  <conditionalFormatting sqref="F10">
    <cfRule type="cellIs" dxfId="19" priority="5" stopIfTrue="1" operator="equal">
      <formula>MAX($F$11:$F$62)</formula>
    </cfRule>
    <cfRule type="cellIs" dxfId="18" priority="6" stopIfTrue="1" operator="equal">
      <formula>MAX($F$11:$F$63,$M$11:$M$63,$T$11:$T$63,$AA$11:$AA$63)</formula>
    </cfRule>
  </conditionalFormatting>
  <conditionalFormatting sqref="C10">
    <cfRule type="cellIs" dxfId="17" priority="8" stopIfTrue="1" operator="equal">
      <formula>MAX($C$11:$C$62)</formula>
    </cfRule>
    <cfRule type="cellIs" dxfId="16" priority="9" stopIfTrue="1" operator="equal">
      <formula>MAX($F$11:$F$63,$M$11:$M$63,$T$11:$T$63,$AA$11:$AA$63)</formula>
    </cfRule>
  </conditionalFormatting>
  <conditionalFormatting sqref="D10">
    <cfRule type="cellIs" dxfId="15" priority="10" stopIfTrue="1" operator="equal">
      <formula>MAX($D$11:$D$62)</formula>
    </cfRule>
    <cfRule type="cellIs" dxfId="14" priority="11" stopIfTrue="1" operator="equal">
      <formula>MAX($F$11:$F$63,$M$11:$M$63,$T$11:$T$63,$AA$11:$AA$63)</formula>
    </cfRule>
  </conditionalFormatting>
  <conditionalFormatting sqref="E10">
    <cfRule type="cellIs" dxfId="13" priority="12" stopIfTrue="1" operator="equal">
      <formula>MAX($E$11:$E$62)</formula>
    </cfRule>
    <cfRule type="cellIs" dxfId="12" priority="13" stopIfTrue="1" operator="equal">
      <formula>MAX($F$11:$F$63,$M$11:$M$63,$T$11:$T$63,$AA$11:$AA$63)</formula>
    </cfRule>
  </conditionalFormatting>
  <conditionalFormatting sqref="G66">
    <cfRule type="cellIs" dxfId="11" priority="17" stopIfTrue="1" operator="equal">
      <formula>G$67</formula>
    </cfRule>
  </conditionalFormatting>
  <conditionalFormatting pivot="1">
    <cfRule type="cellIs" dxfId="10" priority="29" stopIfTrue="1" operator="equal">
      <formula>A$67</formula>
    </cfRule>
  </conditionalFormatting>
  <conditionalFormatting pivot="1">
    <cfRule type="cellIs" dxfId="9" priority="30" stopIfTrue="1" operator="equal">
      <formula>A$66</formula>
    </cfRule>
  </conditionalFormatting>
  <conditionalFormatting sqref="A11:A63">
    <cfRule type="cellIs" dxfId="8" priority="31" stopIfTrue="1" operator="equal">
      <formula>ThisWeek</formula>
    </cfRule>
  </conditionalFormatting>
  <conditionalFormatting pivot="1">
    <cfRule type="cellIs" dxfId="7" priority="2" stopIfTrue="1" operator="equal">
      <formula>A$67</formula>
    </cfRule>
  </conditionalFormatting>
  <conditionalFormatting pivot="1">
    <cfRule type="cellIs" dxfId="6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20" sqref="E20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6" width="5.625" style="22" customWidth="1"/>
    <col min="17" max="17" width="8.375" style="22" customWidth="1"/>
    <col min="18" max="20" width="5.625" style="22" customWidth="1"/>
    <col min="21" max="21" width="8.375" style="22" customWidth="1"/>
    <col min="22" max="27" width="7.625" style="22" customWidth="1"/>
    <col min="28" max="28" width="8.375" style="22" customWidth="1"/>
    <col min="29" max="31" width="6.875" style="22" customWidth="1"/>
    <col min="32" max="32" width="8.375" style="22" customWidth="1"/>
    <col min="33" max="35" width="5.625" style="22" customWidth="1"/>
    <col min="36" max="36" width="8.375" style="22" customWidth="1"/>
    <col min="37" max="39" width="5.625" style="22" customWidth="1"/>
    <col min="40" max="40" width="8.375" style="22" customWidth="1"/>
    <col min="41" max="44" width="9.12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59" width="5.625" style="22" customWidth="1"/>
    <col min="60" max="60" width="8.375" style="22" customWidth="1"/>
    <col min="61" max="63" width="5.625" style="22" customWidth="1"/>
    <col min="64" max="64" width="8.375" style="22" customWidth="1"/>
    <col min="65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190</v>
      </c>
      <c r="C1" s="35" t="s">
        <v>191</v>
      </c>
      <c r="D1" s="35" t="s">
        <v>192</v>
      </c>
      <c r="E1" s="35" t="str">
        <f>E8</f>
        <v>2018 Total</v>
      </c>
    </row>
    <row r="2" spans="1:256" s="26" customFormat="1" ht="12.75" x14ac:dyDescent="0.2">
      <c r="A2" s="35" t="s">
        <v>134</v>
      </c>
      <c r="B2" s="26">
        <f>MAX(B9:B60)</f>
        <v>27.450000000000003</v>
      </c>
      <c r="C2" s="26">
        <f>MAX(C9:C60)</f>
        <v>63.25</v>
      </c>
      <c r="D2" s="26">
        <f>MAX(D9:D60)</f>
        <v>2</v>
      </c>
      <c r="E2" s="26">
        <f>MAX(E9:E60)</f>
        <v>75.97</v>
      </c>
    </row>
    <row r="3" spans="1:256" s="26" customFormat="1" ht="12.75" x14ac:dyDescent="0.2">
      <c r="A3" s="35" t="s">
        <v>135</v>
      </c>
      <c r="B3" s="26">
        <f>MIN(B9:B60)</f>
        <v>4.12</v>
      </c>
      <c r="C3" s="26">
        <f>MIN(C9:C60)</f>
        <v>5</v>
      </c>
      <c r="D3" s="26">
        <f>MIN(D9:D60)</f>
        <v>0.75</v>
      </c>
      <c r="E3" s="26">
        <f>MIN(E9:E60)</f>
        <v>12.95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81</v>
      </c>
      <c r="B7" s="37" t="s">
        <v>62</v>
      </c>
      <c r="C7" s="37" t="s">
        <v>53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301">
        <v>2018</v>
      </c>
      <c r="C8" s="302"/>
      <c r="D8" s="302"/>
      <c r="E8" s="303" t="s">
        <v>784</v>
      </c>
      <c r="F8" s="301">
        <v>2017</v>
      </c>
      <c r="G8" s="302"/>
      <c r="H8" s="302"/>
      <c r="I8" s="303" t="s">
        <v>785</v>
      </c>
      <c r="J8" s="301">
        <v>2016</v>
      </c>
      <c r="K8" s="302"/>
      <c r="L8" s="302"/>
      <c r="M8" s="303" t="s">
        <v>669</v>
      </c>
      <c r="N8" s="301">
        <v>2015</v>
      </c>
      <c r="O8" s="302"/>
      <c r="P8" s="302"/>
      <c r="Q8" s="303" t="s">
        <v>670</v>
      </c>
      <c r="R8" s="301">
        <v>2014</v>
      </c>
      <c r="S8" s="302"/>
      <c r="T8" s="302"/>
      <c r="U8" s="303" t="s">
        <v>544</v>
      </c>
      <c r="V8" s="301">
        <v>2013</v>
      </c>
      <c r="W8" s="302"/>
      <c r="X8" s="302"/>
      <c r="Y8" s="302"/>
      <c r="Z8" s="302"/>
      <c r="AA8" s="302"/>
      <c r="AB8" s="303" t="s">
        <v>415</v>
      </c>
      <c r="AC8" s="301">
        <v>2012</v>
      </c>
      <c r="AD8" s="302"/>
      <c r="AE8" s="302"/>
      <c r="AF8" s="303" t="s">
        <v>245</v>
      </c>
      <c r="AG8" s="301">
        <v>2011</v>
      </c>
      <c r="AH8" s="302"/>
      <c r="AI8" s="302"/>
      <c r="AJ8" s="303" t="s">
        <v>261</v>
      </c>
      <c r="AK8" s="301">
        <v>2010</v>
      </c>
      <c r="AL8" s="302"/>
      <c r="AM8" s="302"/>
      <c r="AN8" s="303" t="s">
        <v>484</v>
      </c>
      <c r="AO8" s="301">
        <v>2009</v>
      </c>
      <c r="AP8" s="302"/>
      <c r="AQ8" s="302"/>
      <c r="AR8" s="303" t="s">
        <v>545</v>
      </c>
      <c r="AS8" s="301">
        <v>2008</v>
      </c>
      <c r="AT8" s="302"/>
      <c r="AU8" s="302"/>
      <c r="AV8" s="303" t="s">
        <v>203</v>
      </c>
      <c r="AW8" s="301">
        <v>2007</v>
      </c>
      <c r="AX8" s="302"/>
      <c r="AY8" s="302"/>
      <c r="AZ8" s="303" t="s">
        <v>248</v>
      </c>
      <c r="BA8" s="301">
        <v>2006</v>
      </c>
      <c r="BB8" s="302"/>
      <c r="BC8" s="302"/>
      <c r="BD8" s="303" t="s">
        <v>122</v>
      </c>
      <c r="BE8" s="301">
        <v>2002</v>
      </c>
      <c r="BF8" s="302"/>
      <c r="BG8" s="302"/>
      <c r="BH8" s="303" t="s">
        <v>546</v>
      </c>
      <c r="BI8" s="301">
        <v>2001</v>
      </c>
      <c r="BJ8" s="302"/>
      <c r="BK8" s="302"/>
      <c r="BL8" s="304" t="s">
        <v>547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05" t="s">
        <v>79</v>
      </c>
      <c r="B9" s="265" t="s">
        <v>453</v>
      </c>
      <c r="C9" s="266" t="s">
        <v>454</v>
      </c>
      <c r="D9" s="266" t="s">
        <v>455</v>
      </c>
      <c r="E9" s="146"/>
      <c r="F9" s="265" t="s">
        <v>453</v>
      </c>
      <c r="G9" s="266" t="s">
        <v>454</v>
      </c>
      <c r="H9" s="266" t="s">
        <v>455</v>
      </c>
      <c r="I9" s="146"/>
      <c r="J9" s="265" t="s">
        <v>453</v>
      </c>
      <c r="K9" s="266" t="s">
        <v>454</v>
      </c>
      <c r="L9" s="266" t="s">
        <v>455</v>
      </c>
      <c r="M9" s="146"/>
      <c r="N9" s="265" t="s">
        <v>453</v>
      </c>
      <c r="O9" s="266" t="s">
        <v>454</v>
      </c>
      <c r="P9" s="266" t="s">
        <v>455</v>
      </c>
      <c r="Q9" s="146"/>
      <c r="R9" s="265" t="s">
        <v>453</v>
      </c>
      <c r="S9" s="266" t="s">
        <v>454</v>
      </c>
      <c r="T9" s="266" t="s">
        <v>455</v>
      </c>
      <c r="U9" s="146"/>
      <c r="V9" s="265" t="s">
        <v>453</v>
      </c>
      <c r="W9" s="266" t="s">
        <v>454</v>
      </c>
      <c r="X9" s="266" t="s">
        <v>455</v>
      </c>
      <c r="Y9" s="266" t="s">
        <v>485</v>
      </c>
      <c r="Z9" s="266" t="s">
        <v>486</v>
      </c>
      <c r="AA9" s="266" t="s">
        <v>501</v>
      </c>
      <c r="AB9" s="146"/>
      <c r="AC9" s="265" t="s">
        <v>453</v>
      </c>
      <c r="AD9" s="266" t="s">
        <v>454</v>
      </c>
      <c r="AE9" s="266" t="s">
        <v>455</v>
      </c>
      <c r="AF9" s="146"/>
      <c r="AG9" s="265" t="s">
        <v>453</v>
      </c>
      <c r="AH9" s="266" t="s">
        <v>454</v>
      </c>
      <c r="AI9" s="266" t="s">
        <v>455</v>
      </c>
      <c r="AJ9" s="146"/>
      <c r="AK9" s="265" t="s">
        <v>453</v>
      </c>
      <c r="AL9" s="266" t="s">
        <v>454</v>
      </c>
      <c r="AM9" s="266" t="s">
        <v>455</v>
      </c>
      <c r="AN9" s="146"/>
      <c r="AO9" s="265" t="s">
        <v>453</v>
      </c>
      <c r="AP9" s="266" t="s">
        <v>454</v>
      </c>
      <c r="AQ9" s="266" t="s">
        <v>455</v>
      </c>
      <c r="AR9" s="146"/>
      <c r="AS9" s="265" t="s">
        <v>453</v>
      </c>
      <c r="AT9" s="266" t="s">
        <v>454</v>
      </c>
      <c r="AU9" s="266" t="s">
        <v>455</v>
      </c>
      <c r="AV9" s="146"/>
      <c r="AW9" s="265" t="s">
        <v>453</v>
      </c>
      <c r="AX9" s="266" t="s">
        <v>454</v>
      </c>
      <c r="AY9" s="266" t="s">
        <v>455</v>
      </c>
      <c r="AZ9" s="146"/>
      <c r="BA9" s="265" t="s">
        <v>453</v>
      </c>
      <c r="BB9" s="266" t="s">
        <v>454</v>
      </c>
      <c r="BC9" s="266" t="s">
        <v>455</v>
      </c>
      <c r="BD9" s="146"/>
      <c r="BE9" s="265" t="s">
        <v>453</v>
      </c>
      <c r="BF9" s="266" t="s">
        <v>454</v>
      </c>
      <c r="BG9" s="266" t="s">
        <v>455</v>
      </c>
      <c r="BH9" s="146"/>
      <c r="BI9" s="265" t="s">
        <v>453</v>
      </c>
      <c r="BJ9" s="266" t="s">
        <v>454</v>
      </c>
      <c r="BK9" s="266" t="s">
        <v>455</v>
      </c>
      <c r="BL9" s="30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07">
        <v>1</v>
      </c>
      <c r="B10" s="268">
        <v>10.4</v>
      </c>
      <c r="C10" s="269">
        <v>5</v>
      </c>
      <c r="D10" s="269"/>
      <c r="E10" s="308">
        <v>15.4</v>
      </c>
      <c r="F10" s="268">
        <v>12.5</v>
      </c>
      <c r="G10" s="269"/>
      <c r="H10" s="269">
        <v>1</v>
      </c>
      <c r="I10" s="308">
        <v>13.5</v>
      </c>
      <c r="J10" s="268">
        <v>4</v>
      </c>
      <c r="K10" s="269"/>
      <c r="L10" s="269"/>
      <c r="M10" s="308">
        <v>4</v>
      </c>
      <c r="N10" s="268">
        <v>14.5</v>
      </c>
      <c r="O10" s="269"/>
      <c r="P10" s="269"/>
      <c r="Q10" s="308">
        <v>14.5</v>
      </c>
      <c r="R10" s="268"/>
      <c r="S10" s="269"/>
      <c r="T10" s="269"/>
      <c r="U10" s="308"/>
      <c r="V10" s="268">
        <v>9.9700000000000006</v>
      </c>
      <c r="W10" s="269">
        <v>47.3</v>
      </c>
      <c r="X10" s="269"/>
      <c r="Y10" s="269"/>
      <c r="Z10" s="269"/>
      <c r="AA10" s="269"/>
      <c r="AB10" s="308">
        <v>57.269999999999996</v>
      </c>
      <c r="AC10" s="268">
        <v>13.85</v>
      </c>
      <c r="AD10" s="269"/>
      <c r="AE10" s="269"/>
      <c r="AF10" s="308">
        <v>13.85</v>
      </c>
      <c r="AG10" s="268"/>
      <c r="AH10" s="269"/>
      <c r="AI10" s="269"/>
      <c r="AJ10" s="308"/>
      <c r="AK10" s="268"/>
      <c r="AL10" s="269"/>
      <c r="AM10" s="269"/>
      <c r="AN10" s="308"/>
      <c r="AO10" s="268"/>
      <c r="AP10" s="269"/>
      <c r="AQ10" s="269"/>
      <c r="AR10" s="308"/>
      <c r="AS10" s="268">
        <v>11.04</v>
      </c>
      <c r="AT10" s="269"/>
      <c r="AU10" s="269"/>
      <c r="AV10" s="308">
        <v>11.04</v>
      </c>
      <c r="AW10" s="268">
        <v>9.5</v>
      </c>
      <c r="AX10" s="269"/>
      <c r="AY10" s="269"/>
      <c r="AZ10" s="308">
        <v>9.5</v>
      </c>
      <c r="BA10" s="268">
        <v>9.1</v>
      </c>
      <c r="BB10" s="269"/>
      <c r="BC10" s="269"/>
      <c r="BD10" s="308">
        <v>9.1</v>
      </c>
      <c r="BE10" s="268"/>
      <c r="BF10" s="269"/>
      <c r="BG10" s="269"/>
      <c r="BH10" s="308"/>
      <c r="BI10" s="268"/>
      <c r="BJ10" s="269"/>
      <c r="BK10" s="269"/>
      <c r="BL10" s="309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10">
        <v>2</v>
      </c>
      <c r="B11" s="40">
        <v>11.5</v>
      </c>
      <c r="C11" s="18">
        <v>13.25</v>
      </c>
      <c r="D11" s="18"/>
      <c r="E11" s="134">
        <v>24.75</v>
      </c>
      <c r="F11" s="40">
        <v>14.7</v>
      </c>
      <c r="G11" s="18">
        <v>10</v>
      </c>
      <c r="H11" s="18"/>
      <c r="I11" s="134">
        <v>24.7</v>
      </c>
      <c r="J11" s="40">
        <v>5.5</v>
      </c>
      <c r="K11" s="18">
        <v>48.5</v>
      </c>
      <c r="L11" s="18">
        <v>0.75</v>
      </c>
      <c r="M11" s="134">
        <v>54.75</v>
      </c>
      <c r="N11" s="40">
        <v>9</v>
      </c>
      <c r="O11" s="18">
        <v>12</v>
      </c>
      <c r="P11" s="18">
        <v>0.75</v>
      </c>
      <c r="Q11" s="134">
        <v>21.75</v>
      </c>
      <c r="R11" s="40">
        <v>10.7</v>
      </c>
      <c r="S11" s="18">
        <v>10</v>
      </c>
      <c r="T11" s="18">
        <v>1.335</v>
      </c>
      <c r="U11" s="134">
        <v>22.035</v>
      </c>
      <c r="V11" s="40">
        <v>11.9</v>
      </c>
      <c r="W11" s="18">
        <v>41.2</v>
      </c>
      <c r="X11" s="18"/>
      <c r="Y11" s="18"/>
      <c r="Z11" s="18"/>
      <c r="AA11" s="18"/>
      <c r="AB11" s="134">
        <v>53.1</v>
      </c>
      <c r="AC11" s="40">
        <v>9.75</v>
      </c>
      <c r="AD11" s="18"/>
      <c r="AE11" s="18"/>
      <c r="AF11" s="134">
        <v>9.75</v>
      </c>
      <c r="AG11" s="40"/>
      <c r="AH11" s="18"/>
      <c r="AI11" s="18"/>
      <c r="AJ11" s="134"/>
      <c r="AK11" s="40">
        <v>1</v>
      </c>
      <c r="AL11" s="18"/>
      <c r="AM11" s="18"/>
      <c r="AN11" s="134">
        <v>1</v>
      </c>
      <c r="AO11" s="40">
        <v>5.9452985399999996</v>
      </c>
      <c r="AP11" s="18"/>
      <c r="AQ11" s="18"/>
      <c r="AR11" s="134">
        <v>5.9452985399999996</v>
      </c>
      <c r="AS11" s="40">
        <v>13.09</v>
      </c>
      <c r="AT11" s="18"/>
      <c r="AU11" s="18"/>
      <c r="AV11" s="134">
        <v>13.09</v>
      </c>
      <c r="AW11" s="40">
        <v>11.5</v>
      </c>
      <c r="AX11" s="18"/>
      <c r="AY11" s="18"/>
      <c r="AZ11" s="134">
        <v>11.5</v>
      </c>
      <c r="BA11" s="40">
        <v>8.8000000000000007</v>
      </c>
      <c r="BB11" s="18"/>
      <c r="BC11" s="18"/>
      <c r="BD11" s="134">
        <v>8.8000000000000007</v>
      </c>
      <c r="BE11" s="40"/>
      <c r="BF11" s="18"/>
      <c r="BG11" s="18"/>
      <c r="BH11" s="134"/>
      <c r="BI11" s="40"/>
      <c r="BJ11" s="18"/>
      <c r="BK11" s="18"/>
      <c r="BL11" s="298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10">
        <v>3</v>
      </c>
      <c r="B12" s="40">
        <v>9.5500000000000007</v>
      </c>
      <c r="C12" s="18">
        <v>28.4</v>
      </c>
      <c r="D12" s="18">
        <v>0.75</v>
      </c>
      <c r="E12" s="134">
        <v>38.700000000000003</v>
      </c>
      <c r="F12" s="40">
        <v>11.45</v>
      </c>
      <c r="G12" s="18">
        <v>10</v>
      </c>
      <c r="H12" s="18"/>
      <c r="I12" s="134">
        <v>21.45</v>
      </c>
      <c r="J12" s="40">
        <v>8.1999999999999993</v>
      </c>
      <c r="K12" s="18">
        <v>27.2</v>
      </c>
      <c r="L12" s="18">
        <v>0.6</v>
      </c>
      <c r="M12" s="134">
        <v>36</v>
      </c>
      <c r="N12" s="40">
        <v>17.599999999999998</v>
      </c>
      <c r="O12" s="18">
        <v>10</v>
      </c>
      <c r="P12" s="18">
        <v>1.2</v>
      </c>
      <c r="Q12" s="134">
        <v>28.799999999999997</v>
      </c>
      <c r="R12" s="40">
        <v>13.26</v>
      </c>
      <c r="S12" s="18">
        <v>13</v>
      </c>
      <c r="T12" s="18">
        <v>3</v>
      </c>
      <c r="U12" s="134">
        <v>29.259999999999998</v>
      </c>
      <c r="V12" s="40">
        <v>12.05</v>
      </c>
      <c r="W12" s="18">
        <v>30</v>
      </c>
      <c r="X12" s="18"/>
      <c r="Y12" s="18"/>
      <c r="Z12" s="18"/>
      <c r="AA12" s="18"/>
      <c r="AB12" s="134">
        <v>42.05</v>
      </c>
      <c r="AC12" s="40">
        <v>5.6</v>
      </c>
      <c r="AD12" s="18"/>
      <c r="AE12" s="18"/>
      <c r="AF12" s="134">
        <v>5.6</v>
      </c>
      <c r="AG12" s="40"/>
      <c r="AH12" s="18"/>
      <c r="AI12" s="18"/>
      <c r="AJ12" s="134"/>
      <c r="AK12" s="40">
        <v>2</v>
      </c>
      <c r="AL12" s="18"/>
      <c r="AM12" s="18"/>
      <c r="AN12" s="134">
        <v>2</v>
      </c>
      <c r="AO12" s="40">
        <v>9.3281375799999999</v>
      </c>
      <c r="AP12" s="18"/>
      <c r="AQ12" s="18"/>
      <c r="AR12" s="134">
        <v>9.3281375799999999</v>
      </c>
      <c r="AS12" s="40">
        <v>10.55</v>
      </c>
      <c r="AT12" s="18">
        <v>1</v>
      </c>
      <c r="AU12" s="18"/>
      <c r="AV12" s="134">
        <v>11.55</v>
      </c>
      <c r="AW12" s="40">
        <v>4</v>
      </c>
      <c r="AX12" s="18"/>
      <c r="AY12" s="18"/>
      <c r="AZ12" s="134">
        <v>4</v>
      </c>
      <c r="BA12" s="40">
        <v>6</v>
      </c>
      <c r="BB12" s="18">
        <v>10</v>
      </c>
      <c r="BC12" s="18"/>
      <c r="BD12" s="134">
        <v>16</v>
      </c>
      <c r="BE12" s="40"/>
      <c r="BF12" s="18"/>
      <c r="BG12" s="18"/>
      <c r="BH12" s="134"/>
      <c r="BI12" s="40"/>
      <c r="BJ12" s="18"/>
      <c r="BK12" s="18"/>
      <c r="BL12" s="298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10">
        <v>4</v>
      </c>
      <c r="B13" s="40">
        <v>6.48</v>
      </c>
      <c r="C13" s="18">
        <v>20</v>
      </c>
      <c r="D13" s="18"/>
      <c r="E13" s="134">
        <v>26.48</v>
      </c>
      <c r="F13" s="40">
        <v>10.6</v>
      </c>
      <c r="G13" s="18">
        <v>10</v>
      </c>
      <c r="H13" s="18"/>
      <c r="I13" s="134">
        <v>20.6</v>
      </c>
      <c r="J13" s="40">
        <v>18.2</v>
      </c>
      <c r="K13" s="18">
        <v>27</v>
      </c>
      <c r="L13" s="18">
        <v>0.6</v>
      </c>
      <c r="M13" s="134">
        <v>45.800000000000004</v>
      </c>
      <c r="N13" s="40">
        <v>20.65</v>
      </c>
      <c r="O13" s="18">
        <v>31.15</v>
      </c>
      <c r="P13" s="18">
        <v>1.1000000000000001</v>
      </c>
      <c r="Q13" s="134">
        <v>52.9</v>
      </c>
      <c r="R13" s="40">
        <v>20.32</v>
      </c>
      <c r="S13" s="18">
        <v>10.7</v>
      </c>
      <c r="T13" s="18"/>
      <c r="U13" s="134">
        <v>31.02</v>
      </c>
      <c r="V13" s="40">
        <v>12.59</v>
      </c>
      <c r="W13" s="18">
        <v>26.799999999999997</v>
      </c>
      <c r="X13" s="18">
        <v>1.08</v>
      </c>
      <c r="Y13" s="18"/>
      <c r="Z13" s="18"/>
      <c r="AA13" s="18"/>
      <c r="AB13" s="134">
        <v>40.47</v>
      </c>
      <c r="AC13" s="40">
        <v>9.61</v>
      </c>
      <c r="AD13" s="18"/>
      <c r="AE13" s="18">
        <v>0.5</v>
      </c>
      <c r="AF13" s="134">
        <v>10.11</v>
      </c>
      <c r="AG13" s="40">
        <v>4</v>
      </c>
      <c r="AH13" s="18"/>
      <c r="AI13" s="18"/>
      <c r="AJ13" s="134">
        <v>4</v>
      </c>
      <c r="AK13" s="40"/>
      <c r="AL13" s="18"/>
      <c r="AM13" s="18"/>
      <c r="AN13" s="134"/>
      <c r="AO13" s="40">
        <v>11.122480249999999</v>
      </c>
      <c r="AP13" s="18"/>
      <c r="AQ13" s="18">
        <v>0.6</v>
      </c>
      <c r="AR13" s="134">
        <v>11.722480249999998</v>
      </c>
      <c r="AS13" s="40">
        <v>9.5</v>
      </c>
      <c r="AT13" s="18">
        <v>1</v>
      </c>
      <c r="AU13" s="18"/>
      <c r="AV13" s="134">
        <v>10.5</v>
      </c>
      <c r="AW13" s="40">
        <v>2.65</v>
      </c>
      <c r="AX13" s="18"/>
      <c r="AY13" s="18"/>
      <c r="AZ13" s="134">
        <v>2.65</v>
      </c>
      <c r="BA13" s="40">
        <v>6.4</v>
      </c>
      <c r="BB13" s="18"/>
      <c r="BC13" s="18"/>
      <c r="BD13" s="134">
        <v>6.4</v>
      </c>
      <c r="BE13" s="40"/>
      <c r="BF13" s="18"/>
      <c r="BG13" s="18"/>
      <c r="BH13" s="134"/>
      <c r="BI13" s="40"/>
      <c r="BJ13" s="18"/>
      <c r="BK13" s="18"/>
      <c r="BL13" s="298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10">
        <v>5</v>
      </c>
      <c r="B14" s="40">
        <v>11.8</v>
      </c>
      <c r="C14" s="18">
        <v>32</v>
      </c>
      <c r="D14" s="18">
        <v>1</v>
      </c>
      <c r="E14" s="134">
        <v>44.8</v>
      </c>
      <c r="F14" s="40">
        <v>8.0500000000000007</v>
      </c>
      <c r="G14" s="18">
        <v>10</v>
      </c>
      <c r="H14" s="18">
        <v>0.8</v>
      </c>
      <c r="I14" s="134">
        <v>18.850000000000001</v>
      </c>
      <c r="J14" s="40">
        <v>5.51</v>
      </c>
      <c r="K14" s="18">
        <v>38</v>
      </c>
      <c r="L14" s="18">
        <v>0.6</v>
      </c>
      <c r="M14" s="134">
        <v>44.11</v>
      </c>
      <c r="N14" s="40">
        <v>15</v>
      </c>
      <c r="O14" s="18">
        <v>16.600000000000001</v>
      </c>
      <c r="P14" s="18">
        <v>1</v>
      </c>
      <c r="Q14" s="134">
        <v>32.6</v>
      </c>
      <c r="R14" s="40">
        <v>9.4499999999999993</v>
      </c>
      <c r="S14" s="18">
        <v>20.3</v>
      </c>
      <c r="T14" s="18">
        <v>3.4</v>
      </c>
      <c r="U14" s="134">
        <v>33.15</v>
      </c>
      <c r="V14" s="40">
        <v>5.51</v>
      </c>
      <c r="W14" s="18">
        <v>73.3</v>
      </c>
      <c r="X14" s="18">
        <v>1</v>
      </c>
      <c r="Y14" s="18"/>
      <c r="Z14" s="18"/>
      <c r="AA14" s="18"/>
      <c r="AB14" s="134">
        <v>79.81</v>
      </c>
      <c r="AC14" s="40">
        <v>13.72</v>
      </c>
      <c r="AD14" s="18">
        <v>12</v>
      </c>
      <c r="AE14" s="18"/>
      <c r="AF14" s="134">
        <v>25.72</v>
      </c>
      <c r="AG14" s="40"/>
      <c r="AH14" s="18"/>
      <c r="AI14" s="18"/>
      <c r="AJ14" s="134"/>
      <c r="AK14" s="40"/>
      <c r="AL14" s="18"/>
      <c r="AM14" s="18"/>
      <c r="AN14" s="134"/>
      <c r="AO14" s="40">
        <v>7.7671374999999996</v>
      </c>
      <c r="AP14" s="18"/>
      <c r="AQ14" s="18">
        <v>1</v>
      </c>
      <c r="AR14" s="134">
        <v>8.7671375000000005</v>
      </c>
      <c r="AS14" s="40">
        <v>13.51</v>
      </c>
      <c r="AT14" s="18">
        <v>1</v>
      </c>
      <c r="AU14" s="18"/>
      <c r="AV14" s="134">
        <v>14.51</v>
      </c>
      <c r="AW14" s="40">
        <v>8.93</v>
      </c>
      <c r="AX14" s="18"/>
      <c r="AY14" s="18"/>
      <c r="AZ14" s="134">
        <v>8.93</v>
      </c>
      <c r="BA14" s="40">
        <v>3</v>
      </c>
      <c r="BB14" s="18"/>
      <c r="BC14" s="18"/>
      <c r="BD14" s="134">
        <v>3</v>
      </c>
      <c r="BE14" s="40"/>
      <c r="BF14" s="18"/>
      <c r="BG14" s="18"/>
      <c r="BH14" s="134"/>
      <c r="BI14" s="40"/>
      <c r="BJ14" s="18"/>
      <c r="BK14" s="18"/>
      <c r="BL14" s="298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10">
        <v>6</v>
      </c>
      <c r="B15" s="40">
        <v>4.12</v>
      </c>
      <c r="C15" s="18">
        <v>23.25</v>
      </c>
      <c r="D15" s="18"/>
      <c r="E15" s="134">
        <v>27.37</v>
      </c>
      <c r="F15" s="40">
        <v>13.75</v>
      </c>
      <c r="G15" s="18">
        <v>10</v>
      </c>
      <c r="H15" s="18"/>
      <c r="I15" s="134">
        <v>23.75</v>
      </c>
      <c r="J15" s="40">
        <v>5.8</v>
      </c>
      <c r="K15" s="18">
        <v>14</v>
      </c>
      <c r="L15" s="18"/>
      <c r="M15" s="134">
        <v>19.8</v>
      </c>
      <c r="N15" s="40">
        <v>11.6</v>
      </c>
      <c r="O15" s="18">
        <v>10</v>
      </c>
      <c r="P15" s="18"/>
      <c r="Q15" s="134">
        <v>21.6</v>
      </c>
      <c r="R15" s="40">
        <v>12.2</v>
      </c>
      <c r="S15" s="18">
        <v>8.5</v>
      </c>
      <c r="T15" s="18">
        <v>1</v>
      </c>
      <c r="U15" s="134">
        <v>21.7</v>
      </c>
      <c r="V15" s="40">
        <v>18.05</v>
      </c>
      <c r="W15" s="18">
        <v>12</v>
      </c>
      <c r="X15" s="18">
        <v>1.55</v>
      </c>
      <c r="Y15" s="18"/>
      <c r="Z15" s="18"/>
      <c r="AA15" s="18"/>
      <c r="AB15" s="134">
        <v>31.6</v>
      </c>
      <c r="AC15" s="40">
        <v>3.7800000000000002</v>
      </c>
      <c r="AD15" s="18">
        <v>12</v>
      </c>
      <c r="AE15" s="18">
        <v>1.21</v>
      </c>
      <c r="AF15" s="134">
        <v>16.990000000000002</v>
      </c>
      <c r="AG15" s="40"/>
      <c r="AH15" s="18">
        <v>10</v>
      </c>
      <c r="AI15" s="18"/>
      <c r="AJ15" s="134">
        <v>10</v>
      </c>
      <c r="AK15" s="40"/>
      <c r="AL15" s="18"/>
      <c r="AM15" s="18"/>
      <c r="AN15" s="134"/>
      <c r="AO15" s="40">
        <v>9.2335730599999994</v>
      </c>
      <c r="AP15" s="18"/>
      <c r="AQ15" s="18"/>
      <c r="AR15" s="134">
        <v>9.2335730599999994</v>
      </c>
      <c r="AS15" s="40">
        <v>13.799999999999999</v>
      </c>
      <c r="AT15" s="18">
        <v>5.75</v>
      </c>
      <c r="AU15" s="18"/>
      <c r="AV15" s="134">
        <v>19.549999999999997</v>
      </c>
      <c r="AW15" s="40"/>
      <c r="AX15" s="18">
        <v>6</v>
      </c>
      <c r="AY15" s="18"/>
      <c r="AZ15" s="134">
        <v>6</v>
      </c>
      <c r="BA15" s="40">
        <v>14</v>
      </c>
      <c r="BB15" s="18"/>
      <c r="BC15" s="18"/>
      <c r="BD15" s="134">
        <v>14</v>
      </c>
      <c r="BE15" s="40"/>
      <c r="BF15" s="18"/>
      <c r="BG15" s="18"/>
      <c r="BH15" s="134"/>
      <c r="BI15" s="40"/>
      <c r="BJ15" s="18"/>
      <c r="BK15" s="18"/>
      <c r="BL15" s="298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10">
        <v>7</v>
      </c>
      <c r="B16" s="40">
        <v>10.85</v>
      </c>
      <c r="C16" s="18">
        <v>35</v>
      </c>
      <c r="D16" s="18">
        <v>0.75</v>
      </c>
      <c r="E16" s="134">
        <v>46.6</v>
      </c>
      <c r="F16" s="40">
        <v>5.0999999999999996</v>
      </c>
      <c r="G16" s="18">
        <v>36.299999999999997</v>
      </c>
      <c r="H16" s="18">
        <v>1</v>
      </c>
      <c r="I16" s="134">
        <v>42.4</v>
      </c>
      <c r="J16" s="40">
        <v>3.6</v>
      </c>
      <c r="K16" s="18">
        <v>17.2</v>
      </c>
      <c r="L16" s="18">
        <v>0.5</v>
      </c>
      <c r="M16" s="134">
        <v>21.3</v>
      </c>
      <c r="N16" s="40">
        <v>20.75</v>
      </c>
      <c r="O16" s="18">
        <v>27</v>
      </c>
      <c r="P16" s="18">
        <v>0.3</v>
      </c>
      <c r="Q16" s="134">
        <v>48.05</v>
      </c>
      <c r="R16" s="40">
        <v>3.94</v>
      </c>
      <c r="S16" s="18">
        <v>35.4</v>
      </c>
      <c r="T16" s="18">
        <v>2.1</v>
      </c>
      <c r="U16" s="134">
        <v>41.44</v>
      </c>
      <c r="V16" s="40"/>
      <c r="W16" s="18">
        <v>8</v>
      </c>
      <c r="X16" s="18"/>
      <c r="Y16" s="18"/>
      <c r="Z16" s="18"/>
      <c r="AA16" s="18"/>
      <c r="AB16" s="134">
        <v>8</v>
      </c>
      <c r="AC16" s="40">
        <v>14.770000000000001</v>
      </c>
      <c r="AD16" s="18">
        <v>5.25</v>
      </c>
      <c r="AE16" s="18">
        <v>0.71</v>
      </c>
      <c r="AF16" s="134">
        <v>20.730000000000004</v>
      </c>
      <c r="AG16" s="40">
        <v>4.01</v>
      </c>
      <c r="AH16" s="18">
        <v>10</v>
      </c>
      <c r="AI16" s="18"/>
      <c r="AJ16" s="134">
        <v>14.01</v>
      </c>
      <c r="AK16" s="40"/>
      <c r="AL16" s="18"/>
      <c r="AM16" s="18"/>
      <c r="AN16" s="134"/>
      <c r="AO16" s="40">
        <v>10.34582715</v>
      </c>
      <c r="AP16" s="18"/>
      <c r="AQ16" s="18"/>
      <c r="AR16" s="134">
        <v>10.34582715</v>
      </c>
      <c r="AS16" s="40">
        <v>12</v>
      </c>
      <c r="AT16" s="18"/>
      <c r="AU16" s="18"/>
      <c r="AV16" s="134">
        <v>12</v>
      </c>
      <c r="AW16" s="40">
        <v>7</v>
      </c>
      <c r="AX16" s="18"/>
      <c r="AY16" s="18">
        <v>0.56000000000000005</v>
      </c>
      <c r="AZ16" s="134">
        <v>7.5600000000000005</v>
      </c>
      <c r="BA16" s="40">
        <v>9.4</v>
      </c>
      <c r="BB16" s="18"/>
      <c r="BC16" s="18"/>
      <c r="BD16" s="134">
        <v>9.4</v>
      </c>
      <c r="BE16" s="40"/>
      <c r="BF16" s="18"/>
      <c r="BG16" s="18"/>
      <c r="BH16" s="134"/>
      <c r="BI16" s="40"/>
      <c r="BJ16" s="18"/>
      <c r="BK16" s="18"/>
      <c r="BL16" s="298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10">
        <v>8</v>
      </c>
      <c r="B17" s="40">
        <v>15.15</v>
      </c>
      <c r="C17" s="18">
        <v>35</v>
      </c>
      <c r="D17" s="18"/>
      <c r="E17" s="134">
        <v>50.15</v>
      </c>
      <c r="F17" s="40">
        <v>19.350000000000001</v>
      </c>
      <c r="G17" s="18">
        <v>16.5</v>
      </c>
      <c r="H17" s="18">
        <v>1</v>
      </c>
      <c r="I17" s="134">
        <v>36.85</v>
      </c>
      <c r="J17" s="40">
        <v>11.7</v>
      </c>
      <c r="K17" s="18">
        <v>39.599999999999994</v>
      </c>
      <c r="L17" s="18">
        <v>0.5</v>
      </c>
      <c r="M17" s="134">
        <v>51.8</v>
      </c>
      <c r="N17" s="40">
        <v>10.45</v>
      </c>
      <c r="O17" s="18">
        <v>12</v>
      </c>
      <c r="P17" s="18"/>
      <c r="Q17" s="134">
        <v>22.45</v>
      </c>
      <c r="R17" s="40">
        <v>21.42</v>
      </c>
      <c r="S17" s="18">
        <v>23.7</v>
      </c>
      <c r="T17" s="18">
        <v>1</v>
      </c>
      <c r="U17" s="134">
        <v>46.120000000000005</v>
      </c>
      <c r="V17" s="40">
        <v>9.4</v>
      </c>
      <c r="W17" s="18">
        <v>24.1</v>
      </c>
      <c r="X17" s="18">
        <v>2.1500000000000004</v>
      </c>
      <c r="Y17" s="18"/>
      <c r="Z17" s="18"/>
      <c r="AA17" s="18"/>
      <c r="AB17" s="134">
        <v>35.65</v>
      </c>
      <c r="AC17" s="40">
        <v>12.5</v>
      </c>
      <c r="AD17" s="18">
        <v>24</v>
      </c>
      <c r="AE17" s="18">
        <v>0.71</v>
      </c>
      <c r="AF17" s="134">
        <v>37.21</v>
      </c>
      <c r="AG17" s="40">
        <v>5</v>
      </c>
      <c r="AH17" s="18"/>
      <c r="AI17" s="18"/>
      <c r="AJ17" s="134">
        <v>5</v>
      </c>
      <c r="AK17" s="40"/>
      <c r="AL17" s="18"/>
      <c r="AM17" s="18"/>
      <c r="AN17" s="134"/>
      <c r="AO17" s="40">
        <v>17.96266571</v>
      </c>
      <c r="AP17" s="18"/>
      <c r="AQ17" s="18">
        <v>0.5</v>
      </c>
      <c r="AR17" s="134">
        <v>18.46266571</v>
      </c>
      <c r="AS17" s="40"/>
      <c r="AT17" s="18">
        <v>14</v>
      </c>
      <c r="AU17" s="18"/>
      <c r="AV17" s="134">
        <v>14</v>
      </c>
      <c r="AW17" s="40">
        <v>12</v>
      </c>
      <c r="AX17" s="18"/>
      <c r="AY17" s="18">
        <v>0.56000000000000005</v>
      </c>
      <c r="AZ17" s="134">
        <v>12.56</v>
      </c>
      <c r="BA17" s="40">
        <v>9</v>
      </c>
      <c r="BB17" s="18"/>
      <c r="BC17" s="18"/>
      <c r="BD17" s="134">
        <v>9</v>
      </c>
      <c r="BE17" s="40"/>
      <c r="BF17" s="18"/>
      <c r="BG17" s="18"/>
      <c r="BH17" s="134"/>
      <c r="BI17" s="40"/>
      <c r="BJ17" s="18"/>
      <c r="BK17" s="18"/>
      <c r="BL17" s="298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10">
        <v>9</v>
      </c>
      <c r="B18" s="40">
        <v>27.450000000000003</v>
      </c>
      <c r="C18" s="18">
        <v>8</v>
      </c>
      <c r="D18" s="18">
        <v>2</v>
      </c>
      <c r="E18" s="134">
        <v>37.450000000000003</v>
      </c>
      <c r="F18" s="40">
        <v>17.600000000000001</v>
      </c>
      <c r="G18" s="18">
        <v>10</v>
      </c>
      <c r="H18" s="18">
        <v>1</v>
      </c>
      <c r="I18" s="134">
        <v>28.6</v>
      </c>
      <c r="J18" s="40">
        <v>15.5</v>
      </c>
      <c r="K18" s="18">
        <v>20.5</v>
      </c>
      <c r="L18" s="18">
        <v>0.68</v>
      </c>
      <c r="M18" s="134">
        <v>36.68</v>
      </c>
      <c r="N18" s="40">
        <v>34</v>
      </c>
      <c r="O18" s="18"/>
      <c r="P18" s="18">
        <v>1.2</v>
      </c>
      <c r="Q18" s="134">
        <v>35.200000000000003</v>
      </c>
      <c r="R18" s="40">
        <v>4.0999999999999996</v>
      </c>
      <c r="S18" s="18">
        <v>37.5</v>
      </c>
      <c r="T18" s="18">
        <v>2</v>
      </c>
      <c r="U18" s="134">
        <v>43.6</v>
      </c>
      <c r="V18" s="40">
        <v>10.5</v>
      </c>
      <c r="W18" s="18">
        <v>33.6</v>
      </c>
      <c r="X18" s="18">
        <v>2.85</v>
      </c>
      <c r="Y18" s="18"/>
      <c r="Z18" s="18"/>
      <c r="AA18" s="18"/>
      <c r="AB18" s="134">
        <v>46.95</v>
      </c>
      <c r="AC18" s="40">
        <v>13.2</v>
      </c>
      <c r="AD18" s="18">
        <v>12</v>
      </c>
      <c r="AE18" s="18">
        <v>0.76</v>
      </c>
      <c r="AF18" s="134">
        <v>25.96</v>
      </c>
      <c r="AG18" s="40">
        <v>1</v>
      </c>
      <c r="AH18" s="18"/>
      <c r="AI18" s="18"/>
      <c r="AJ18" s="134">
        <v>1</v>
      </c>
      <c r="AK18" s="40"/>
      <c r="AL18" s="18"/>
      <c r="AM18" s="18"/>
      <c r="AN18" s="134"/>
      <c r="AO18" s="40">
        <v>14.432819089999999</v>
      </c>
      <c r="AP18" s="18"/>
      <c r="AQ18" s="18"/>
      <c r="AR18" s="134">
        <v>14.432819089999999</v>
      </c>
      <c r="AS18" s="40">
        <v>18.810000000000002</v>
      </c>
      <c r="AT18" s="18"/>
      <c r="AU18" s="18"/>
      <c r="AV18" s="134">
        <v>18.810000000000002</v>
      </c>
      <c r="AW18" s="40">
        <v>13.8</v>
      </c>
      <c r="AX18" s="18"/>
      <c r="AY18" s="18">
        <v>0.56000000000000005</v>
      </c>
      <c r="AZ18" s="134">
        <v>14.360000000000001</v>
      </c>
      <c r="BA18" s="40">
        <v>17.3</v>
      </c>
      <c r="BB18" s="18"/>
      <c r="BC18" s="18"/>
      <c r="BD18" s="134">
        <v>17.3</v>
      </c>
      <c r="BE18" s="40"/>
      <c r="BF18" s="18"/>
      <c r="BG18" s="18"/>
      <c r="BH18" s="134"/>
      <c r="BI18" s="40"/>
      <c r="BJ18" s="18"/>
      <c r="BK18" s="18"/>
      <c r="BL18" s="298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10">
        <v>10</v>
      </c>
      <c r="B19" s="40">
        <v>16.149999999999999</v>
      </c>
      <c r="C19" s="18"/>
      <c r="D19" s="18">
        <v>1</v>
      </c>
      <c r="E19" s="134">
        <v>17.149999999999999</v>
      </c>
      <c r="F19" s="40">
        <v>21.17</v>
      </c>
      <c r="G19" s="18">
        <v>14.5</v>
      </c>
      <c r="H19" s="18">
        <v>1</v>
      </c>
      <c r="I19" s="134">
        <v>36.67</v>
      </c>
      <c r="J19" s="40">
        <v>11.959999999999999</v>
      </c>
      <c r="K19" s="18">
        <v>23.5</v>
      </c>
      <c r="L19" s="18">
        <v>1.73</v>
      </c>
      <c r="M19" s="134">
        <v>37.19</v>
      </c>
      <c r="N19" s="40">
        <v>23.65</v>
      </c>
      <c r="O19" s="18">
        <v>11.5</v>
      </c>
      <c r="P19" s="18">
        <v>1.3199999999999998</v>
      </c>
      <c r="Q19" s="134">
        <v>36.47</v>
      </c>
      <c r="R19" s="40">
        <v>20.38</v>
      </c>
      <c r="S19" s="18">
        <v>19</v>
      </c>
      <c r="T19" s="18">
        <v>2</v>
      </c>
      <c r="U19" s="134">
        <v>41.379999999999995</v>
      </c>
      <c r="V19" s="40">
        <v>15.709999999999999</v>
      </c>
      <c r="W19" s="18">
        <v>16.399999999999999</v>
      </c>
      <c r="X19" s="18">
        <v>2.25</v>
      </c>
      <c r="Y19" s="18"/>
      <c r="Z19" s="18"/>
      <c r="AA19" s="18"/>
      <c r="AB19" s="134">
        <v>34.36</v>
      </c>
      <c r="AC19" s="40">
        <v>12.75</v>
      </c>
      <c r="AD19" s="18">
        <v>14.6</v>
      </c>
      <c r="AE19" s="18">
        <v>0.85</v>
      </c>
      <c r="AF19" s="134">
        <v>28.200000000000003</v>
      </c>
      <c r="AG19" s="40">
        <v>1</v>
      </c>
      <c r="AH19" s="18">
        <v>20</v>
      </c>
      <c r="AI19" s="18"/>
      <c r="AJ19" s="134">
        <v>21</v>
      </c>
      <c r="AK19" s="40">
        <v>2.76</v>
      </c>
      <c r="AL19" s="18"/>
      <c r="AM19" s="18"/>
      <c r="AN19" s="134">
        <v>2.76</v>
      </c>
      <c r="AO19" s="40">
        <v>6.2509922600000003</v>
      </c>
      <c r="AP19" s="18"/>
      <c r="AQ19" s="18"/>
      <c r="AR19" s="134">
        <v>6.2509922600000003</v>
      </c>
      <c r="AS19" s="40">
        <v>16.3</v>
      </c>
      <c r="AT19" s="18">
        <v>3.75</v>
      </c>
      <c r="AU19" s="18"/>
      <c r="AV19" s="134">
        <v>20.05</v>
      </c>
      <c r="AW19" s="40">
        <v>9.4</v>
      </c>
      <c r="AX19" s="18"/>
      <c r="AY19" s="18">
        <v>0.56000000000000005</v>
      </c>
      <c r="AZ19" s="134">
        <v>9.9600000000000009</v>
      </c>
      <c r="BA19" s="40">
        <v>19.350000000000001</v>
      </c>
      <c r="BB19" s="18">
        <v>5.5</v>
      </c>
      <c r="BC19" s="18"/>
      <c r="BD19" s="134">
        <v>24.85</v>
      </c>
      <c r="BE19" s="40"/>
      <c r="BF19" s="18"/>
      <c r="BG19" s="18"/>
      <c r="BH19" s="134"/>
      <c r="BI19" s="40"/>
      <c r="BJ19" s="18"/>
      <c r="BK19" s="18"/>
      <c r="BL19" s="298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10">
        <v>11</v>
      </c>
      <c r="B20" s="40">
        <v>12.25</v>
      </c>
      <c r="C20" s="18">
        <v>33.5</v>
      </c>
      <c r="D20" s="18"/>
      <c r="E20" s="134">
        <v>45.75</v>
      </c>
      <c r="F20" s="40">
        <v>13.399999999999999</v>
      </c>
      <c r="G20" s="18"/>
      <c r="H20" s="18"/>
      <c r="I20" s="134">
        <v>13.399999999999999</v>
      </c>
      <c r="J20" s="40">
        <v>20.25</v>
      </c>
      <c r="K20" s="18">
        <v>26.4</v>
      </c>
      <c r="L20" s="18"/>
      <c r="M20" s="134">
        <v>46.65</v>
      </c>
      <c r="N20" s="40">
        <v>25.8</v>
      </c>
      <c r="O20" s="18"/>
      <c r="P20" s="18">
        <v>0.6</v>
      </c>
      <c r="Q20" s="134">
        <v>26.400000000000002</v>
      </c>
      <c r="R20" s="40">
        <v>9.6</v>
      </c>
      <c r="S20" s="18">
        <v>57.5</v>
      </c>
      <c r="T20" s="18">
        <v>1.625</v>
      </c>
      <c r="U20" s="134">
        <v>68.724999999999994</v>
      </c>
      <c r="V20" s="40">
        <v>12.62</v>
      </c>
      <c r="W20" s="18">
        <v>81.599999999999994</v>
      </c>
      <c r="X20" s="18">
        <v>3.01</v>
      </c>
      <c r="Y20" s="18"/>
      <c r="Z20" s="18"/>
      <c r="AA20" s="18"/>
      <c r="AB20" s="134">
        <v>97.23</v>
      </c>
      <c r="AC20" s="40">
        <v>16.759999999999998</v>
      </c>
      <c r="AD20" s="18"/>
      <c r="AE20" s="18">
        <v>0.85</v>
      </c>
      <c r="AF20" s="134">
        <v>17.61</v>
      </c>
      <c r="AG20" s="40">
        <v>6.6999999999999993</v>
      </c>
      <c r="AH20" s="18">
        <v>10</v>
      </c>
      <c r="AI20" s="18"/>
      <c r="AJ20" s="134">
        <v>16.7</v>
      </c>
      <c r="AK20" s="40">
        <v>9.0500000000000007</v>
      </c>
      <c r="AL20" s="18"/>
      <c r="AM20" s="18"/>
      <c r="AN20" s="134">
        <v>9.0500000000000007</v>
      </c>
      <c r="AO20" s="40">
        <v>20.685492620000002</v>
      </c>
      <c r="AP20" s="18"/>
      <c r="AQ20" s="18"/>
      <c r="AR20" s="134">
        <v>20.685492620000002</v>
      </c>
      <c r="AS20" s="40">
        <v>7.5</v>
      </c>
      <c r="AT20" s="18"/>
      <c r="AU20" s="18"/>
      <c r="AV20" s="134">
        <v>7.5</v>
      </c>
      <c r="AW20" s="40">
        <v>11.8</v>
      </c>
      <c r="AX20" s="18"/>
      <c r="AY20" s="18"/>
      <c r="AZ20" s="134">
        <v>11.8</v>
      </c>
      <c r="BA20" s="40">
        <v>10.85</v>
      </c>
      <c r="BB20" s="18">
        <v>3</v>
      </c>
      <c r="BC20" s="18"/>
      <c r="BD20" s="134">
        <v>13.85</v>
      </c>
      <c r="BE20" s="40"/>
      <c r="BF20" s="18"/>
      <c r="BG20" s="18"/>
      <c r="BH20" s="134"/>
      <c r="BI20" s="40"/>
      <c r="BJ20" s="18"/>
      <c r="BK20" s="18"/>
      <c r="BL20" s="298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10">
        <v>12</v>
      </c>
      <c r="B21" s="40">
        <v>12.95</v>
      </c>
      <c r="C21" s="18"/>
      <c r="D21" s="18"/>
      <c r="E21" s="134">
        <v>12.95</v>
      </c>
      <c r="F21" s="40">
        <v>23.67</v>
      </c>
      <c r="G21" s="18">
        <v>11.5</v>
      </c>
      <c r="H21" s="18"/>
      <c r="I21" s="134">
        <v>35.17</v>
      </c>
      <c r="J21" s="40">
        <v>14.299999999999999</v>
      </c>
      <c r="K21" s="18">
        <v>39.299999999999997</v>
      </c>
      <c r="L21" s="18">
        <v>0.6</v>
      </c>
      <c r="M21" s="134">
        <v>54.199999999999996</v>
      </c>
      <c r="N21" s="40">
        <v>36.200000000000003</v>
      </c>
      <c r="O21" s="18">
        <v>10</v>
      </c>
      <c r="P21" s="18">
        <v>1.56</v>
      </c>
      <c r="Q21" s="134">
        <v>47.760000000000005</v>
      </c>
      <c r="R21" s="40"/>
      <c r="S21" s="18"/>
      <c r="T21" s="18"/>
      <c r="U21" s="134"/>
      <c r="V21" s="40">
        <v>23.150000000000002</v>
      </c>
      <c r="W21" s="18">
        <v>24.2</v>
      </c>
      <c r="X21" s="18">
        <v>1</v>
      </c>
      <c r="Y21" s="18"/>
      <c r="Z21" s="18"/>
      <c r="AA21" s="18"/>
      <c r="AB21" s="134">
        <v>48.35</v>
      </c>
      <c r="AC21" s="40">
        <v>19.3</v>
      </c>
      <c r="AD21" s="18">
        <v>18.5</v>
      </c>
      <c r="AE21" s="18">
        <v>0.93</v>
      </c>
      <c r="AF21" s="134">
        <v>38.729999999999997</v>
      </c>
      <c r="AG21" s="40">
        <v>4.6999999999999993</v>
      </c>
      <c r="AH21" s="18"/>
      <c r="AI21" s="18"/>
      <c r="AJ21" s="134">
        <v>4.6999999999999993</v>
      </c>
      <c r="AK21" s="40">
        <v>5.6</v>
      </c>
      <c r="AL21" s="18"/>
      <c r="AM21" s="18"/>
      <c r="AN21" s="134">
        <v>5.6</v>
      </c>
      <c r="AO21" s="40">
        <v>17.845775119999999</v>
      </c>
      <c r="AP21" s="18"/>
      <c r="AQ21" s="18"/>
      <c r="AR21" s="134">
        <v>17.845775119999999</v>
      </c>
      <c r="AS21" s="40">
        <v>17.579999999999998</v>
      </c>
      <c r="AT21" s="18"/>
      <c r="AU21" s="18"/>
      <c r="AV21" s="134">
        <v>17.579999999999998</v>
      </c>
      <c r="AW21" s="40">
        <v>14.1</v>
      </c>
      <c r="AX21" s="18"/>
      <c r="AY21" s="18">
        <v>0.56000000000000005</v>
      </c>
      <c r="AZ21" s="134">
        <v>14.66</v>
      </c>
      <c r="BA21" s="40">
        <v>18.649999999999999</v>
      </c>
      <c r="BB21" s="18"/>
      <c r="BC21" s="18"/>
      <c r="BD21" s="134">
        <v>18.649999999999999</v>
      </c>
      <c r="BE21" s="40"/>
      <c r="BF21" s="18"/>
      <c r="BG21" s="18"/>
      <c r="BH21" s="134"/>
      <c r="BI21" s="40"/>
      <c r="BJ21" s="18"/>
      <c r="BK21" s="18"/>
      <c r="BL21" s="298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10">
        <v>13</v>
      </c>
      <c r="B22" s="40">
        <v>15.4</v>
      </c>
      <c r="C22" s="18"/>
      <c r="D22" s="18"/>
      <c r="E22" s="134">
        <v>15.4</v>
      </c>
      <c r="F22" s="40">
        <v>24.05</v>
      </c>
      <c r="G22" s="18">
        <v>12</v>
      </c>
      <c r="H22" s="18">
        <v>1</v>
      </c>
      <c r="I22" s="134">
        <v>37.049999999999997</v>
      </c>
      <c r="J22" s="40">
        <v>13.25</v>
      </c>
      <c r="K22" s="18">
        <v>37.1</v>
      </c>
      <c r="L22" s="18">
        <v>1.5499999999999998</v>
      </c>
      <c r="M22" s="134">
        <v>51.9</v>
      </c>
      <c r="N22" s="40">
        <v>3</v>
      </c>
      <c r="O22" s="18">
        <v>22</v>
      </c>
      <c r="P22" s="18"/>
      <c r="Q22" s="134">
        <v>25</v>
      </c>
      <c r="R22" s="40">
        <v>3.01</v>
      </c>
      <c r="S22" s="18">
        <v>34.200000000000003</v>
      </c>
      <c r="T22" s="18">
        <v>1.27</v>
      </c>
      <c r="U22" s="134">
        <v>38.480000000000004</v>
      </c>
      <c r="V22" s="40">
        <v>3.95</v>
      </c>
      <c r="W22" s="18">
        <v>83.5</v>
      </c>
      <c r="X22" s="18">
        <v>0.85</v>
      </c>
      <c r="Y22" s="18"/>
      <c r="Z22" s="18"/>
      <c r="AA22" s="18"/>
      <c r="AB22" s="134">
        <v>88.3</v>
      </c>
      <c r="AC22" s="40">
        <v>9.14</v>
      </c>
      <c r="AD22" s="18">
        <v>28.32</v>
      </c>
      <c r="AE22" s="18"/>
      <c r="AF22" s="134">
        <v>37.46</v>
      </c>
      <c r="AG22" s="40">
        <v>1.67</v>
      </c>
      <c r="AH22" s="18"/>
      <c r="AI22" s="18"/>
      <c r="AJ22" s="134">
        <v>1.67</v>
      </c>
      <c r="AK22" s="40"/>
      <c r="AL22" s="18"/>
      <c r="AM22" s="18"/>
      <c r="AN22" s="134"/>
      <c r="AO22" s="40">
        <v>10.32097231</v>
      </c>
      <c r="AP22" s="18"/>
      <c r="AQ22" s="18"/>
      <c r="AR22" s="134">
        <v>10.32097231</v>
      </c>
      <c r="AS22" s="40">
        <v>21.06</v>
      </c>
      <c r="AT22" s="18"/>
      <c r="AU22" s="18"/>
      <c r="AV22" s="134">
        <v>21.06</v>
      </c>
      <c r="AW22" s="40">
        <v>14.6</v>
      </c>
      <c r="AX22" s="18"/>
      <c r="AY22" s="18"/>
      <c r="AZ22" s="134">
        <v>14.6</v>
      </c>
      <c r="BA22" s="40">
        <v>18.75</v>
      </c>
      <c r="BB22" s="18"/>
      <c r="BC22" s="18"/>
      <c r="BD22" s="134">
        <v>18.75</v>
      </c>
      <c r="BE22" s="40"/>
      <c r="BF22" s="18"/>
      <c r="BG22" s="18"/>
      <c r="BH22" s="134"/>
      <c r="BI22" s="40"/>
      <c r="BJ22" s="18"/>
      <c r="BK22" s="18"/>
      <c r="BL22" s="298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10">
        <v>14</v>
      </c>
      <c r="B23" s="40">
        <v>16.149999999999999</v>
      </c>
      <c r="C23" s="18"/>
      <c r="D23" s="18">
        <v>2</v>
      </c>
      <c r="E23" s="134">
        <v>18.149999999999999</v>
      </c>
      <c r="F23" s="40">
        <v>19.450000000000003</v>
      </c>
      <c r="G23" s="18">
        <v>22.5</v>
      </c>
      <c r="H23" s="18"/>
      <c r="I23" s="134">
        <v>41.95</v>
      </c>
      <c r="J23" s="40">
        <v>19</v>
      </c>
      <c r="K23" s="18">
        <v>24.3</v>
      </c>
      <c r="L23" s="18">
        <v>1</v>
      </c>
      <c r="M23" s="134">
        <v>44.3</v>
      </c>
      <c r="N23" s="40">
        <v>9</v>
      </c>
      <c r="O23" s="18">
        <v>84.5</v>
      </c>
      <c r="P23" s="18"/>
      <c r="Q23" s="134">
        <v>93.5</v>
      </c>
      <c r="R23" s="40">
        <v>12.24</v>
      </c>
      <c r="S23" s="18">
        <v>72.5</v>
      </c>
      <c r="T23" s="18">
        <v>1.2</v>
      </c>
      <c r="U23" s="134">
        <v>85.94</v>
      </c>
      <c r="V23" s="40">
        <v>18.8</v>
      </c>
      <c r="W23" s="18">
        <v>65.2</v>
      </c>
      <c r="X23" s="18">
        <v>1.1000000000000001</v>
      </c>
      <c r="Y23" s="18"/>
      <c r="Z23" s="18"/>
      <c r="AA23" s="18"/>
      <c r="AB23" s="134">
        <v>85.1</v>
      </c>
      <c r="AC23" s="40">
        <v>9.1499999999999986</v>
      </c>
      <c r="AD23" s="18">
        <v>49.97</v>
      </c>
      <c r="AE23" s="18"/>
      <c r="AF23" s="134">
        <v>59.12</v>
      </c>
      <c r="AG23" s="40">
        <v>8.6499999999999986</v>
      </c>
      <c r="AH23" s="18"/>
      <c r="AI23" s="18"/>
      <c r="AJ23" s="134">
        <v>8.6499999999999986</v>
      </c>
      <c r="AK23" s="40"/>
      <c r="AL23" s="18"/>
      <c r="AM23" s="18"/>
      <c r="AN23" s="134"/>
      <c r="AO23" s="40">
        <v>7.3818874799999996</v>
      </c>
      <c r="AP23" s="18"/>
      <c r="AQ23" s="18"/>
      <c r="AR23" s="134">
        <v>7.3818874799999996</v>
      </c>
      <c r="AS23" s="40">
        <v>5</v>
      </c>
      <c r="AT23" s="18"/>
      <c r="AU23" s="18">
        <v>0.65</v>
      </c>
      <c r="AV23" s="134">
        <v>5.65</v>
      </c>
      <c r="AW23" s="40">
        <v>9.4</v>
      </c>
      <c r="AX23" s="18"/>
      <c r="AY23" s="18">
        <v>1.1499999999999999</v>
      </c>
      <c r="AZ23" s="134">
        <v>10.55</v>
      </c>
      <c r="BA23" s="40">
        <v>9.4</v>
      </c>
      <c r="BB23" s="18">
        <v>3</v>
      </c>
      <c r="BC23" s="18"/>
      <c r="BD23" s="134">
        <v>12.4</v>
      </c>
      <c r="BE23" s="40"/>
      <c r="BF23" s="18"/>
      <c r="BG23" s="18"/>
      <c r="BH23" s="134"/>
      <c r="BI23" s="40"/>
      <c r="BJ23" s="18"/>
      <c r="BK23" s="18"/>
      <c r="BL23" s="298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10">
        <v>15</v>
      </c>
      <c r="B24" s="40">
        <v>10.45</v>
      </c>
      <c r="C24" s="18">
        <v>39.510000000000005</v>
      </c>
      <c r="D24" s="18">
        <v>0.9</v>
      </c>
      <c r="E24" s="134">
        <v>50.860000000000007</v>
      </c>
      <c r="F24" s="40">
        <v>13.25</v>
      </c>
      <c r="G24" s="18">
        <v>20.399999999999999</v>
      </c>
      <c r="H24" s="18"/>
      <c r="I24" s="134">
        <v>33.65</v>
      </c>
      <c r="J24" s="40">
        <v>16.600000000000001</v>
      </c>
      <c r="K24" s="18"/>
      <c r="L24" s="18"/>
      <c r="M24" s="134">
        <v>16.600000000000001</v>
      </c>
      <c r="N24" s="40">
        <v>6.6</v>
      </c>
      <c r="O24" s="18">
        <v>13</v>
      </c>
      <c r="P24" s="18">
        <v>2.1</v>
      </c>
      <c r="Q24" s="134">
        <v>21.700000000000003</v>
      </c>
      <c r="R24" s="40">
        <v>17.420000000000002</v>
      </c>
      <c r="S24" s="18">
        <v>66.099999999999994</v>
      </c>
      <c r="T24" s="18">
        <v>2.1399999999999997</v>
      </c>
      <c r="U24" s="134">
        <v>85.66</v>
      </c>
      <c r="V24" s="40">
        <v>5</v>
      </c>
      <c r="W24" s="18">
        <v>30.9</v>
      </c>
      <c r="X24" s="18">
        <v>0.90900000000000003</v>
      </c>
      <c r="Y24" s="18"/>
      <c r="Z24" s="18"/>
      <c r="AA24" s="18"/>
      <c r="AB24" s="134">
        <v>36.808999999999997</v>
      </c>
      <c r="AC24" s="40">
        <v>14.95</v>
      </c>
      <c r="AD24" s="18">
        <v>24.7</v>
      </c>
      <c r="AE24" s="18"/>
      <c r="AF24" s="134">
        <v>39.65</v>
      </c>
      <c r="AG24" s="40">
        <v>9.4600000000000009</v>
      </c>
      <c r="AH24" s="18"/>
      <c r="AI24" s="18"/>
      <c r="AJ24" s="134">
        <v>9.4600000000000009</v>
      </c>
      <c r="AK24" s="40">
        <v>6.45</v>
      </c>
      <c r="AL24" s="18"/>
      <c r="AM24" s="18"/>
      <c r="AN24" s="134">
        <v>6.45</v>
      </c>
      <c r="AO24" s="40">
        <v>13.1</v>
      </c>
      <c r="AP24" s="18"/>
      <c r="AQ24" s="18"/>
      <c r="AR24" s="134">
        <v>13.1</v>
      </c>
      <c r="AS24" s="40">
        <v>15</v>
      </c>
      <c r="AT24" s="18"/>
      <c r="AU24" s="18">
        <v>0.6</v>
      </c>
      <c r="AV24" s="134">
        <v>15.6</v>
      </c>
      <c r="AW24" s="40">
        <v>10.9</v>
      </c>
      <c r="AX24" s="18"/>
      <c r="AY24" s="18"/>
      <c r="AZ24" s="134">
        <v>10.9</v>
      </c>
      <c r="BA24" s="40">
        <v>16.3</v>
      </c>
      <c r="BB24" s="18">
        <v>33.28</v>
      </c>
      <c r="BC24" s="18"/>
      <c r="BD24" s="134">
        <v>49.58</v>
      </c>
      <c r="BE24" s="40"/>
      <c r="BF24" s="18"/>
      <c r="BG24" s="18"/>
      <c r="BH24" s="134"/>
      <c r="BI24" s="40"/>
      <c r="BJ24" s="18"/>
      <c r="BK24" s="18"/>
      <c r="BL24" s="298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10">
        <v>16</v>
      </c>
      <c r="B25" s="40">
        <v>13.25</v>
      </c>
      <c r="C25" s="18">
        <v>17</v>
      </c>
      <c r="D25" s="18"/>
      <c r="E25" s="134">
        <v>30.25</v>
      </c>
      <c r="F25" s="40">
        <v>17.5</v>
      </c>
      <c r="G25" s="18">
        <v>53</v>
      </c>
      <c r="H25" s="18"/>
      <c r="I25" s="134">
        <v>70.5</v>
      </c>
      <c r="J25" s="40">
        <v>3.25</v>
      </c>
      <c r="K25" s="18"/>
      <c r="L25" s="18"/>
      <c r="M25" s="134">
        <v>3.25</v>
      </c>
      <c r="N25" s="40">
        <v>30.6</v>
      </c>
      <c r="O25" s="18">
        <v>55.8</v>
      </c>
      <c r="P25" s="18"/>
      <c r="Q25" s="134">
        <v>86.4</v>
      </c>
      <c r="R25" s="40"/>
      <c r="S25" s="18">
        <v>20.8</v>
      </c>
      <c r="T25" s="18"/>
      <c r="U25" s="134">
        <v>20.8</v>
      </c>
      <c r="V25" s="40">
        <v>14.2</v>
      </c>
      <c r="W25" s="18"/>
      <c r="X25" s="18"/>
      <c r="Y25" s="18"/>
      <c r="Z25" s="18"/>
      <c r="AA25" s="18"/>
      <c r="AB25" s="134">
        <v>14.2</v>
      </c>
      <c r="AC25" s="40">
        <v>3.2</v>
      </c>
      <c r="AD25" s="18">
        <v>53.1</v>
      </c>
      <c r="AE25" s="18">
        <v>0.31</v>
      </c>
      <c r="AF25" s="134">
        <v>56.610000000000007</v>
      </c>
      <c r="AG25" s="40">
        <v>1</v>
      </c>
      <c r="AH25" s="18">
        <v>7.32</v>
      </c>
      <c r="AI25" s="18"/>
      <c r="AJ25" s="134">
        <v>8.32</v>
      </c>
      <c r="AK25" s="40">
        <v>2.77</v>
      </c>
      <c r="AL25" s="18">
        <v>22.44</v>
      </c>
      <c r="AM25" s="18"/>
      <c r="AN25" s="134">
        <v>25.21</v>
      </c>
      <c r="AO25" s="40"/>
      <c r="AP25" s="18"/>
      <c r="AQ25" s="18"/>
      <c r="AR25" s="134"/>
      <c r="AS25" s="40">
        <v>23.5</v>
      </c>
      <c r="AT25" s="18"/>
      <c r="AU25" s="18"/>
      <c r="AV25" s="134">
        <v>23.5</v>
      </c>
      <c r="AW25" s="40"/>
      <c r="AX25" s="18"/>
      <c r="AY25" s="18"/>
      <c r="AZ25" s="134"/>
      <c r="BA25" s="40">
        <v>13.5</v>
      </c>
      <c r="BB25" s="18">
        <v>6.5</v>
      </c>
      <c r="BC25" s="18"/>
      <c r="BD25" s="134">
        <v>20</v>
      </c>
      <c r="BE25" s="40"/>
      <c r="BF25" s="18"/>
      <c r="BG25" s="18"/>
      <c r="BH25" s="134"/>
      <c r="BI25" s="40"/>
      <c r="BJ25" s="18"/>
      <c r="BK25" s="18"/>
      <c r="BL25" s="298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10">
        <v>17</v>
      </c>
      <c r="B26" s="40">
        <v>6.9</v>
      </c>
      <c r="C26" s="18">
        <v>48.25</v>
      </c>
      <c r="D26" s="18">
        <v>1</v>
      </c>
      <c r="E26" s="134">
        <v>56.15</v>
      </c>
      <c r="F26" s="40">
        <v>19.600000000000001</v>
      </c>
      <c r="G26" s="18">
        <v>18.5</v>
      </c>
      <c r="H26" s="18"/>
      <c r="I26" s="134">
        <v>38.1</v>
      </c>
      <c r="J26" s="40">
        <v>4.5999999999999996</v>
      </c>
      <c r="K26" s="18">
        <v>19.8</v>
      </c>
      <c r="L26" s="18"/>
      <c r="M26" s="134">
        <v>24.4</v>
      </c>
      <c r="N26" s="40">
        <v>6.1</v>
      </c>
      <c r="O26" s="18">
        <v>48.6</v>
      </c>
      <c r="P26" s="18">
        <v>2.15</v>
      </c>
      <c r="Q26" s="134">
        <v>56.85</v>
      </c>
      <c r="R26" s="40">
        <v>16.350000000000001</v>
      </c>
      <c r="S26" s="18">
        <v>35</v>
      </c>
      <c r="T26" s="18"/>
      <c r="U26" s="134">
        <v>51.35</v>
      </c>
      <c r="V26" s="40">
        <v>6.29</v>
      </c>
      <c r="W26" s="18">
        <v>11.1</v>
      </c>
      <c r="X26" s="18">
        <v>1.05</v>
      </c>
      <c r="Y26" s="18"/>
      <c r="Z26" s="18"/>
      <c r="AA26" s="18"/>
      <c r="AB26" s="134">
        <v>18.440000000000001</v>
      </c>
      <c r="AC26" s="40">
        <v>6.2</v>
      </c>
      <c r="AD26" s="18"/>
      <c r="AE26" s="18"/>
      <c r="AF26" s="134">
        <v>6.2</v>
      </c>
      <c r="AG26" s="40"/>
      <c r="AH26" s="18"/>
      <c r="AI26" s="18"/>
      <c r="AJ26" s="134"/>
      <c r="AK26" s="40"/>
      <c r="AL26" s="18"/>
      <c r="AM26" s="18"/>
      <c r="AN26" s="134"/>
      <c r="AO26" s="40">
        <v>9.4029638500000008</v>
      </c>
      <c r="AP26" s="18"/>
      <c r="AQ26" s="18"/>
      <c r="AR26" s="134">
        <v>9.4029638500000008</v>
      </c>
      <c r="AS26" s="40">
        <v>22</v>
      </c>
      <c r="AT26" s="18">
        <v>9.5</v>
      </c>
      <c r="AU26" s="18"/>
      <c r="AV26" s="134">
        <v>31.5</v>
      </c>
      <c r="AW26" s="40">
        <v>20</v>
      </c>
      <c r="AX26" s="18"/>
      <c r="AY26" s="18"/>
      <c r="AZ26" s="134">
        <v>20</v>
      </c>
      <c r="BA26" s="40">
        <v>13</v>
      </c>
      <c r="BB26" s="18">
        <v>2.5</v>
      </c>
      <c r="BC26" s="18"/>
      <c r="BD26" s="134">
        <v>15.5</v>
      </c>
      <c r="BE26" s="40"/>
      <c r="BF26" s="18"/>
      <c r="BG26" s="18"/>
      <c r="BH26" s="134"/>
      <c r="BI26" s="40"/>
      <c r="BJ26" s="18"/>
      <c r="BK26" s="18"/>
      <c r="BL26" s="298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10">
        <v>18</v>
      </c>
      <c r="B27" s="40">
        <v>20.100000000000001</v>
      </c>
      <c r="C27" s="18">
        <v>5</v>
      </c>
      <c r="D27" s="18"/>
      <c r="E27" s="134">
        <v>25.1</v>
      </c>
      <c r="F27" s="40">
        <v>27.450000000000003</v>
      </c>
      <c r="G27" s="18"/>
      <c r="H27" s="18"/>
      <c r="I27" s="134">
        <v>27.450000000000003</v>
      </c>
      <c r="J27" s="40">
        <v>16.2</v>
      </c>
      <c r="K27" s="18">
        <v>25.2</v>
      </c>
      <c r="L27" s="18"/>
      <c r="M27" s="134">
        <v>41.4</v>
      </c>
      <c r="N27" s="40">
        <v>24.409999999999997</v>
      </c>
      <c r="O27" s="18">
        <v>20.6</v>
      </c>
      <c r="P27" s="18">
        <v>1.95</v>
      </c>
      <c r="Q27" s="134">
        <v>46.96</v>
      </c>
      <c r="R27" s="40">
        <v>25.450000000000003</v>
      </c>
      <c r="S27" s="18">
        <v>44.2</v>
      </c>
      <c r="T27" s="18"/>
      <c r="U27" s="134">
        <v>69.650000000000006</v>
      </c>
      <c r="V27" s="40">
        <v>24.3</v>
      </c>
      <c r="W27" s="18">
        <v>66.210000000000008</v>
      </c>
      <c r="X27" s="18">
        <v>1.25</v>
      </c>
      <c r="Y27" s="18"/>
      <c r="Z27" s="18"/>
      <c r="AA27" s="18"/>
      <c r="AB27" s="134">
        <v>91.76</v>
      </c>
      <c r="AC27" s="40">
        <v>16.2</v>
      </c>
      <c r="AD27" s="18">
        <v>17.369999999999997</v>
      </c>
      <c r="AE27" s="18">
        <v>1.31</v>
      </c>
      <c r="AF27" s="134">
        <v>34.879999999999995</v>
      </c>
      <c r="AG27" s="40">
        <v>4.0600000000000005</v>
      </c>
      <c r="AH27" s="18"/>
      <c r="AI27" s="18"/>
      <c r="AJ27" s="134">
        <v>4.0600000000000005</v>
      </c>
      <c r="AK27" s="40">
        <v>2.7</v>
      </c>
      <c r="AL27" s="18"/>
      <c r="AM27" s="18"/>
      <c r="AN27" s="134">
        <v>2.7</v>
      </c>
      <c r="AO27" s="40">
        <v>16.8</v>
      </c>
      <c r="AP27" s="18"/>
      <c r="AQ27" s="18">
        <v>0.5</v>
      </c>
      <c r="AR27" s="134">
        <v>17.3</v>
      </c>
      <c r="AS27" s="40">
        <v>17.399999999999999</v>
      </c>
      <c r="AT27" s="18"/>
      <c r="AU27" s="18">
        <v>0.62</v>
      </c>
      <c r="AV27" s="134">
        <v>18.02</v>
      </c>
      <c r="AW27" s="40">
        <v>16.5</v>
      </c>
      <c r="AX27" s="18">
        <v>3.06</v>
      </c>
      <c r="AY27" s="18"/>
      <c r="AZ27" s="134">
        <v>19.559999999999999</v>
      </c>
      <c r="BA27" s="40">
        <v>14.5</v>
      </c>
      <c r="BB27" s="18">
        <v>27</v>
      </c>
      <c r="BC27" s="18"/>
      <c r="BD27" s="134">
        <v>41.5</v>
      </c>
      <c r="BE27" s="40"/>
      <c r="BF27" s="18"/>
      <c r="BG27" s="18"/>
      <c r="BH27" s="134"/>
      <c r="BI27" s="40"/>
      <c r="BJ27" s="18"/>
      <c r="BK27" s="18"/>
      <c r="BL27" s="298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10">
        <v>19</v>
      </c>
      <c r="B28" s="40">
        <v>11.95</v>
      </c>
      <c r="C28" s="18">
        <v>63.25</v>
      </c>
      <c r="D28" s="18">
        <v>0.77</v>
      </c>
      <c r="E28" s="134">
        <v>75.97</v>
      </c>
      <c r="F28" s="40">
        <v>7.85</v>
      </c>
      <c r="G28" s="18">
        <v>60.2</v>
      </c>
      <c r="H28" s="18"/>
      <c r="I28" s="134">
        <v>68.05</v>
      </c>
      <c r="J28" s="40">
        <v>5</v>
      </c>
      <c r="K28" s="18">
        <v>48.3</v>
      </c>
      <c r="L28" s="18">
        <v>1</v>
      </c>
      <c r="M28" s="134">
        <v>54.3</v>
      </c>
      <c r="N28" s="40"/>
      <c r="O28" s="18">
        <v>55.1</v>
      </c>
      <c r="P28" s="18">
        <v>1.1499999999999999</v>
      </c>
      <c r="Q28" s="134">
        <v>56.25</v>
      </c>
      <c r="R28" s="40">
        <v>9.8000000000000007</v>
      </c>
      <c r="S28" s="18">
        <v>110.39999999999999</v>
      </c>
      <c r="T28" s="18">
        <v>0.75</v>
      </c>
      <c r="U28" s="134">
        <v>120.94999999999999</v>
      </c>
      <c r="V28" s="40">
        <v>11.47</v>
      </c>
      <c r="W28" s="18">
        <v>50.400000000000006</v>
      </c>
      <c r="X28" s="18">
        <v>0.65</v>
      </c>
      <c r="Y28" s="18"/>
      <c r="Z28" s="18"/>
      <c r="AA28" s="18"/>
      <c r="AB28" s="134">
        <v>62.52</v>
      </c>
      <c r="AC28" s="40">
        <v>6.7100000000000009</v>
      </c>
      <c r="AD28" s="18">
        <v>72.08</v>
      </c>
      <c r="AE28" s="18">
        <v>0.85</v>
      </c>
      <c r="AF28" s="134">
        <v>79.639999999999986</v>
      </c>
      <c r="AG28" s="40">
        <v>6.6400000000000006</v>
      </c>
      <c r="AH28" s="18">
        <v>46.969999999999992</v>
      </c>
      <c r="AI28" s="18"/>
      <c r="AJ28" s="134">
        <v>53.609999999999992</v>
      </c>
      <c r="AK28" s="40">
        <v>5.6199999999999992</v>
      </c>
      <c r="AL28" s="18"/>
      <c r="AM28" s="18"/>
      <c r="AN28" s="134">
        <v>5.6199999999999992</v>
      </c>
      <c r="AO28" s="40">
        <v>7</v>
      </c>
      <c r="AP28" s="18"/>
      <c r="AQ28" s="18">
        <v>0.7</v>
      </c>
      <c r="AR28" s="134">
        <v>7.7</v>
      </c>
      <c r="AS28" s="40">
        <v>21.700000000000003</v>
      </c>
      <c r="AT28" s="18"/>
      <c r="AU28" s="18"/>
      <c r="AV28" s="134">
        <v>21.700000000000003</v>
      </c>
      <c r="AW28" s="40">
        <v>17.3</v>
      </c>
      <c r="AX28" s="18"/>
      <c r="AY28" s="18"/>
      <c r="AZ28" s="134">
        <v>17.3</v>
      </c>
      <c r="BA28" s="40">
        <v>17.100000000000001</v>
      </c>
      <c r="BB28" s="18">
        <v>4.5</v>
      </c>
      <c r="BC28" s="18"/>
      <c r="BD28" s="134">
        <v>21.6</v>
      </c>
      <c r="BE28" s="40"/>
      <c r="BF28" s="18"/>
      <c r="BG28" s="18"/>
      <c r="BH28" s="134"/>
      <c r="BI28" s="40"/>
      <c r="BJ28" s="18"/>
      <c r="BK28" s="18"/>
      <c r="BL28" s="298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10">
        <v>20</v>
      </c>
      <c r="B29" s="40">
        <v>15.01</v>
      </c>
      <c r="C29" s="18">
        <v>10</v>
      </c>
      <c r="D29" s="18"/>
      <c r="E29" s="134">
        <v>25.009999999999998</v>
      </c>
      <c r="F29" s="40">
        <v>10.4</v>
      </c>
      <c r="G29" s="18">
        <v>56.7</v>
      </c>
      <c r="H29" s="18">
        <v>0.5</v>
      </c>
      <c r="I29" s="134">
        <v>67.600000000000009</v>
      </c>
      <c r="J29" s="40">
        <v>20</v>
      </c>
      <c r="K29" s="18">
        <v>58.6</v>
      </c>
      <c r="L29" s="18"/>
      <c r="M29" s="134">
        <v>78.599999999999994</v>
      </c>
      <c r="N29" s="40">
        <v>3</v>
      </c>
      <c r="O29" s="18">
        <v>64.2</v>
      </c>
      <c r="P29" s="18">
        <v>2</v>
      </c>
      <c r="Q29" s="134">
        <v>69.2</v>
      </c>
      <c r="R29" s="40">
        <v>13.3</v>
      </c>
      <c r="S29" s="18">
        <v>81</v>
      </c>
      <c r="T29" s="18"/>
      <c r="U29" s="134">
        <v>94.3</v>
      </c>
      <c r="V29" s="40">
        <v>8.24</v>
      </c>
      <c r="W29" s="18">
        <v>64</v>
      </c>
      <c r="X29" s="18"/>
      <c r="Y29" s="18"/>
      <c r="Z29" s="18"/>
      <c r="AA29" s="18"/>
      <c r="AB29" s="134">
        <v>72.239999999999995</v>
      </c>
      <c r="AC29" s="40">
        <v>10.5</v>
      </c>
      <c r="AD29" s="18">
        <v>11.5</v>
      </c>
      <c r="AE29" s="18">
        <v>0.92</v>
      </c>
      <c r="AF29" s="134">
        <v>22.92</v>
      </c>
      <c r="AG29" s="40"/>
      <c r="AH29" s="18">
        <v>6.31</v>
      </c>
      <c r="AI29" s="18"/>
      <c r="AJ29" s="134">
        <v>6.31</v>
      </c>
      <c r="AK29" s="40">
        <v>2.85</v>
      </c>
      <c r="AL29" s="18">
        <v>9.1199999999999992</v>
      </c>
      <c r="AM29" s="18"/>
      <c r="AN29" s="134">
        <v>11.969999999999999</v>
      </c>
      <c r="AO29" s="40">
        <v>9</v>
      </c>
      <c r="AP29" s="18">
        <v>9.6999999999999993</v>
      </c>
      <c r="AQ29" s="18"/>
      <c r="AR29" s="134">
        <v>18.7</v>
      </c>
      <c r="AS29" s="40">
        <v>23</v>
      </c>
      <c r="AT29" s="18">
        <v>15</v>
      </c>
      <c r="AU29" s="18"/>
      <c r="AV29" s="134">
        <v>38</v>
      </c>
      <c r="AW29" s="40">
        <v>11</v>
      </c>
      <c r="AX29" s="18">
        <v>5</v>
      </c>
      <c r="AY29" s="18"/>
      <c r="AZ29" s="134">
        <v>16</v>
      </c>
      <c r="BA29" s="40">
        <v>12.5</v>
      </c>
      <c r="BB29" s="18"/>
      <c r="BC29" s="18"/>
      <c r="BD29" s="134">
        <v>12.5</v>
      </c>
      <c r="BE29" s="40"/>
      <c r="BF29" s="18"/>
      <c r="BG29" s="18"/>
      <c r="BH29" s="134"/>
      <c r="BI29" s="40"/>
      <c r="BJ29" s="18"/>
      <c r="BK29" s="18"/>
      <c r="BL29" s="298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10">
        <v>21</v>
      </c>
      <c r="B30" s="40">
        <v>14.4</v>
      </c>
      <c r="C30" s="18"/>
      <c r="D30" s="18">
        <v>1</v>
      </c>
      <c r="E30" s="134">
        <v>15.4</v>
      </c>
      <c r="F30" s="40">
        <v>22.2</v>
      </c>
      <c r="G30" s="18">
        <v>22</v>
      </c>
      <c r="H30" s="18">
        <v>1.1000000000000001</v>
      </c>
      <c r="I30" s="134">
        <v>45.300000000000004</v>
      </c>
      <c r="J30" s="40">
        <v>19.96</v>
      </c>
      <c r="K30" s="18">
        <v>53.2</v>
      </c>
      <c r="L30" s="18"/>
      <c r="M30" s="134">
        <v>73.16</v>
      </c>
      <c r="N30" s="40">
        <v>20.150000000000002</v>
      </c>
      <c r="O30" s="18">
        <v>62</v>
      </c>
      <c r="P30" s="18"/>
      <c r="Q30" s="134">
        <v>82.15</v>
      </c>
      <c r="R30" s="40">
        <v>21.299999999999997</v>
      </c>
      <c r="S30" s="18">
        <v>63.3</v>
      </c>
      <c r="T30" s="18"/>
      <c r="U30" s="134">
        <v>84.6</v>
      </c>
      <c r="V30" s="40">
        <v>14.099999999999998</v>
      </c>
      <c r="W30" s="18">
        <v>108.39999999999999</v>
      </c>
      <c r="X30" s="18">
        <v>0.8</v>
      </c>
      <c r="Y30" s="18"/>
      <c r="Z30" s="18"/>
      <c r="AA30" s="18"/>
      <c r="AB30" s="134">
        <v>123.29999999999998</v>
      </c>
      <c r="AC30" s="40">
        <v>13</v>
      </c>
      <c r="AD30" s="18">
        <v>78.2</v>
      </c>
      <c r="AE30" s="18"/>
      <c r="AF30" s="134">
        <v>91.2</v>
      </c>
      <c r="AG30" s="40">
        <v>1.65</v>
      </c>
      <c r="AH30" s="18"/>
      <c r="AI30" s="18"/>
      <c r="AJ30" s="134">
        <v>1.65</v>
      </c>
      <c r="AK30" s="40">
        <v>7.41</v>
      </c>
      <c r="AL30" s="18"/>
      <c r="AM30" s="18"/>
      <c r="AN30" s="134">
        <v>7.41</v>
      </c>
      <c r="AO30" s="40">
        <v>15.2</v>
      </c>
      <c r="AP30" s="18"/>
      <c r="AQ30" s="18">
        <v>0.7</v>
      </c>
      <c r="AR30" s="134">
        <v>15.899999999999999</v>
      </c>
      <c r="AS30" s="40">
        <v>13</v>
      </c>
      <c r="AT30" s="18">
        <v>8.1</v>
      </c>
      <c r="AU30" s="18"/>
      <c r="AV30" s="134">
        <v>21.1</v>
      </c>
      <c r="AW30" s="40">
        <v>13.5</v>
      </c>
      <c r="AX30" s="18">
        <v>40.5</v>
      </c>
      <c r="AY30" s="18"/>
      <c r="AZ30" s="134">
        <v>54</v>
      </c>
      <c r="BA30" s="40">
        <v>8.75</v>
      </c>
      <c r="BB30" s="18">
        <v>16.75</v>
      </c>
      <c r="BC30" s="18"/>
      <c r="BD30" s="134">
        <v>25.5</v>
      </c>
      <c r="BE30" s="40"/>
      <c r="BF30" s="18"/>
      <c r="BG30" s="18"/>
      <c r="BH30" s="134"/>
      <c r="BI30" s="40"/>
      <c r="BJ30" s="18"/>
      <c r="BK30" s="18"/>
      <c r="BL30" s="298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10">
        <v>22</v>
      </c>
      <c r="B31" s="40"/>
      <c r="C31" s="18"/>
      <c r="D31" s="18"/>
      <c r="E31" s="134"/>
      <c r="F31" s="40">
        <v>8.1999999999999993</v>
      </c>
      <c r="G31" s="18">
        <v>62.1</v>
      </c>
      <c r="H31" s="18">
        <v>1</v>
      </c>
      <c r="I31" s="134">
        <v>71.3</v>
      </c>
      <c r="J31" s="40">
        <v>24.47</v>
      </c>
      <c r="K31" s="18">
        <v>72.7</v>
      </c>
      <c r="L31" s="18">
        <v>0.5</v>
      </c>
      <c r="M31" s="134">
        <v>97.67</v>
      </c>
      <c r="N31" s="40">
        <v>9.9</v>
      </c>
      <c r="O31" s="18">
        <v>74.7</v>
      </c>
      <c r="P31" s="18">
        <v>2.2800000000000002</v>
      </c>
      <c r="Q31" s="134">
        <v>86.88000000000001</v>
      </c>
      <c r="R31" s="40">
        <v>7.2100000000000009</v>
      </c>
      <c r="S31" s="18">
        <v>103</v>
      </c>
      <c r="T31" s="18">
        <v>1.45</v>
      </c>
      <c r="U31" s="134">
        <v>111.66000000000001</v>
      </c>
      <c r="V31" s="40">
        <v>3.65</v>
      </c>
      <c r="W31" s="18">
        <v>74.2</v>
      </c>
      <c r="X31" s="18">
        <v>1.4300000000000002</v>
      </c>
      <c r="Y31" s="18"/>
      <c r="Z31" s="18"/>
      <c r="AA31" s="18"/>
      <c r="AB31" s="134">
        <v>79.280000000000015</v>
      </c>
      <c r="AC31" s="40">
        <v>2</v>
      </c>
      <c r="AD31" s="18">
        <v>24.45</v>
      </c>
      <c r="AE31" s="18"/>
      <c r="AF31" s="134">
        <v>26.45</v>
      </c>
      <c r="AG31" s="40"/>
      <c r="AH31" s="18">
        <v>107.13</v>
      </c>
      <c r="AI31" s="18"/>
      <c r="AJ31" s="134">
        <v>107.13</v>
      </c>
      <c r="AK31" s="40">
        <v>2.98</v>
      </c>
      <c r="AL31" s="18"/>
      <c r="AM31" s="18"/>
      <c r="AN31" s="134">
        <v>2.98</v>
      </c>
      <c r="AO31" s="40">
        <v>13.5</v>
      </c>
      <c r="AP31" s="18"/>
      <c r="AQ31" s="18">
        <v>0.6</v>
      </c>
      <c r="AR31" s="134">
        <v>14.1</v>
      </c>
      <c r="AS31" s="40">
        <v>23.200000000000003</v>
      </c>
      <c r="AT31" s="18">
        <v>17</v>
      </c>
      <c r="AU31" s="18"/>
      <c r="AV31" s="134">
        <v>40.200000000000003</v>
      </c>
      <c r="AW31" s="40">
        <v>4.4000000000000004</v>
      </c>
      <c r="AX31" s="18"/>
      <c r="AY31" s="18">
        <v>0.6</v>
      </c>
      <c r="AZ31" s="134">
        <v>5</v>
      </c>
      <c r="BA31" s="40">
        <v>15.4</v>
      </c>
      <c r="BB31" s="18">
        <v>10.5</v>
      </c>
      <c r="BC31" s="18">
        <v>0.5</v>
      </c>
      <c r="BD31" s="134">
        <v>26.4</v>
      </c>
      <c r="BE31" s="40"/>
      <c r="BF31" s="18"/>
      <c r="BG31" s="18"/>
      <c r="BH31" s="134"/>
      <c r="BI31" s="40"/>
      <c r="BJ31" s="18"/>
      <c r="BK31" s="18"/>
      <c r="BL31" s="298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10">
        <v>23</v>
      </c>
      <c r="B32" s="40"/>
      <c r="C32" s="18"/>
      <c r="D32" s="18"/>
      <c r="E32" s="134"/>
      <c r="F32" s="40">
        <v>23.950000000000003</v>
      </c>
      <c r="G32" s="18">
        <v>127.5</v>
      </c>
      <c r="H32" s="18">
        <v>1.2</v>
      </c>
      <c r="I32" s="134">
        <v>152.64999999999998</v>
      </c>
      <c r="J32" s="40">
        <v>6.2</v>
      </c>
      <c r="K32" s="18">
        <v>50</v>
      </c>
      <c r="L32" s="18">
        <v>0.7</v>
      </c>
      <c r="M32" s="134">
        <v>56.900000000000006</v>
      </c>
      <c r="N32" s="40">
        <v>9.1999999999999993</v>
      </c>
      <c r="O32" s="18">
        <v>79.099999999999994</v>
      </c>
      <c r="P32" s="18">
        <v>1</v>
      </c>
      <c r="Q32" s="134">
        <v>89.3</v>
      </c>
      <c r="R32" s="40">
        <v>17.5</v>
      </c>
      <c r="S32" s="18">
        <v>104.8</v>
      </c>
      <c r="T32" s="18">
        <v>2.2000000000000002</v>
      </c>
      <c r="U32" s="134">
        <v>124.5</v>
      </c>
      <c r="V32" s="40">
        <v>25.209999999999997</v>
      </c>
      <c r="W32" s="18">
        <v>77</v>
      </c>
      <c r="X32" s="18">
        <v>1.2</v>
      </c>
      <c r="Y32" s="18"/>
      <c r="Z32" s="18"/>
      <c r="AA32" s="18"/>
      <c r="AB32" s="134">
        <v>103.41</v>
      </c>
      <c r="AC32" s="40">
        <v>16.2</v>
      </c>
      <c r="AD32" s="18">
        <v>64</v>
      </c>
      <c r="AE32" s="18">
        <v>1.88</v>
      </c>
      <c r="AF32" s="134">
        <v>82.08</v>
      </c>
      <c r="AG32" s="40"/>
      <c r="AH32" s="18">
        <v>10.08</v>
      </c>
      <c r="AI32" s="18"/>
      <c r="AJ32" s="134">
        <v>10.08</v>
      </c>
      <c r="AK32" s="40">
        <v>2.87</v>
      </c>
      <c r="AL32" s="18">
        <v>5.51</v>
      </c>
      <c r="AM32" s="18"/>
      <c r="AN32" s="134">
        <v>8.379999999999999</v>
      </c>
      <c r="AO32" s="40">
        <v>6.1</v>
      </c>
      <c r="AP32" s="18"/>
      <c r="AQ32" s="18"/>
      <c r="AR32" s="134">
        <v>6.1</v>
      </c>
      <c r="AS32" s="40">
        <v>15.5</v>
      </c>
      <c r="AT32" s="18"/>
      <c r="AU32" s="18">
        <v>0.22</v>
      </c>
      <c r="AV32" s="134">
        <v>15.72</v>
      </c>
      <c r="AW32" s="40">
        <v>6.5</v>
      </c>
      <c r="AX32" s="18">
        <v>8.9</v>
      </c>
      <c r="AY32" s="18">
        <v>0.25</v>
      </c>
      <c r="AZ32" s="134">
        <v>15.65</v>
      </c>
      <c r="BA32" s="40">
        <v>10.9</v>
      </c>
      <c r="BB32" s="18">
        <v>8.08</v>
      </c>
      <c r="BC32" s="18">
        <v>1.25</v>
      </c>
      <c r="BD32" s="134">
        <v>20.23</v>
      </c>
      <c r="BE32" s="40"/>
      <c r="BF32" s="18"/>
      <c r="BG32" s="18"/>
      <c r="BH32" s="134"/>
      <c r="BI32" s="40"/>
      <c r="BJ32" s="18"/>
      <c r="BK32" s="18"/>
      <c r="BL32" s="298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10">
        <v>24</v>
      </c>
      <c r="B33" s="40"/>
      <c r="C33" s="18"/>
      <c r="D33" s="18"/>
      <c r="E33" s="134"/>
      <c r="F33" s="40">
        <v>15.5</v>
      </c>
      <c r="G33" s="18">
        <v>25</v>
      </c>
      <c r="H33" s="18">
        <v>1</v>
      </c>
      <c r="I33" s="134">
        <v>41.5</v>
      </c>
      <c r="J33" s="40">
        <v>19.3</v>
      </c>
      <c r="K33" s="18">
        <v>56</v>
      </c>
      <c r="L33" s="18">
        <v>1.2</v>
      </c>
      <c r="M33" s="134">
        <v>76.5</v>
      </c>
      <c r="N33" s="40">
        <v>18.2</v>
      </c>
      <c r="O33" s="18">
        <v>78</v>
      </c>
      <c r="P33" s="18">
        <v>2.2000000000000002</v>
      </c>
      <c r="Q33" s="134">
        <v>98.4</v>
      </c>
      <c r="R33" s="40">
        <v>8.1999999999999993</v>
      </c>
      <c r="S33" s="18">
        <v>131.89999999999998</v>
      </c>
      <c r="T33" s="18">
        <v>1</v>
      </c>
      <c r="U33" s="134">
        <v>141.09999999999997</v>
      </c>
      <c r="V33" s="40">
        <v>19.2</v>
      </c>
      <c r="W33" s="18">
        <v>25</v>
      </c>
      <c r="X33" s="18">
        <v>1</v>
      </c>
      <c r="Y33" s="18"/>
      <c r="Z33" s="18"/>
      <c r="AA33" s="18"/>
      <c r="AB33" s="134">
        <v>45.2</v>
      </c>
      <c r="AC33" s="40">
        <v>9.3000000000000007</v>
      </c>
      <c r="AD33" s="18">
        <v>80.599999999999994</v>
      </c>
      <c r="AE33" s="18">
        <v>1</v>
      </c>
      <c r="AF33" s="134">
        <v>90.899999999999991</v>
      </c>
      <c r="AG33" s="40">
        <v>2.5</v>
      </c>
      <c r="AH33" s="18">
        <v>56</v>
      </c>
      <c r="AI33" s="18">
        <v>1.2</v>
      </c>
      <c r="AJ33" s="134">
        <v>59.7</v>
      </c>
      <c r="AK33" s="40">
        <v>5.77</v>
      </c>
      <c r="AL33" s="18">
        <v>112</v>
      </c>
      <c r="AM33" s="18"/>
      <c r="AN33" s="134">
        <v>117.77</v>
      </c>
      <c r="AO33" s="40">
        <v>13.1</v>
      </c>
      <c r="AP33" s="18"/>
      <c r="AQ33" s="18">
        <v>1.2</v>
      </c>
      <c r="AR33" s="134">
        <v>14.299999999999999</v>
      </c>
      <c r="AS33" s="40">
        <v>17.329999999999998</v>
      </c>
      <c r="AT33" s="18">
        <v>37.269999999999996</v>
      </c>
      <c r="AU33" s="18">
        <v>1</v>
      </c>
      <c r="AV33" s="134">
        <v>55.599999999999994</v>
      </c>
      <c r="AW33" s="40">
        <v>19</v>
      </c>
      <c r="AX33" s="18">
        <v>67</v>
      </c>
      <c r="AY33" s="18">
        <v>1</v>
      </c>
      <c r="AZ33" s="134">
        <v>87</v>
      </c>
      <c r="BA33" s="40">
        <v>16.3</v>
      </c>
      <c r="BB33" s="18">
        <v>61.319999999999993</v>
      </c>
      <c r="BC33" s="18">
        <v>1</v>
      </c>
      <c r="BD33" s="134">
        <v>78.61999999999999</v>
      </c>
      <c r="BE33" s="40"/>
      <c r="BF33" s="18"/>
      <c r="BG33" s="18"/>
      <c r="BH33" s="134"/>
      <c r="BI33" s="40"/>
      <c r="BJ33" s="18"/>
      <c r="BK33" s="18"/>
      <c r="BL33" s="298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10">
        <v>25</v>
      </c>
      <c r="B34" s="40"/>
      <c r="C34" s="18"/>
      <c r="D34" s="18"/>
      <c r="E34" s="134"/>
      <c r="F34" s="40">
        <v>14.95</v>
      </c>
      <c r="G34" s="18">
        <v>100.6</v>
      </c>
      <c r="H34" s="18">
        <v>2</v>
      </c>
      <c r="I34" s="134">
        <v>117.55</v>
      </c>
      <c r="J34" s="40">
        <v>16</v>
      </c>
      <c r="K34" s="18">
        <v>88.300000000000011</v>
      </c>
      <c r="L34" s="18">
        <v>2</v>
      </c>
      <c r="M34" s="134">
        <v>106.30000000000001</v>
      </c>
      <c r="N34" s="40">
        <v>13.4</v>
      </c>
      <c r="O34" s="18">
        <v>180.2</v>
      </c>
      <c r="P34" s="18">
        <v>2.65</v>
      </c>
      <c r="Q34" s="134">
        <v>196.25</v>
      </c>
      <c r="R34" s="40">
        <v>23.08</v>
      </c>
      <c r="S34" s="18">
        <v>51.6</v>
      </c>
      <c r="T34" s="18">
        <v>0.61</v>
      </c>
      <c r="U34" s="134">
        <v>75.290000000000006</v>
      </c>
      <c r="V34" s="40">
        <v>9.1</v>
      </c>
      <c r="W34" s="18">
        <v>123.1</v>
      </c>
      <c r="X34" s="18">
        <v>1</v>
      </c>
      <c r="Y34" s="18"/>
      <c r="Z34" s="18"/>
      <c r="AA34" s="18"/>
      <c r="AB34" s="134">
        <v>133.19999999999999</v>
      </c>
      <c r="AC34" s="40">
        <v>7.6</v>
      </c>
      <c r="AD34" s="18">
        <v>7.8</v>
      </c>
      <c r="AE34" s="18">
        <v>0.7</v>
      </c>
      <c r="AF34" s="134">
        <v>16.099999999999998</v>
      </c>
      <c r="AG34" s="40">
        <v>7.2</v>
      </c>
      <c r="AH34" s="18">
        <v>45.79</v>
      </c>
      <c r="AI34" s="18">
        <v>0.5</v>
      </c>
      <c r="AJ34" s="134">
        <v>53.49</v>
      </c>
      <c r="AK34" s="40">
        <v>11.81</v>
      </c>
      <c r="AL34" s="18">
        <v>25</v>
      </c>
      <c r="AM34" s="18">
        <v>1</v>
      </c>
      <c r="AN34" s="134">
        <v>37.81</v>
      </c>
      <c r="AO34" s="40"/>
      <c r="AP34" s="18">
        <v>18.5</v>
      </c>
      <c r="AQ34" s="18"/>
      <c r="AR34" s="134">
        <v>18.5</v>
      </c>
      <c r="AS34" s="40">
        <v>12.1</v>
      </c>
      <c r="AT34" s="18">
        <v>19.5</v>
      </c>
      <c r="AU34" s="18">
        <v>0.5</v>
      </c>
      <c r="AV34" s="134">
        <v>32.1</v>
      </c>
      <c r="AW34" s="40">
        <v>9</v>
      </c>
      <c r="AX34" s="18">
        <v>16.600000000000001</v>
      </c>
      <c r="AY34" s="18">
        <v>0.5</v>
      </c>
      <c r="AZ34" s="134">
        <v>26.1</v>
      </c>
      <c r="BA34" s="40">
        <v>9.1</v>
      </c>
      <c r="BB34" s="18">
        <v>18.43</v>
      </c>
      <c r="BC34" s="18">
        <v>0.75</v>
      </c>
      <c r="BD34" s="134">
        <v>28.28</v>
      </c>
      <c r="BE34" s="40"/>
      <c r="BF34" s="18"/>
      <c r="BG34" s="18"/>
      <c r="BH34" s="134"/>
      <c r="BI34" s="40"/>
      <c r="BJ34" s="18"/>
      <c r="BK34" s="18"/>
      <c r="BL34" s="298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10">
        <v>26</v>
      </c>
      <c r="B35" s="40"/>
      <c r="C35" s="18"/>
      <c r="D35" s="18"/>
      <c r="E35" s="134"/>
      <c r="F35" s="40">
        <v>27.6</v>
      </c>
      <c r="G35" s="18">
        <v>40.9</v>
      </c>
      <c r="H35" s="18">
        <v>0.4</v>
      </c>
      <c r="I35" s="134">
        <v>68.900000000000006</v>
      </c>
      <c r="J35" s="40">
        <v>6.8000000000000007</v>
      </c>
      <c r="K35" s="18">
        <v>177.10000000000002</v>
      </c>
      <c r="L35" s="18">
        <v>0.8</v>
      </c>
      <c r="M35" s="134">
        <v>184.70000000000005</v>
      </c>
      <c r="N35" s="40">
        <v>2.5</v>
      </c>
      <c r="O35" s="18">
        <v>92</v>
      </c>
      <c r="P35" s="18">
        <v>1</v>
      </c>
      <c r="Q35" s="134">
        <v>95.5</v>
      </c>
      <c r="R35" s="40">
        <v>19.8</v>
      </c>
      <c r="S35" s="18">
        <v>104.6</v>
      </c>
      <c r="T35" s="18">
        <v>1</v>
      </c>
      <c r="U35" s="134">
        <v>125.39999999999999</v>
      </c>
      <c r="V35" s="40">
        <v>19.739999999999998</v>
      </c>
      <c r="W35" s="18">
        <v>61.4</v>
      </c>
      <c r="X35" s="18">
        <v>1.73</v>
      </c>
      <c r="Y35" s="18"/>
      <c r="Z35" s="18"/>
      <c r="AA35" s="18"/>
      <c r="AB35" s="134">
        <v>82.87</v>
      </c>
      <c r="AC35" s="40">
        <v>2</v>
      </c>
      <c r="AD35" s="18">
        <v>40.299999999999997</v>
      </c>
      <c r="AE35" s="18"/>
      <c r="AF35" s="134">
        <v>42.3</v>
      </c>
      <c r="AG35" s="40">
        <v>3.75</v>
      </c>
      <c r="AH35" s="18"/>
      <c r="AI35" s="18"/>
      <c r="AJ35" s="134">
        <v>3.75</v>
      </c>
      <c r="AK35" s="40">
        <v>1.75</v>
      </c>
      <c r="AL35" s="18"/>
      <c r="AM35" s="18"/>
      <c r="AN35" s="134">
        <v>1.75</v>
      </c>
      <c r="AO35" s="40"/>
      <c r="AP35" s="18"/>
      <c r="AQ35" s="18"/>
      <c r="AR35" s="134"/>
      <c r="AS35" s="40">
        <v>23.5</v>
      </c>
      <c r="AT35" s="18"/>
      <c r="AU35" s="18"/>
      <c r="AV35" s="134">
        <v>23.5</v>
      </c>
      <c r="AW35" s="40">
        <v>9.5</v>
      </c>
      <c r="AX35" s="18">
        <v>9.5</v>
      </c>
      <c r="AY35" s="18"/>
      <c r="AZ35" s="134">
        <v>19</v>
      </c>
      <c r="BA35" s="40">
        <v>19.100000000000001</v>
      </c>
      <c r="BB35" s="18">
        <v>8.65</v>
      </c>
      <c r="BC35" s="18">
        <v>1</v>
      </c>
      <c r="BD35" s="134">
        <v>28.75</v>
      </c>
      <c r="BE35" s="40"/>
      <c r="BF35" s="18"/>
      <c r="BG35" s="18"/>
      <c r="BH35" s="134"/>
      <c r="BI35" s="40"/>
      <c r="BJ35" s="18"/>
      <c r="BK35" s="18"/>
      <c r="BL35" s="298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10">
        <v>27</v>
      </c>
      <c r="B36" s="40"/>
      <c r="C36" s="18"/>
      <c r="D36" s="18"/>
      <c r="E36" s="134"/>
      <c r="F36" s="40">
        <v>22.75</v>
      </c>
      <c r="G36" s="18">
        <v>40.5</v>
      </c>
      <c r="H36" s="18">
        <v>1.25</v>
      </c>
      <c r="I36" s="134">
        <v>64.5</v>
      </c>
      <c r="J36" s="40">
        <v>18.350000000000001</v>
      </c>
      <c r="K36" s="18">
        <v>88</v>
      </c>
      <c r="L36" s="18">
        <v>1</v>
      </c>
      <c r="M36" s="134">
        <v>107.35</v>
      </c>
      <c r="N36" s="40">
        <v>19.600000000000001</v>
      </c>
      <c r="O36" s="18">
        <v>140.19999999999999</v>
      </c>
      <c r="P36" s="18">
        <v>1.45</v>
      </c>
      <c r="Q36" s="134">
        <v>161.24999999999997</v>
      </c>
      <c r="R36" s="40">
        <v>11.25</v>
      </c>
      <c r="S36" s="18">
        <v>50</v>
      </c>
      <c r="T36" s="18">
        <v>1.2</v>
      </c>
      <c r="U36" s="134">
        <v>62.45</v>
      </c>
      <c r="V36" s="40">
        <v>16.37</v>
      </c>
      <c r="W36" s="18">
        <v>109.89999999999999</v>
      </c>
      <c r="X36" s="18">
        <v>3.73</v>
      </c>
      <c r="Y36" s="18"/>
      <c r="Z36" s="18"/>
      <c r="AA36" s="18"/>
      <c r="AB36" s="134">
        <v>130</v>
      </c>
      <c r="AC36" s="40">
        <v>13.1</v>
      </c>
      <c r="AD36" s="18">
        <v>90.800000000000011</v>
      </c>
      <c r="AE36" s="18">
        <v>1</v>
      </c>
      <c r="AF36" s="134">
        <v>104.9</v>
      </c>
      <c r="AG36" s="40">
        <v>4.82</v>
      </c>
      <c r="AH36" s="18">
        <v>20.5</v>
      </c>
      <c r="AI36" s="18"/>
      <c r="AJ36" s="134">
        <v>25.32</v>
      </c>
      <c r="AK36" s="40">
        <v>4.66</v>
      </c>
      <c r="AL36" s="18">
        <v>9.8800000000000008</v>
      </c>
      <c r="AM36" s="18"/>
      <c r="AN36" s="134">
        <v>14.540000000000001</v>
      </c>
      <c r="AO36" s="40"/>
      <c r="AP36" s="18"/>
      <c r="AQ36" s="18"/>
      <c r="AR36" s="134"/>
      <c r="AS36" s="40">
        <v>12.5</v>
      </c>
      <c r="AT36" s="18"/>
      <c r="AU36" s="18"/>
      <c r="AV36" s="134">
        <v>12.5</v>
      </c>
      <c r="AW36" s="40">
        <v>16.95</v>
      </c>
      <c r="AX36" s="18">
        <v>21</v>
      </c>
      <c r="AY36" s="18"/>
      <c r="AZ36" s="134">
        <v>37.950000000000003</v>
      </c>
      <c r="BA36" s="40">
        <v>11</v>
      </c>
      <c r="BB36" s="18">
        <v>45</v>
      </c>
      <c r="BC36" s="18">
        <v>0.25</v>
      </c>
      <c r="BD36" s="134">
        <v>56.25</v>
      </c>
      <c r="BE36" s="40"/>
      <c r="BF36" s="18"/>
      <c r="BG36" s="18"/>
      <c r="BH36" s="134"/>
      <c r="BI36" s="40"/>
      <c r="BJ36" s="18"/>
      <c r="BK36" s="18"/>
      <c r="BL36" s="298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10">
        <v>28</v>
      </c>
      <c r="B37" s="40"/>
      <c r="C37" s="18"/>
      <c r="D37" s="18"/>
      <c r="E37" s="134"/>
      <c r="F37" s="40">
        <v>13.399999999999999</v>
      </c>
      <c r="G37" s="18">
        <v>53.6</v>
      </c>
      <c r="H37" s="18">
        <v>2</v>
      </c>
      <c r="I37" s="134">
        <v>69</v>
      </c>
      <c r="J37" s="40">
        <v>6.1</v>
      </c>
      <c r="K37" s="18">
        <v>142.5</v>
      </c>
      <c r="L37" s="18">
        <v>1</v>
      </c>
      <c r="M37" s="134">
        <v>149.6</v>
      </c>
      <c r="N37" s="40">
        <v>17.399999999999999</v>
      </c>
      <c r="O37" s="18">
        <v>24</v>
      </c>
      <c r="P37" s="18">
        <v>0.4</v>
      </c>
      <c r="Q37" s="134">
        <v>41.8</v>
      </c>
      <c r="R37" s="40">
        <v>7.5</v>
      </c>
      <c r="S37" s="18">
        <v>125.8</v>
      </c>
      <c r="T37" s="18">
        <v>2.42</v>
      </c>
      <c r="U37" s="134">
        <v>135.72</v>
      </c>
      <c r="V37" s="40">
        <v>10.1</v>
      </c>
      <c r="W37" s="18">
        <v>120.9</v>
      </c>
      <c r="X37" s="18">
        <v>1.73</v>
      </c>
      <c r="Y37" s="18"/>
      <c r="Z37" s="18"/>
      <c r="AA37" s="18"/>
      <c r="AB37" s="134">
        <v>132.72999999999999</v>
      </c>
      <c r="AC37" s="40">
        <v>4.0999999999999996</v>
      </c>
      <c r="AD37" s="18">
        <v>28.9</v>
      </c>
      <c r="AE37" s="18">
        <v>0.5</v>
      </c>
      <c r="AF37" s="134">
        <v>33.5</v>
      </c>
      <c r="AG37" s="40">
        <v>1.01</v>
      </c>
      <c r="AH37" s="18">
        <v>23.95</v>
      </c>
      <c r="AI37" s="18"/>
      <c r="AJ37" s="134">
        <v>24.96</v>
      </c>
      <c r="AK37" s="40">
        <v>3.1</v>
      </c>
      <c r="AL37" s="18">
        <v>10.5</v>
      </c>
      <c r="AM37" s="18">
        <v>0.5</v>
      </c>
      <c r="AN37" s="134">
        <v>14.1</v>
      </c>
      <c r="AO37" s="40"/>
      <c r="AP37" s="18"/>
      <c r="AQ37" s="18"/>
      <c r="AR37" s="134"/>
      <c r="AS37" s="40">
        <v>14.6</v>
      </c>
      <c r="AT37" s="18">
        <v>10.5</v>
      </c>
      <c r="AU37" s="18">
        <v>0.5</v>
      </c>
      <c r="AV37" s="134">
        <v>25.6</v>
      </c>
      <c r="AW37" s="40">
        <v>8.8999999999999986</v>
      </c>
      <c r="AX37" s="18">
        <v>10.5</v>
      </c>
      <c r="AY37" s="18">
        <v>0.5</v>
      </c>
      <c r="AZ37" s="134">
        <v>19.899999999999999</v>
      </c>
      <c r="BA37" s="40">
        <v>7.1</v>
      </c>
      <c r="BB37" s="18">
        <v>10.5</v>
      </c>
      <c r="BC37" s="18">
        <v>0.5</v>
      </c>
      <c r="BD37" s="134">
        <v>18.100000000000001</v>
      </c>
      <c r="BE37" s="40">
        <v>3.1</v>
      </c>
      <c r="BF37" s="18">
        <v>10.5</v>
      </c>
      <c r="BG37" s="18">
        <v>0.5</v>
      </c>
      <c r="BH37" s="134">
        <v>14.1</v>
      </c>
      <c r="BI37" s="40">
        <v>3.1</v>
      </c>
      <c r="BJ37" s="18">
        <v>10.5</v>
      </c>
      <c r="BK37" s="18">
        <v>0.5</v>
      </c>
      <c r="BL37" s="298">
        <v>14.1</v>
      </c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10">
        <v>29</v>
      </c>
      <c r="B38" s="40"/>
      <c r="C38" s="18"/>
      <c r="D38" s="18"/>
      <c r="E38" s="134"/>
      <c r="F38" s="40">
        <v>17.600000000000001</v>
      </c>
      <c r="G38" s="18">
        <v>143.44999999999999</v>
      </c>
      <c r="H38" s="18">
        <v>2</v>
      </c>
      <c r="I38" s="134">
        <v>163.04999999999998</v>
      </c>
      <c r="J38" s="40">
        <v>24.3</v>
      </c>
      <c r="K38" s="18">
        <v>61.75</v>
      </c>
      <c r="L38" s="18">
        <v>3.35</v>
      </c>
      <c r="M38" s="134">
        <v>89.399999999999991</v>
      </c>
      <c r="N38" s="40">
        <v>5</v>
      </c>
      <c r="O38" s="18">
        <v>50.4</v>
      </c>
      <c r="P38" s="18">
        <v>2.15</v>
      </c>
      <c r="Q38" s="134">
        <v>57.55</v>
      </c>
      <c r="R38" s="40">
        <v>28.380000000000003</v>
      </c>
      <c r="S38" s="18">
        <v>29</v>
      </c>
      <c r="T38" s="18">
        <v>1.2</v>
      </c>
      <c r="U38" s="134">
        <v>58.580000000000005</v>
      </c>
      <c r="V38" s="40">
        <v>7.3</v>
      </c>
      <c r="W38" s="18">
        <v>63.75</v>
      </c>
      <c r="X38" s="18">
        <v>3.73</v>
      </c>
      <c r="Y38" s="18"/>
      <c r="Z38" s="18"/>
      <c r="AA38" s="18"/>
      <c r="AB38" s="134">
        <v>74.78</v>
      </c>
      <c r="AC38" s="40"/>
      <c r="AD38" s="18">
        <v>13.6</v>
      </c>
      <c r="AE38" s="18"/>
      <c r="AF38" s="134">
        <v>13.6</v>
      </c>
      <c r="AG38" s="40">
        <v>3.1</v>
      </c>
      <c r="AH38" s="18">
        <v>46.67</v>
      </c>
      <c r="AI38" s="18">
        <v>0.5</v>
      </c>
      <c r="AJ38" s="134">
        <v>50.27</v>
      </c>
      <c r="AK38" s="40">
        <v>5.18</v>
      </c>
      <c r="AL38" s="18"/>
      <c r="AM38" s="18"/>
      <c r="AN38" s="134">
        <v>5.18</v>
      </c>
      <c r="AO38" s="40">
        <v>7.2948955399999997</v>
      </c>
      <c r="AP38" s="18"/>
      <c r="AQ38" s="18"/>
      <c r="AR38" s="134">
        <v>7.2948955399999997</v>
      </c>
      <c r="AS38" s="40">
        <v>21.550000000000004</v>
      </c>
      <c r="AT38" s="18"/>
      <c r="AU38" s="18"/>
      <c r="AV38" s="134">
        <v>21.550000000000004</v>
      </c>
      <c r="AW38" s="40">
        <v>6.5</v>
      </c>
      <c r="AX38" s="18"/>
      <c r="AY38" s="18"/>
      <c r="AZ38" s="134">
        <v>6.5</v>
      </c>
      <c r="BA38" s="40">
        <v>11.902000000000001</v>
      </c>
      <c r="BB38" s="18">
        <v>47.5</v>
      </c>
      <c r="BC38" s="18"/>
      <c r="BD38" s="134">
        <v>59.402000000000001</v>
      </c>
      <c r="BE38" s="40"/>
      <c r="BF38" s="18"/>
      <c r="BG38" s="18"/>
      <c r="BH38" s="134"/>
      <c r="BI38" s="40"/>
      <c r="BJ38" s="18"/>
      <c r="BK38" s="18"/>
      <c r="BL38" s="298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10">
        <v>30</v>
      </c>
      <c r="B39" s="40"/>
      <c r="C39" s="18"/>
      <c r="D39" s="18"/>
      <c r="E39" s="134"/>
      <c r="F39" s="40">
        <v>8.1999999999999993</v>
      </c>
      <c r="G39" s="18">
        <v>100.3</v>
      </c>
      <c r="H39" s="18">
        <v>1.6</v>
      </c>
      <c r="I39" s="134">
        <v>110.1</v>
      </c>
      <c r="J39" s="40">
        <v>14.05</v>
      </c>
      <c r="K39" s="18">
        <v>100.4</v>
      </c>
      <c r="L39" s="18">
        <v>1.8</v>
      </c>
      <c r="M39" s="134">
        <v>116.25</v>
      </c>
      <c r="N39" s="40">
        <v>1.1000000000000001</v>
      </c>
      <c r="O39" s="18">
        <v>43.9</v>
      </c>
      <c r="P39" s="18">
        <v>4.9000000000000004</v>
      </c>
      <c r="Q39" s="134">
        <v>49.9</v>
      </c>
      <c r="R39" s="40">
        <v>9.5</v>
      </c>
      <c r="S39" s="18">
        <v>102.5</v>
      </c>
      <c r="T39" s="18"/>
      <c r="U39" s="134">
        <v>112</v>
      </c>
      <c r="V39" s="40">
        <v>3</v>
      </c>
      <c r="W39" s="18">
        <v>80.5</v>
      </c>
      <c r="X39" s="18">
        <v>1.73</v>
      </c>
      <c r="Y39" s="18"/>
      <c r="Z39" s="18"/>
      <c r="AA39" s="18"/>
      <c r="AB39" s="134">
        <v>85.23</v>
      </c>
      <c r="AC39" s="40">
        <v>18.5</v>
      </c>
      <c r="AD39" s="18">
        <v>20.5</v>
      </c>
      <c r="AE39" s="18"/>
      <c r="AF39" s="134">
        <v>39</v>
      </c>
      <c r="AG39" s="40">
        <v>3.25</v>
      </c>
      <c r="AH39" s="18"/>
      <c r="AI39" s="18"/>
      <c r="AJ39" s="134">
        <v>3.25</v>
      </c>
      <c r="AK39" s="40"/>
      <c r="AL39" s="18"/>
      <c r="AM39" s="18"/>
      <c r="AN39" s="134"/>
      <c r="AO39" s="40">
        <v>2.0567380100000001</v>
      </c>
      <c r="AP39" s="18"/>
      <c r="AQ39" s="18"/>
      <c r="AR39" s="134">
        <v>2.0567380100000001</v>
      </c>
      <c r="AS39" s="40">
        <v>9.5</v>
      </c>
      <c r="AT39" s="18"/>
      <c r="AU39" s="18"/>
      <c r="AV39" s="134">
        <v>9.5</v>
      </c>
      <c r="AW39" s="40"/>
      <c r="AX39" s="18"/>
      <c r="AY39" s="18"/>
      <c r="AZ39" s="134"/>
      <c r="BA39" s="40"/>
      <c r="BB39" s="18"/>
      <c r="BC39" s="18"/>
      <c r="BD39" s="134"/>
      <c r="BE39" s="40"/>
      <c r="BF39" s="18"/>
      <c r="BG39" s="18"/>
      <c r="BH39" s="134"/>
      <c r="BI39" s="40"/>
      <c r="BJ39" s="18"/>
      <c r="BK39" s="18"/>
      <c r="BL39" s="298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10">
        <v>31</v>
      </c>
      <c r="B40" s="40"/>
      <c r="C40" s="18"/>
      <c r="D40" s="18"/>
      <c r="E40" s="134"/>
      <c r="F40" s="40">
        <v>11.6</v>
      </c>
      <c r="G40" s="18">
        <v>102.5</v>
      </c>
      <c r="H40" s="18"/>
      <c r="I40" s="134">
        <v>114.1</v>
      </c>
      <c r="J40" s="40">
        <v>17.850000000000001</v>
      </c>
      <c r="K40" s="18">
        <v>112.5</v>
      </c>
      <c r="L40" s="18">
        <v>2.6</v>
      </c>
      <c r="M40" s="134">
        <v>132.94999999999999</v>
      </c>
      <c r="N40" s="40">
        <v>26.2</v>
      </c>
      <c r="O40" s="18">
        <v>122</v>
      </c>
      <c r="P40" s="18">
        <v>2.4</v>
      </c>
      <c r="Q40" s="134">
        <v>150.6</v>
      </c>
      <c r="R40" s="40">
        <v>16.100000000000001</v>
      </c>
      <c r="S40" s="18">
        <v>112.1</v>
      </c>
      <c r="T40" s="18">
        <v>2.4</v>
      </c>
      <c r="U40" s="134">
        <v>130.6</v>
      </c>
      <c r="V40" s="40">
        <v>26.2</v>
      </c>
      <c r="W40" s="18">
        <v>112</v>
      </c>
      <c r="X40" s="18">
        <v>2.4</v>
      </c>
      <c r="Y40" s="18">
        <v>60</v>
      </c>
      <c r="Z40" s="18">
        <v>52</v>
      </c>
      <c r="AA40" s="18"/>
      <c r="AB40" s="134">
        <v>252.6</v>
      </c>
      <c r="AC40" s="40">
        <v>19.89</v>
      </c>
      <c r="AD40" s="18">
        <v>6</v>
      </c>
      <c r="AE40" s="18"/>
      <c r="AF40" s="134">
        <v>25.89</v>
      </c>
      <c r="AG40" s="40">
        <v>7.8</v>
      </c>
      <c r="AH40" s="18">
        <v>4.6900000000000004</v>
      </c>
      <c r="AI40" s="18"/>
      <c r="AJ40" s="134">
        <v>12.49</v>
      </c>
      <c r="AK40" s="40">
        <v>7.1999999999999993</v>
      </c>
      <c r="AL40" s="18"/>
      <c r="AM40" s="18"/>
      <c r="AN40" s="134">
        <v>7.1999999999999993</v>
      </c>
      <c r="AO40" s="40">
        <v>3.0695727399999999</v>
      </c>
      <c r="AP40" s="18"/>
      <c r="AQ40" s="18"/>
      <c r="AR40" s="134">
        <v>3.0695727399999999</v>
      </c>
      <c r="AS40" s="40">
        <v>21.82</v>
      </c>
      <c r="AT40" s="18">
        <v>12.26</v>
      </c>
      <c r="AU40" s="18"/>
      <c r="AV40" s="134">
        <v>34.08</v>
      </c>
      <c r="AW40" s="40">
        <v>2.75</v>
      </c>
      <c r="AX40" s="18">
        <v>5</v>
      </c>
      <c r="AY40" s="18"/>
      <c r="AZ40" s="134">
        <v>7.75</v>
      </c>
      <c r="BA40" s="40">
        <v>12.22</v>
      </c>
      <c r="BB40" s="18">
        <v>10</v>
      </c>
      <c r="BC40" s="18">
        <v>1.1000000000000001</v>
      </c>
      <c r="BD40" s="134">
        <v>23.32</v>
      </c>
      <c r="BE40" s="40"/>
      <c r="BF40" s="18"/>
      <c r="BG40" s="18"/>
      <c r="BH40" s="134"/>
      <c r="BI40" s="40"/>
      <c r="BJ40" s="18"/>
      <c r="BK40" s="18"/>
      <c r="BL40" s="298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10">
        <v>32</v>
      </c>
      <c r="B41" s="40"/>
      <c r="C41" s="18"/>
      <c r="D41" s="18"/>
      <c r="E41" s="134"/>
      <c r="F41" s="40">
        <v>3.2</v>
      </c>
      <c r="G41" s="18">
        <v>67.95</v>
      </c>
      <c r="H41" s="18">
        <v>2.7199999999999998</v>
      </c>
      <c r="I41" s="134">
        <v>73.87</v>
      </c>
      <c r="J41" s="40">
        <v>8</v>
      </c>
      <c r="K41" s="18"/>
      <c r="L41" s="18">
        <v>0.65</v>
      </c>
      <c r="M41" s="134">
        <v>8.65</v>
      </c>
      <c r="N41" s="40">
        <v>4.3</v>
      </c>
      <c r="O41" s="18">
        <v>25.7</v>
      </c>
      <c r="P41" s="18"/>
      <c r="Q41" s="134">
        <v>30</v>
      </c>
      <c r="R41" s="40">
        <v>11.2</v>
      </c>
      <c r="S41" s="18">
        <v>65.8</v>
      </c>
      <c r="T41" s="18">
        <v>3.25</v>
      </c>
      <c r="U41" s="134">
        <v>80.25</v>
      </c>
      <c r="V41" s="40">
        <v>3.1</v>
      </c>
      <c r="W41" s="18">
        <v>4.4000000000000004</v>
      </c>
      <c r="X41" s="18"/>
      <c r="Y41" s="18"/>
      <c r="Z41" s="18"/>
      <c r="AA41" s="18"/>
      <c r="AB41" s="134">
        <v>7.5</v>
      </c>
      <c r="AC41" s="40">
        <v>23</v>
      </c>
      <c r="AD41" s="18">
        <v>62.2</v>
      </c>
      <c r="AE41" s="18"/>
      <c r="AF41" s="134">
        <v>85.2</v>
      </c>
      <c r="AG41" s="40">
        <v>4.5199999999999996</v>
      </c>
      <c r="AH41" s="18">
        <v>3.2</v>
      </c>
      <c r="AI41" s="18">
        <v>0.6</v>
      </c>
      <c r="AJ41" s="134">
        <v>8.32</v>
      </c>
      <c r="AK41" s="40">
        <v>5.5399999999999991</v>
      </c>
      <c r="AL41" s="18"/>
      <c r="AM41" s="18"/>
      <c r="AN41" s="134">
        <v>5.5399999999999991</v>
      </c>
      <c r="AO41" s="40">
        <v>11.19100439</v>
      </c>
      <c r="AP41" s="18"/>
      <c r="AQ41" s="18"/>
      <c r="AR41" s="134">
        <v>11.19100439</v>
      </c>
      <c r="AS41" s="40">
        <v>14.95</v>
      </c>
      <c r="AT41" s="18"/>
      <c r="AU41" s="18"/>
      <c r="AV41" s="134">
        <v>14.95</v>
      </c>
      <c r="AW41" s="40">
        <v>3.1</v>
      </c>
      <c r="AX41" s="18">
        <v>9.1</v>
      </c>
      <c r="AY41" s="18">
        <v>0.5</v>
      </c>
      <c r="AZ41" s="134">
        <v>12.7</v>
      </c>
      <c r="BA41" s="40">
        <v>17.399999999999999</v>
      </c>
      <c r="BB41" s="18">
        <v>18.350000000000001</v>
      </c>
      <c r="BC41" s="18"/>
      <c r="BD41" s="134">
        <v>35.75</v>
      </c>
      <c r="BE41" s="40"/>
      <c r="BF41" s="18"/>
      <c r="BG41" s="18"/>
      <c r="BH41" s="134"/>
      <c r="BI41" s="40"/>
      <c r="BJ41" s="18"/>
      <c r="BK41" s="18"/>
      <c r="BL41" s="298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10">
        <v>33</v>
      </c>
      <c r="B42" s="40"/>
      <c r="C42" s="18"/>
      <c r="D42" s="18"/>
      <c r="E42" s="134"/>
      <c r="F42" s="40">
        <v>3.1</v>
      </c>
      <c r="G42" s="18">
        <v>47.35</v>
      </c>
      <c r="H42" s="18">
        <v>2.1</v>
      </c>
      <c r="I42" s="134">
        <v>52.550000000000004</v>
      </c>
      <c r="J42" s="40">
        <v>8.4499999999999993</v>
      </c>
      <c r="K42" s="18">
        <v>70.599999999999994</v>
      </c>
      <c r="L42" s="18">
        <v>2.5</v>
      </c>
      <c r="M42" s="134">
        <v>81.55</v>
      </c>
      <c r="N42" s="40">
        <v>12</v>
      </c>
      <c r="O42" s="18"/>
      <c r="P42" s="18"/>
      <c r="Q42" s="134">
        <v>12</v>
      </c>
      <c r="R42" s="40">
        <v>3.2</v>
      </c>
      <c r="S42" s="18">
        <v>62.8</v>
      </c>
      <c r="T42" s="18">
        <v>1.5</v>
      </c>
      <c r="U42" s="134">
        <v>67.5</v>
      </c>
      <c r="V42" s="40">
        <v>3.1</v>
      </c>
      <c r="W42" s="18"/>
      <c r="X42" s="18"/>
      <c r="Y42" s="18"/>
      <c r="Z42" s="18"/>
      <c r="AA42" s="18"/>
      <c r="AB42" s="134">
        <v>3.1</v>
      </c>
      <c r="AC42" s="40">
        <v>21.19</v>
      </c>
      <c r="AD42" s="18">
        <v>52.3</v>
      </c>
      <c r="AE42" s="18">
        <v>1.04</v>
      </c>
      <c r="AF42" s="134">
        <v>74.53</v>
      </c>
      <c r="AG42" s="40">
        <v>4.2</v>
      </c>
      <c r="AH42" s="18">
        <v>22.86</v>
      </c>
      <c r="AI42" s="18"/>
      <c r="AJ42" s="134">
        <v>27.06</v>
      </c>
      <c r="AK42" s="40">
        <v>2.57</v>
      </c>
      <c r="AL42" s="18"/>
      <c r="AM42" s="18"/>
      <c r="AN42" s="134">
        <v>2.57</v>
      </c>
      <c r="AO42" s="40">
        <v>10.57573442</v>
      </c>
      <c r="AP42" s="18"/>
      <c r="AQ42" s="18"/>
      <c r="AR42" s="134">
        <v>10.57573442</v>
      </c>
      <c r="AS42" s="40">
        <v>36.5</v>
      </c>
      <c r="AT42" s="18"/>
      <c r="AU42" s="18"/>
      <c r="AV42" s="134">
        <v>36.5</v>
      </c>
      <c r="AW42" s="40">
        <v>18</v>
      </c>
      <c r="AX42" s="18"/>
      <c r="AY42" s="18"/>
      <c r="AZ42" s="134">
        <v>18</v>
      </c>
      <c r="BA42" s="40">
        <v>5.4</v>
      </c>
      <c r="BB42" s="18">
        <v>17.350000000000001</v>
      </c>
      <c r="BC42" s="18"/>
      <c r="BD42" s="134">
        <v>22.75</v>
      </c>
      <c r="BE42" s="40"/>
      <c r="BF42" s="18"/>
      <c r="BG42" s="18"/>
      <c r="BH42" s="134"/>
      <c r="BI42" s="40"/>
      <c r="BJ42" s="18"/>
      <c r="BK42" s="18"/>
      <c r="BL42" s="298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10">
        <v>34</v>
      </c>
      <c r="B43" s="40"/>
      <c r="C43" s="18"/>
      <c r="D43" s="18"/>
      <c r="E43" s="134"/>
      <c r="F43" s="40">
        <v>29.45</v>
      </c>
      <c r="G43" s="18">
        <v>112</v>
      </c>
      <c r="H43" s="18">
        <v>2.4</v>
      </c>
      <c r="I43" s="134">
        <v>143.85</v>
      </c>
      <c r="J43" s="40"/>
      <c r="K43" s="18">
        <v>39.5</v>
      </c>
      <c r="L43" s="18">
        <v>3.7</v>
      </c>
      <c r="M43" s="134">
        <v>43.2</v>
      </c>
      <c r="N43" s="40">
        <v>8.5</v>
      </c>
      <c r="O43" s="18">
        <v>27.3</v>
      </c>
      <c r="P43" s="18"/>
      <c r="Q43" s="134">
        <v>35.799999999999997</v>
      </c>
      <c r="R43" s="40">
        <v>26.2</v>
      </c>
      <c r="S43" s="18">
        <v>119.8</v>
      </c>
      <c r="T43" s="18">
        <v>2.4</v>
      </c>
      <c r="U43" s="134">
        <v>148.4</v>
      </c>
      <c r="V43" s="40">
        <v>8.3000000000000007</v>
      </c>
      <c r="W43" s="18">
        <v>6</v>
      </c>
      <c r="X43" s="18"/>
      <c r="Y43" s="18"/>
      <c r="Z43" s="18"/>
      <c r="AA43" s="18"/>
      <c r="AB43" s="134">
        <v>14.3</v>
      </c>
      <c r="AC43" s="40">
        <v>9.6</v>
      </c>
      <c r="AD43" s="18">
        <v>41.05</v>
      </c>
      <c r="AE43" s="18"/>
      <c r="AF43" s="134">
        <v>50.65</v>
      </c>
      <c r="AG43" s="40">
        <v>7.21</v>
      </c>
      <c r="AH43" s="18"/>
      <c r="AI43" s="18"/>
      <c r="AJ43" s="134">
        <v>7.21</v>
      </c>
      <c r="AK43" s="40">
        <v>6.5600000000000005</v>
      </c>
      <c r="AL43" s="18"/>
      <c r="AM43" s="18"/>
      <c r="AN43" s="134">
        <v>6.5600000000000005</v>
      </c>
      <c r="AO43" s="40">
        <v>1.01283473</v>
      </c>
      <c r="AP43" s="18"/>
      <c r="AQ43" s="18"/>
      <c r="AR43" s="134">
        <v>1.01283473</v>
      </c>
      <c r="AS43" s="40">
        <v>12.6</v>
      </c>
      <c r="AT43" s="18"/>
      <c r="AU43" s="18"/>
      <c r="AV43" s="134">
        <v>12.6</v>
      </c>
      <c r="AW43" s="40">
        <v>18.8</v>
      </c>
      <c r="AX43" s="18"/>
      <c r="AY43" s="18"/>
      <c r="AZ43" s="134">
        <v>18.8</v>
      </c>
      <c r="BA43" s="40">
        <v>15.85</v>
      </c>
      <c r="BB43" s="18">
        <v>56</v>
      </c>
      <c r="BC43" s="18">
        <v>1.2</v>
      </c>
      <c r="BD43" s="134">
        <v>73.05</v>
      </c>
      <c r="BE43" s="40"/>
      <c r="BF43" s="18"/>
      <c r="BG43" s="18"/>
      <c r="BH43" s="134"/>
      <c r="BI43" s="40"/>
      <c r="BJ43" s="18"/>
      <c r="BK43" s="18"/>
      <c r="BL43" s="298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10">
        <v>35</v>
      </c>
      <c r="B44" s="40"/>
      <c r="C44" s="18"/>
      <c r="D44" s="18"/>
      <c r="E44" s="134"/>
      <c r="F44" s="40">
        <v>6.4</v>
      </c>
      <c r="G44" s="18"/>
      <c r="H44" s="18"/>
      <c r="I44" s="134">
        <v>6.4</v>
      </c>
      <c r="J44" s="40">
        <v>26.2</v>
      </c>
      <c r="K44" s="18">
        <v>112</v>
      </c>
      <c r="L44" s="18">
        <v>2.4</v>
      </c>
      <c r="M44" s="134">
        <v>140.6</v>
      </c>
      <c r="N44" s="40">
        <v>18.399999999999999</v>
      </c>
      <c r="O44" s="18">
        <v>17.75</v>
      </c>
      <c r="P44" s="18"/>
      <c r="Q44" s="134">
        <v>36.15</v>
      </c>
      <c r="R44" s="40">
        <v>2.35</v>
      </c>
      <c r="S44" s="18">
        <v>25.5</v>
      </c>
      <c r="T44" s="18"/>
      <c r="U44" s="134">
        <v>27.85</v>
      </c>
      <c r="V44" s="40">
        <v>9.5</v>
      </c>
      <c r="W44" s="18"/>
      <c r="X44" s="18"/>
      <c r="Y44" s="18"/>
      <c r="Z44" s="18"/>
      <c r="AA44" s="18"/>
      <c r="AB44" s="134">
        <v>9.5</v>
      </c>
      <c r="AC44" s="40">
        <v>20.68</v>
      </c>
      <c r="AD44" s="18">
        <v>56</v>
      </c>
      <c r="AE44" s="18">
        <v>1.2</v>
      </c>
      <c r="AF44" s="134">
        <v>77.88000000000001</v>
      </c>
      <c r="AG44" s="40">
        <v>5.1099999999999994</v>
      </c>
      <c r="AH44" s="18">
        <v>75.739999999999995</v>
      </c>
      <c r="AI44" s="18"/>
      <c r="AJ44" s="134">
        <v>80.849999999999994</v>
      </c>
      <c r="AK44" s="40">
        <v>3.01</v>
      </c>
      <c r="AL44" s="18"/>
      <c r="AM44" s="18"/>
      <c r="AN44" s="134">
        <v>3.01</v>
      </c>
      <c r="AO44" s="40">
        <v>6.4808995300000003</v>
      </c>
      <c r="AP44" s="18"/>
      <c r="AQ44" s="18"/>
      <c r="AR44" s="134">
        <v>6.4808995300000003</v>
      </c>
      <c r="AS44" s="40">
        <v>27.5</v>
      </c>
      <c r="AT44" s="18"/>
      <c r="AU44" s="18"/>
      <c r="AV44" s="134">
        <v>27.5</v>
      </c>
      <c r="AW44" s="40">
        <v>13.4</v>
      </c>
      <c r="AX44" s="18"/>
      <c r="AY44" s="18"/>
      <c r="AZ44" s="134">
        <v>13.4</v>
      </c>
      <c r="BA44" s="40">
        <v>11.25</v>
      </c>
      <c r="BB44" s="18"/>
      <c r="BC44" s="18"/>
      <c r="BD44" s="134">
        <v>11.25</v>
      </c>
      <c r="BE44" s="40"/>
      <c r="BF44" s="18"/>
      <c r="BG44" s="18"/>
      <c r="BH44" s="134"/>
      <c r="BI44" s="40"/>
      <c r="BJ44" s="18"/>
      <c r="BK44" s="18"/>
      <c r="BL44" s="298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10">
        <v>36</v>
      </c>
      <c r="B45" s="40"/>
      <c r="C45" s="18"/>
      <c r="D45" s="18"/>
      <c r="E45" s="134"/>
      <c r="F45" s="40">
        <v>14.13</v>
      </c>
      <c r="G45" s="18"/>
      <c r="H45" s="18"/>
      <c r="I45" s="134">
        <v>14.13</v>
      </c>
      <c r="J45" s="40">
        <v>5.2799999999999994</v>
      </c>
      <c r="K45" s="18"/>
      <c r="L45" s="18"/>
      <c r="M45" s="134">
        <v>5.2799999999999994</v>
      </c>
      <c r="N45" s="40">
        <v>20.100000000000001</v>
      </c>
      <c r="O45" s="18"/>
      <c r="P45" s="18"/>
      <c r="Q45" s="134">
        <v>20.100000000000001</v>
      </c>
      <c r="R45" s="40">
        <v>2</v>
      </c>
      <c r="S45" s="18">
        <v>49.6</v>
      </c>
      <c r="T45" s="18"/>
      <c r="U45" s="134">
        <v>51.6</v>
      </c>
      <c r="V45" s="40">
        <v>10.3</v>
      </c>
      <c r="W45" s="18"/>
      <c r="X45" s="18">
        <v>0.6</v>
      </c>
      <c r="Y45" s="18"/>
      <c r="Z45" s="18"/>
      <c r="AA45" s="18"/>
      <c r="AB45" s="134">
        <v>10.9</v>
      </c>
      <c r="AC45" s="40">
        <v>17.5</v>
      </c>
      <c r="AD45" s="18">
        <v>18.950000000000003</v>
      </c>
      <c r="AE45" s="18"/>
      <c r="AF45" s="134">
        <v>36.450000000000003</v>
      </c>
      <c r="AG45" s="40"/>
      <c r="AH45" s="18">
        <v>5.29</v>
      </c>
      <c r="AI45" s="18"/>
      <c r="AJ45" s="134">
        <v>5.29</v>
      </c>
      <c r="AK45" s="40"/>
      <c r="AL45" s="18"/>
      <c r="AM45" s="18"/>
      <c r="AN45" s="134"/>
      <c r="AO45" s="40"/>
      <c r="AP45" s="18"/>
      <c r="AQ45" s="18"/>
      <c r="AR45" s="134"/>
      <c r="AS45" s="40">
        <v>28.9</v>
      </c>
      <c r="AT45" s="18"/>
      <c r="AU45" s="18"/>
      <c r="AV45" s="134">
        <v>28.9</v>
      </c>
      <c r="AW45" s="40">
        <v>19.16</v>
      </c>
      <c r="AX45" s="18"/>
      <c r="AY45" s="18"/>
      <c r="AZ45" s="134">
        <v>19.16</v>
      </c>
      <c r="BA45" s="40">
        <v>4.8499999999999996</v>
      </c>
      <c r="BB45" s="18"/>
      <c r="BC45" s="18"/>
      <c r="BD45" s="134">
        <v>4.8499999999999996</v>
      </c>
      <c r="BE45" s="40"/>
      <c r="BF45" s="18"/>
      <c r="BG45" s="18"/>
      <c r="BH45" s="134"/>
      <c r="BI45" s="40"/>
      <c r="BJ45" s="18"/>
      <c r="BK45" s="18"/>
      <c r="BL45" s="298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10">
        <v>37</v>
      </c>
      <c r="B46" s="40"/>
      <c r="C46" s="18"/>
      <c r="D46" s="18"/>
      <c r="E46" s="134"/>
      <c r="F46" s="40">
        <v>12</v>
      </c>
      <c r="G46" s="18"/>
      <c r="H46" s="18"/>
      <c r="I46" s="134">
        <v>12</v>
      </c>
      <c r="J46" s="40">
        <v>8.91</v>
      </c>
      <c r="K46" s="18">
        <v>12</v>
      </c>
      <c r="L46" s="18"/>
      <c r="M46" s="134">
        <v>20.91</v>
      </c>
      <c r="N46" s="40">
        <v>26.700000000000003</v>
      </c>
      <c r="O46" s="18">
        <v>10</v>
      </c>
      <c r="P46" s="18"/>
      <c r="Q46" s="134">
        <v>36.700000000000003</v>
      </c>
      <c r="R46" s="40">
        <v>15.899999999999999</v>
      </c>
      <c r="S46" s="18">
        <v>89.6</v>
      </c>
      <c r="T46" s="18">
        <v>1.2</v>
      </c>
      <c r="U46" s="134">
        <v>106.7</v>
      </c>
      <c r="V46" s="40"/>
      <c r="W46" s="18">
        <v>21.6</v>
      </c>
      <c r="X46" s="18"/>
      <c r="Y46" s="18"/>
      <c r="Z46" s="18"/>
      <c r="AA46" s="18"/>
      <c r="AB46" s="134">
        <v>21.6</v>
      </c>
      <c r="AC46" s="40">
        <v>22.74</v>
      </c>
      <c r="AD46" s="18"/>
      <c r="AE46" s="18"/>
      <c r="AF46" s="134">
        <v>22.74</v>
      </c>
      <c r="AG46" s="40"/>
      <c r="AH46" s="18">
        <v>10.33</v>
      </c>
      <c r="AI46" s="18"/>
      <c r="AJ46" s="134">
        <v>10.33</v>
      </c>
      <c r="AK46" s="40">
        <v>3.01</v>
      </c>
      <c r="AL46" s="18"/>
      <c r="AM46" s="18"/>
      <c r="AN46" s="134">
        <v>3.01</v>
      </c>
      <c r="AO46" s="40"/>
      <c r="AP46" s="18"/>
      <c r="AQ46" s="18"/>
      <c r="AR46" s="134"/>
      <c r="AS46" s="40">
        <v>21</v>
      </c>
      <c r="AT46" s="18"/>
      <c r="AU46" s="18"/>
      <c r="AV46" s="134">
        <v>21</v>
      </c>
      <c r="AW46" s="40">
        <v>24.08</v>
      </c>
      <c r="AX46" s="18"/>
      <c r="AY46" s="18"/>
      <c r="AZ46" s="134">
        <v>24.08</v>
      </c>
      <c r="BA46" s="40">
        <v>9</v>
      </c>
      <c r="BB46" s="18"/>
      <c r="BC46" s="18"/>
      <c r="BD46" s="134">
        <v>9</v>
      </c>
      <c r="BE46" s="40"/>
      <c r="BF46" s="18"/>
      <c r="BG46" s="18"/>
      <c r="BH46" s="134"/>
      <c r="BI46" s="40"/>
      <c r="BJ46" s="18"/>
      <c r="BK46" s="18"/>
      <c r="BL46" s="298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10">
        <v>38</v>
      </c>
      <c r="B47" s="40"/>
      <c r="C47" s="18"/>
      <c r="D47" s="18"/>
      <c r="E47" s="134"/>
      <c r="F47" s="40">
        <v>15.05</v>
      </c>
      <c r="G47" s="18"/>
      <c r="H47" s="18"/>
      <c r="I47" s="134">
        <v>15.05</v>
      </c>
      <c r="J47" s="40">
        <v>5.5</v>
      </c>
      <c r="K47" s="18">
        <v>13.9</v>
      </c>
      <c r="L47" s="18"/>
      <c r="M47" s="134">
        <v>19.399999999999999</v>
      </c>
      <c r="N47" s="40">
        <v>22.85</v>
      </c>
      <c r="O47" s="18"/>
      <c r="P47" s="18"/>
      <c r="Q47" s="134">
        <v>22.85</v>
      </c>
      <c r="R47" s="40">
        <v>9.1</v>
      </c>
      <c r="S47" s="18">
        <v>19.5</v>
      </c>
      <c r="T47" s="18"/>
      <c r="U47" s="134">
        <v>28.6</v>
      </c>
      <c r="V47" s="40">
        <v>6.7</v>
      </c>
      <c r="W47" s="18">
        <v>22.5</v>
      </c>
      <c r="X47" s="18">
        <v>0.5</v>
      </c>
      <c r="Y47" s="18"/>
      <c r="Z47" s="18"/>
      <c r="AA47" s="18"/>
      <c r="AB47" s="134">
        <v>29.7</v>
      </c>
      <c r="AC47" s="40">
        <v>16.98</v>
      </c>
      <c r="AD47" s="18"/>
      <c r="AE47" s="18"/>
      <c r="AF47" s="134">
        <v>16.98</v>
      </c>
      <c r="AG47" s="40">
        <v>13.1</v>
      </c>
      <c r="AH47" s="18">
        <v>54.75</v>
      </c>
      <c r="AI47" s="18">
        <v>1.2</v>
      </c>
      <c r="AJ47" s="134">
        <v>69.05</v>
      </c>
      <c r="AK47" s="40"/>
      <c r="AL47" s="18"/>
      <c r="AM47" s="18"/>
      <c r="AN47" s="134"/>
      <c r="AO47" s="40"/>
      <c r="AP47" s="18"/>
      <c r="AQ47" s="18"/>
      <c r="AR47" s="134"/>
      <c r="AS47" s="40">
        <v>48</v>
      </c>
      <c r="AT47" s="18"/>
      <c r="AU47" s="18"/>
      <c r="AV47" s="134">
        <v>48</v>
      </c>
      <c r="AW47" s="40">
        <v>17</v>
      </c>
      <c r="AX47" s="18"/>
      <c r="AY47" s="18"/>
      <c r="AZ47" s="134">
        <v>17</v>
      </c>
      <c r="BA47" s="40">
        <v>10.950000000000001</v>
      </c>
      <c r="BB47" s="18"/>
      <c r="BC47" s="18"/>
      <c r="BD47" s="134">
        <v>10.950000000000001</v>
      </c>
      <c r="BE47" s="40"/>
      <c r="BF47" s="18"/>
      <c r="BG47" s="18"/>
      <c r="BH47" s="134"/>
      <c r="BI47" s="40"/>
      <c r="BJ47" s="18"/>
      <c r="BK47" s="18"/>
      <c r="BL47" s="298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10">
        <v>39</v>
      </c>
      <c r="B48" s="40"/>
      <c r="C48" s="18"/>
      <c r="D48" s="18"/>
      <c r="E48" s="134"/>
      <c r="F48" s="40">
        <v>8.1</v>
      </c>
      <c r="G48" s="18"/>
      <c r="H48" s="18"/>
      <c r="I48" s="134">
        <v>8.1</v>
      </c>
      <c r="J48" s="40">
        <v>10</v>
      </c>
      <c r="K48" s="18"/>
      <c r="L48" s="18"/>
      <c r="M48" s="134">
        <v>10</v>
      </c>
      <c r="N48" s="40">
        <v>22.75</v>
      </c>
      <c r="O48" s="18"/>
      <c r="P48" s="18"/>
      <c r="Q48" s="134">
        <v>22.75</v>
      </c>
      <c r="R48" s="40">
        <v>2.6</v>
      </c>
      <c r="S48" s="18">
        <v>56.4</v>
      </c>
      <c r="T48" s="18"/>
      <c r="U48" s="134">
        <v>59</v>
      </c>
      <c r="V48" s="40">
        <v>6.35</v>
      </c>
      <c r="W48" s="18"/>
      <c r="X48" s="18"/>
      <c r="Y48" s="18"/>
      <c r="Z48" s="18"/>
      <c r="AA48" s="18"/>
      <c r="AB48" s="134">
        <v>6.35</v>
      </c>
      <c r="AC48" s="40">
        <v>23.1</v>
      </c>
      <c r="AD48" s="18"/>
      <c r="AE48" s="18">
        <v>1.95</v>
      </c>
      <c r="AF48" s="134">
        <v>25.05</v>
      </c>
      <c r="AG48" s="40"/>
      <c r="AH48" s="18"/>
      <c r="AI48" s="18"/>
      <c r="AJ48" s="134"/>
      <c r="AK48" s="40">
        <v>4.68</v>
      </c>
      <c r="AL48" s="18"/>
      <c r="AM48" s="18"/>
      <c r="AN48" s="134">
        <v>4.68</v>
      </c>
      <c r="AO48" s="40"/>
      <c r="AP48" s="18"/>
      <c r="AQ48" s="18"/>
      <c r="AR48" s="134"/>
      <c r="AS48" s="40">
        <v>3.5</v>
      </c>
      <c r="AT48" s="18"/>
      <c r="AU48" s="18"/>
      <c r="AV48" s="134">
        <v>3.5</v>
      </c>
      <c r="AW48" s="40">
        <v>15</v>
      </c>
      <c r="AX48" s="18"/>
      <c r="AY48" s="18"/>
      <c r="AZ48" s="134">
        <v>15</v>
      </c>
      <c r="BA48" s="40">
        <v>12.1</v>
      </c>
      <c r="BB48" s="18"/>
      <c r="BC48" s="18"/>
      <c r="BD48" s="134">
        <v>12.1</v>
      </c>
      <c r="BE48" s="40"/>
      <c r="BF48" s="18"/>
      <c r="BG48" s="18"/>
      <c r="BH48" s="134"/>
      <c r="BI48" s="40"/>
      <c r="BJ48" s="18"/>
      <c r="BK48" s="18"/>
      <c r="BL48" s="298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10">
        <v>40</v>
      </c>
      <c r="B49" s="40"/>
      <c r="C49" s="18"/>
      <c r="D49" s="18"/>
      <c r="E49" s="134"/>
      <c r="F49" s="40">
        <v>26</v>
      </c>
      <c r="G49" s="18"/>
      <c r="H49" s="18"/>
      <c r="I49" s="134">
        <v>26</v>
      </c>
      <c r="J49" s="40">
        <v>3.1</v>
      </c>
      <c r="K49" s="18"/>
      <c r="L49" s="18"/>
      <c r="M49" s="134">
        <v>3.1</v>
      </c>
      <c r="N49" s="40">
        <v>15.2</v>
      </c>
      <c r="O49" s="18">
        <v>10</v>
      </c>
      <c r="P49" s="18"/>
      <c r="Q49" s="134">
        <v>25.2</v>
      </c>
      <c r="R49" s="40">
        <v>5.6</v>
      </c>
      <c r="S49" s="18">
        <v>20</v>
      </c>
      <c r="T49" s="18"/>
      <c r="U49" s="134">
        <v>25.6</v>
      </c>
      <c r="V49" s="40">
        <v>4.75</v>
      </c>
      <c r="W49" s="18"/>
      <c r="X49" s="18"/>
      <c r="Y49" s="18"/>
      <c r="Z49" s="18"/>
      <c r="AA49" s="18"/>
      <c r="AB49" s="134">
        <v>4.75</v>
      </c>
      <c r="AC49" s="40">
        <v>9.1</v>
      </c>
      <c r="AD49" s="18"/>
      <c r="AE49" s="18">
        <v>2.8984700000000001</v>
      </c>
      <c r="AF49" s="134">
        <v>11.998469999999999</v>
      </c>
      <c r="AG49" s="40">
        <v>8.48</v>
      </c>
      <c r="AH49" s="18"/>
      <c r="AI49" s="18"/>
      <c r="AJ49" s="134">
        <v>8.48</v>
      </c>
      <c r="AK49" s="40"/>
      <c r="AL49" s="18"/>
      <c r="AM49" s="18"/>
      <c r="AN49" s="134"/>
      <c r="AO49" s="40"/>
      <c r="AP49" s="18"/>
      <c r="AQ49" s="18"/>
      <c r="AR49" s="134"/>
      <c r="AS49" s="40">
        <v>20.5</v>
      </c>
      <c r="AT49" s="18"/>
      <c r="AU49" s="18"/>
      <c r="AV49" s="134">
        <v>20.5</v>
      </c>
      <c r="AW49" s="40">
        <v>28.5</v>
      </c>
      <c r="AX49" s="18"/>
      <c r="AY49" s="18"/>
      <c r="AZ49" s="134">
        <v>28.5</v>
      </c>
      <c r="BA49" s="40"/>
      <c r="BB49" s="18"/>
      <c r="BC49" s="18"/>
      <c r="BD49" s="134"/>
      <c r="BE49" s="40"/>
      <c r="BF49" s="18"/>
      <c r="BG49" s="18"/>
      <c r="BH49" s="134"/>
      <c r="BI49" s="40"/>
      <c r="BJ49" s="18"/>
      <c r="BK49" s="18"/>
      <c r="BL49" s="298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10">
        <v>41</v>
      </c>
      <c r="B50" s="40"/>
      <c r="C50" s="18"/>
      <c r="D50" s="18"/>
      <c r="E50" s="134"/>
      <c r="F50" s="40">
        <v>11</v>
      </c>
      <c r="G50" s="18"/>
      <c r="H50" s="18"/>
      <c r="I50" s="134">
        <v>11</v>
      </c>
      <c r="J50" s="40">
        <v>13.4</v>
      </c>
      <c r="K50" s="18"/>
      <c r="L50" s="18"/>
      <c r="M50" s="134">
        <v>13.4</v>
      </c>
      <c r="N50" s="40">
        <v>29.3</v>
      </c>
      <c r="O50" s="18">
        <v>10</v>
      </c>
      <c r="P50" s="18"/>
      <c r="Q50" s="134">
        <v>39.299999999999997</v>
      </c>
      <c r="R50" s="40">
        <v>8.5</v>
      </c>
      <c r="S50" s="18">
        <v>41</v>
      </c>
      <c r="T50" s="18"/>
      <c r="U50" s="134">
        <v>49.5</v>
      </c>
      <c r="V50" s="40">
        <v>6.7</v>
      </c>
      <c r="W50" s="18">
        <v>15.6</v>
      </c>
      <c r="X50" s="18"/>
      <c r="Y50" s="18"/>
      <c r="Z50" s="18"/>
      <c r="AA50" s="18"/>
      <c r="AB50" s="134">
        <v>22.3</v>
      </c>
      <c r="AC50" s="40">
        <v>36.950000000000003</v>
      </c>
      <c r="AD50" s="18"/>
      <c r="AE50" s="18">
        <v>0.8</v>
      </c>
      <c r="AF50" s="134">
        <v>37.75</v>
      </c>
      <c r="AG50" s="40">
        <v>7.3</v>
      </c>
      <c r="AH50" s="18"/>
      <c r="AI50" s="18"/>
      <c r="AJ50" s="134">
        <v>7.3</v>
      </c>
      <c r="AK50" s="40"/>
      <c r="AL50" s="18"/>
      <c r="AM50" s="18"/>
      <c r="AN50" s="134"/>
      <c r="AO50" s="40"/>
      <c r="AP50" s="18"/>
      <c r="AQ50" s="18"/>
      <c r="AR50" s="134"/>
      <c r="AS50" s="40">
        <v>28.58</v>
      </c>
      <c r="AT50" s="18"/>
      <c r="AU50" s="18"/>
      <c r="AV50" s="134">
        <v>28.58</v>
      </c>
      <c r="AW50" s="40">
        <v>26.6</v>
      </c>
      <c r="AX50" s="18"/>
      <c r="AY50" s="18"/>
      <c r="AZ50" s="134">
        <v>26.6</v>
      </c>
      <c r="BA50" s="40">
        <v>6.1</v>
      </c>
      <c r="BB50" s="18"/>
      <c r="BC50" s="18"/>
      <c r="BD50" s="134">
        <v>6.1</v>
      </c>
      <c r="BE50" s="40"/>
      <c r="BF50" s="18"/>
      <c r="BG50" s="18"/>
      <c r="BH50" s="134"/>
      <c r="BI50" s="40"/>
      <c r="BJ50" s="18"/>
      <c r="BK50" s="18"/>
      <c r="BL50" s="298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10">
        <v>42</v>
      </c>
      <c r="B51" s="40"/>
      <c r="C51" s="18"/>
      <c r="D51" s="18"/>
      <c r="E51" s="134"/>
      <c r="F51" s="40">
        <v>9.8000000000000007</v>
      </c>
      <c r="G51" s="18"/>
      <c r="H51" s="18"/>
      <c r="I51" s="134">
        <v>9.8000000000000007</v>
      </c>
      <c r="J51" s="40">
        <v>3.1</v>
      </c>
      <c r="K51" s="18">
        <v>16.7</v>
      </c>
      <c r="L51" s="18"/>
      <c r="M51" s="134">
        <v>19.8</v>
      </c>
      <c r="N51" s="40">
        <v>6.2</v>
      </c>
      <c r="O51" s="18"/>
      <c r="P51" s="18"/>
      <c r="Q51" s="134">
        <v>6.2</v>
      </c>
      <c r="R51" s="40">
        <v>8.6999999999999993</v>
      </c>
      <c r="S51" s="18">
        <v>53.1</v>
      </c>
      <c r="T51" s="18"/>
      <c r="U51" s="134">
        <v>61.8</v>
      </c>
      <c r="V51" s="40">
        <v>3.5</v>
      </c>
      <c r="W51" s="18"/>
      <c r="X51" s="18">
        <v>0.5</v>
      </c>
      <c r="Y51" s="18"/>
      <c r="Z51" s="18"/>
      <c r="AA51" s="18"/>
      <c r="AB51" s="134">
        <v>4</v>
      </c>
      <c r="AC51" s="40"/>
      <c r="AD51" s="18"/>
      <c r="AE51" s="18">
        <v>2.1799999999999997</v>
      </c>
      <c r="AF51" s="134">
        <v>2.1799999999999997</v>
      </c>
      <c r="AG51" s="40">
        <v>11.15</v>
      </c>
      <c r="AH51" s="18"/>
      <c r="AI51" s="18"/>
      <c r="AJ51" s="134">
        <v>11.15</v>
      </c>
      <c r="AK51" s="40">
        <v>4.4700000000000006</v>
      </c>
      <c r="AL51" s="18"/>
      <c r="AM51" s="18"/>
      <c r="AN51" s="134">
        <v>4.4700000000000006</v>
      </c>
      <c r="AO51" s="40"/>
      <c r="AP51" s="18"/>
      <c r="AQ51" s="18"/>
      <c r="AR51" s="134"/>
      <c r="AS51" s="40">
        <v>18.5</v>
      </c>
      <c r="AT51" s="18"/>
      <c r="AU51" s="18"/>
      <c r="AV51" s="134">
        <v>18.5</v>
      </c>
      <c r="AW51" s="40">
        <v>19</v>
      </c>
      <c r="AX51" s="18"/>
      <c r="AY51" s="18"/>
      <c r="AZ51" s="134">
        <v>19</v>
      </c>
      <c r="BA51" s="40">
        <v>3</v>
      </c>
      <c r="BB51" s="18"/>
      <c r="BC51" s="18"/>
      <c r="BD51" s="134">
        <v>3</v>
      </c>
      <c r="BE51" s="40"/>
      <c r="BF51" s="18"/>
      <c r="BG51" s="18"/>
      <c r="BH51" s="134"/>
      <c r="BI51" s="40"/>
      <c r="BJ51" s="18"/>
      <c r="BK51" s="18"/>
      <c r="BL51" s="298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10">
        <v>43</v>
      </c>
      <c r="B52" s="40"/>
      <c r="C52" s="18"/>
      <c r="D52" s="18"/>
      <c r="E52" s="134"/>
      <c r="F52" s="40">
        <v>33.71</v>
      </c>
      <c r="G52" s="18">
        <v>10.199999999999999</v>
      </c>
      <c r="H52" s="18"/>
      <c r="I52" s="134">
        <v>43.91</v>
      </c>
      <c r="J52" s="40">
        <v>3.1</v>
      </c>
      <c r="K52" s="18"/>
      <c r="L52" s="18"/>
      <c r="M52" s="134">
        <v>3.1</v>
      </c>
      <c r="N52" s="40">
        <v>33.6</v>
      </c>
      <c r="O52" s="18"/>
      <c r="P52" s="18"/>
      <c r="Q52" s="134">
        <v>33.6</v>
      </c>
      <c r="R52" s="40">
        <v>10.9</v>
      </c>
      <c r="S52" s="18"/>
      <c r="T52" s="18">
        <v>0.75</v>
      </c>
      <c r="U52" s="134">
        <v>11.65</v>
      </c>
      <c r="V52" s="40">
        <v>1.6</v>
      </c>
      <c r="W52" s="18"/>
      <c r="X52" s="18">
        <v>2.4249999999999998</v>
      </c>
      <c r="Y52" s="18"/>
      <c r="Z52" s="18"/>
      <c r="AA52" s="18"/>
      <c r="AB52" s="134">
        <v>4.0250000000000004</v>
      </c>
      <c r="AC52" s="40">
        <v>3.15</v>
      </c>
      <c r="AD52" s="18"/>
      <c r="AE52" s="18">
        <v>3.42</v>
      </c>
      <c r="AF52" s="134">
        <v>6.57</v>
      </c>
      <c r="AG52" s="40">
        <v>8.01</v>
      </c>
      <c r="AH52" s="18"/>
      <c r="AI52" s="18"/>
      <c r="AJ52" s="134">
        <v>8.01</v>
      </c>
      <c r="AK52" s="40">
        <v>3</v>
      </c>
      <c r="AL52" s="18"/>
      <c r="AM52" s="18"/>
      <c r="AN52" s="134">
        <v>3</v>
      </c>
      <c r="AO52" s="40"/>
      <c r="AP52" s="18"/>
      <c r="AQ52" s="18"/>
      <c r="AR52" s="134"/>
      <c r="AS52" s="40">
        <v>10.58</v>
      </c>
      <c r="AT52" s="18"/>
      <c r="AU52" s="18"/>
      <c r="AV52" s="134">
        <v>10.58</v>
      </c>
      <c r="AW52" s="40">
        <v>19</v>
      </c>
      <c r="AX52" s="18"/>
      <c r="AY52" s="18"/>
      <c r="AZ52" s="134">
        <v>19</v>
      </c>
      <c r="BA52" s="40">
        <v>16.25</v>
      </c>
      <c r="BB52" s="18"/>
      <c r="BC52" s="18"/>
      <c r="BD52" s="134">
        <v>16.25</v>
      </c>
      <c r="BE52" s="40"/>
      <c r="BF52" s="18"/>
      <c r="BG52" s="18"/>
      <c r="BH52" s="134"/>
      <c r="BI52" s="40"/>
      <c r="BJ52" s="18"/>
      <c r="BK52" s="18"/>
      <c r="BL52" s="298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10">
        <v>44</v>
      </c>
      <c r="B53" s="40"/>
      <c r="C53" s="18"/>
      <c r="D53" s="18"/>
      <c r="E53" s="134"/>
      <c r="F53" s="40">
        <v>3.2</v>
      </c>
      <c r="G53" s="18">
        <v>17.100000000000001</v>
      </c>
      <c r="H53" s="18"/>
      <c r="I53" s="134">
        <v>20.3</v>
      </c>
      <c r="J53" s="40">
        <v>3.1</v>
      </c>
      <c r="K53" s="18"/>
      <c r="L53" s="18"/>
      <c r="M53" s="134">
        <v>3.1</v>
      </c>
      <c r="N53" s="40"/>
      <c r="O53" s="18"/>
      <c r="P53" s="18"/>
      <c r="Q53" s="134"/>
      <c r="R53" s="40">
        <v>13.85</v>
      </c>
      <c r="S53" s="18">
        <v>17</v>
      </c>
      <c r="T53" s="18">
        <v>0.68</v>
      </c>
      <c r="U53" s="134">
        <v>31.53</v>
      </c>
      <c r="V53" s="40"/>
      <c r="W53" s="18">
        <v>25</v>
      </c>
      <c r="X53" s="18">
        <v>1.31</v>
      </c>
      <c r="Y53" s="18"/>
      <c r="Z53" s="18"/>
      <c r="AA53" s="18"/>
      <c r="AB53" s="134">
        <v>26.31</v>
      </c>
      <c r="AC53" s="40">
        <v>2.8</v>
      </c>
      <c r="AD53" s="18">
        <v>9</v>
      </c>
      <c r="AE53" s="18"/>
      <c r="AF53" s="134">
        <v>11.8</v>
      </c>
      <c r="AG53" s="40"/>
      <c r="AH53" s="18"/>
      <c r="AI53" s="18"/>
      <c r="AJ53" s="134"/>
      <c r="AK53" s="40">
        <v>5.51</v>
      </c>
      <c r="AL53" s="18"/>
      <c r="AM53" s="18"/>
      <c r="AN53" s="134">
        <v>5.51</v>
      </c>
      <c r="AO53" s="40"/>
      <c r="AP53" s="18"/>
      <c r="AQ53" s="18"/>
      <c r="AR53" s="134"/>
      <c r="AS53" s="40">
        <v>29.3</v>
      </c>
      <c r="AT53" s="18"/>
      <c r="AU53" s="18"/>
      <c r="AV53" s="134">
        <v>29.3</v>
      </c>
      <c r="AW53" s="40">
        <v>28.5</v>
      </c>
      <c r="AX53" s="18"/>
      <c r="AY53" s="18"/>
      <c r="AZ53" s="134">
        <v>28.5</v>
      </c>
      <c r="BA53" s="40">
        <v>8</v>
      </c>
      <c r="BB53" s="18"/>
      <c r="BC53" s="18"/>
      <c r="BD53" s="134">
        <v>8</v>
      </c>
      <c r="BE53" s="40"/>
      <c r="BF53" s="18"/>
      <c r="BG53" s="18"/>
      <c r="BH53" s="134"/>
      <c r="BI53" s="40"/>
      <c r="BJ53" s="18"/>
      <c r="BK53" s="18"/>
      <c r="BL53" s="298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10">
        <v>45</v>
      </c>
      <c r="B54" s="40"/>
      <c r="C54" s="18"/>
      <c r="D54" s="18"/>
      <c r="E54" s="134"/>
      <c r="F54" s="40">
        <v>3.1</v>
      </c>
      <c r="G54" s="18"/>
      <c r="H54" s="18"/>
      <c r="I54" s="134">
        <v>3.1</v>
      </c>
      <c r="J54" s="40"/>
      <c r="K54" s="18">
        <v>24</v>
      </c>
      <c r="L54" s="18"/>
      <c r="M54" s="134">
        <v>24</v>
      </c>
      <c r="N54" s="40"/>
      <c r="O54" s="18"/>
      <c r="P54" s="18">
        <v>0.5</v>
      </c>
      <c r="Q54" s="134">
        <v>0.5</v>
      </c>
      <c r="R54" s="40">
        <v>17.899999999999999</v>
      </c>
      <c r="S54" s="18">
        <v>26.2</v>
      </c>
      <c r="T54" s="18">
        <v>1.25</v>
      </c>
      <c r="U54" s="134">
        <v>45.349999999999994</v>
      </c>
      <c r="V54" s="40"/>
      <c r="W54" s="18">
        <v>9</v>
      </c>
      <c r="X54" s="18">
        <v>2</v>
      </c>
      <c r="Y54" s="18"/>
      <c r="Z54" s="18"/>
      <c r="AA54" s="18"/>
      <c r="AB54" s="134">
        <v>11</v>
      </c>
      <c r="AC54" s="40">
        <v>4</v>
      </c>
      <c r="AD54" s="18">
        <v>34</v>
      </c>
      <c r="AE54" s="18">
        <v>1.782057</v>
      </c>
      <c r="AF54" s="134">
        <v>39.782057000000002</v>
      </c>
      <c r="AG54" s="40"/>
      <c r="AH54" s="18"/>
      <c r="AI54" s="18"/>
      <c r="AJ54" s="134"/>
      <c r="AK54" s="40">
        <v>7.09</v>
      </c>
      <c r="AL54" s="18"/>
      <c r="AM54" s="18"/>
      <c r="AN54" s="134">
        <v>7.09</v>
      </c>
      <c r="AO54" s="40"/>
      <c r="AP54" s="18"/>
      <c r="AQ54" s="18"/>
      <c r="AR54" s="134"/>
      <c r="AS54" s="40">
        <v>3</v>
      </c>
      <c r="AT54" s="18"/>
      <c r="AU54" s="18"/>
      <c r="AV54" s="134">
        <v>3</v>
      </c>
      <c r="AW54" s="40">
        <v>21.5</v>
      </c>
      <c r="AX54" s="18"/>
      <c r="AY54" s="18"/>
      <c r="AZ54" s="134">
        <v>21.5</v>
      </c>
      <c r="BA54" s="40">
        <v>7.8</v>
      </c>
      <c r="BB54" s="18"/>
      <c r="BC54" s="18"/>
      <c r="BD54" s="134">
        <v>7.8</v>
      </c>
      <c r="BE54" s="40"/>
      <c r="BF54" s="18"/>
      <c r="BG54" s="18"/>
      <c r="BH54" s="134"/>
      <c r="BI54" s="40"/>
      <c r="BJ54" s="18"/>
      <c r="BK54" s="18"/>
      <c r="BL54" s="298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10">
        <v>46</v>
      </c>
      <c r="B55" s="40"/>
      <c r="C55" s="18"/>
      <c r="D55" s="18"/>
      <c r="E55" s="134"/>
      <c r="F55" s="40">
        <v>4</v>
      </c>
      <c r="G55" s="18"/>
      <c r="H55" s="18">
        <v>1</v>
      </c>
      <c r="I55" s="134">
        <v>5</v>
      </c>
      <c r="J55" s="40">
        <v>6.85</v>
      </c>
      <c r="K55" s="18"/>
      <c r="L55" s="18"/>
      <c r="M55" s="134">
        <v>6.85</v>
      </c>
      <c r="N55" s="40"/>
      <c r="O55" s="18">
        <v>15</v>
      </c>
      <c r="P55" s="18">
        <v>1</v>
      </c>
      <c r="Q55" s="134">
        <v>16</v>
      </c>
      <c r="R55" s="40">
        <v>8.0500000000000007</v>
      </c>
      <c r="S55" s="18"/>
      <c r="T55" s="18">
        <v>1.5699999999999998</v>
      </c>
      <c r="U55" s="134">
        <v>9.620000000000001</v>
      </c>
      <c r="V55" s="40">
        <v>8.3000000000000007</v>
      </c>
      <c r="W55" s="18"/>
      <c r="X55" s="18"/>
      <c r="Y55" s="18"/>
      <c r="Z55" s="18"/>
      <c r="AA55" s="18"/>
      <c r="AB55" s="134">
        <v>8.3000000000000007</v>
      </c>
      <c r="AC55" s="40">
        <v>2</v>
      </c>
      <c r="AD55" s="18">
        <v>41.2</v>
      </c>
      <c r="AE55" s="18">
        <v>3.66</v>
      </c>
      <c r="AF55" s="134">
        <v>46.86</v>
      </c>
      <c r="AG55" s="40"/>
      <c r="AH55" s="18"/>
      <c r="AI55" s="18"/>
      <c r="AJ55" s="134"/>
      <c r="AK55" s="40"/>
      <c r="AL55" s="18"/>
      <c r="AM55" s="18"/>
      <c r="AN55" s="134"/>
      <c r="AO55" s="40"/>
      <c r="AP55" s="18"/>
      <c r="AQ55" s="18"/>
      <c r="AR55" s="134"/>
      <c r="AS55" s="40">
        <v>1.6</v>
      </c>
      <c r="AT55" s="18"/>
      <c r="AU55" s="18"/>
      <c r="AV55" s="134">
        <v>1.6</v>
      </c>
      <c r="AW55" s="40">
        <v>21</v>
      </c>
      <c r="AX55" s="18"/>
      <c r="AY55" s="18"/>
      <c r="AZ55" s="134">
        <v>21</v>
      </c>
      <c r="BA55" s="40">
        <v>13</v>
      </c>
      <c r="BB55" s="18"/>
      <c r="BC55" s="18"/>
      <c r="BD55" s="134">
        <v>13</v>
      </c>
      <c r="BE55" s="40"/>
      <c r="BF55" s="18"/>
      <c r="BG55" s="18"/>
      <c r="BH55" s="134"/>
      <c r="BI55" s="40"/>
      <c r="BJ55" s="18"/>
      <c r="BK55" s="18"/>
      <c r="BL55" s="298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10">
        <v>47</v>
      </c>
      <c r="B56" s="40"/>
      <c r="C56" s="18"/>
      <c r="D56" s="18"/>
      <c r="E56" s="134"/>
      <c r="F56" s="40">
        <v>6.1</v>
      </c>
      <c r="G56" s="18"/>
      <c r="H56" s="18"/>
      <c r="I56" s="134">
        <v>6.1</v>
      </c>
      <c r="J56" s="40">
        <v>3.2</v>
      </c>
      <c r="K56" s="18"/>
      <c r="L56" s="18"/>
      <c r="M56" s="134">
        <v>3.2</v>
      </c>
      <c r="N56" s="40"/>
      <c r="O56" s="18">
        <v>15</v>
      </c>
      <c r="P56" s="18">
        <v>0.5</v>
      </c>
      <c r="Q56" s="134">
        <v>15.5</v>
      </c>
      <c r="R56" s="40">
        <v>13.059999999999999</v>
      </c>
      <c r="S56" s="18">
        <v>10</v>
      </c>
      <c r="T56" s="18">
        <v>1.1399999999999999</v>
      </c>
      <c r="U56" s="134">
        <v>24.2</v>
      </c>
      <c r="V56" s="40"/>
      <c r="W56" s="18"/>
      <c r="X56" s="18"/>
      <c r="Y56" s="18"/>
      <c r="Z56" s="18"/>
      <c r="AA56" s="18"/>
      <c r="AB56" s="134"/>
      <c r="AC56" s="40">
        <v>8.2199999999999989</v>
      </c>
      <c r="AD56" s="18">
        <v>25.3</v>
      </c>
      <c r="AE56" s="18">
        <v>1.8599999999999999</v>
      </c>
      <c r="AF56" s="134">
        <v>35.379999999999995</v>
      </c>
      <c r="AG56" s="40">
        <v>3.02</v>
      </c>
      <c r="AH56" s="18"/>
      <c r="AI56" s="18"/>
      <c r="AJ56" s="134">
        <v>3.02</v>
      </c>
      <c r="AK56" s="40">
        <v>1</v>
      </c>
      <c r="AL56" s="18"/>
      <c r="AM56" s="18"/>
      <c r="AN56" s="134">
        <v>1</v>
      </c>
      <c r="AO56" s="40">
        <v>3.56</v>
      </c>
      <c r="AP56" s="18"/>
      <c r="AQ56" s="18"/>
      <c r="AR56" s="134">
        <v>3.56</v>
      </c>
      <c r="AS56" s="40">
        <v>1</v>
      </c>
      <c r="AT56" s="18"/>
      <c r="AU56" s="18"/>
      <c r="AV56" s="134">
        <v>1</v>
      </c>
      <c r="AW56" s="40">
        <v>13.5</v>
      </c>
      <c r="AX56" s="18"/>
      <c r="AY56" s="18"/>
      <c r="AZ56" s="134">
        <v>13.5</v>
      </c>
      <c r="BA56" s="40">
        <v>8</v>
      </c>
      <c r="BB56" s="18"/>
      <c r="BC56" s="18"/>
      <c r="BD56" s="134">
        <v>8</v>
      </c>
      <c r="BE56" s="40"/>
      <c r="BF56" s="18"/>
      <c r="BG56" s="18"/>
      <c r="BH56" s="134"/>
      <c r="BI56" s="40"/>
      <c r="BJ56" s="18"/>
      <c r="BK56" s="18"/>
      <c r="BL56" s="298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10">
        <v>48</v>
      </c>
      <c r="B57" s="40"/>
      <c r="C57" s="18"/>
      <c r="D57" s="18"/>
      <c r="E57" s="134"/>
      <c r="F57" s="40">
        <v>18.45</v>
      </c>
      <c r="G57" s="18"/>
      <c r="H57" s="18">
        <v>1</v>
      </c>
      <c r="I57" s="134">
        <v>19.45</v>
      </c>
      <c r="J57" s="40">
        <v>8.9499999999999993</v>
      </c>
      <c r="K57" s="18"/>
      <c r="L57" s="18">
        <v>0.75</v>
      </c>
      <c r="M57" s="134">
        <v>9.6999999999999993</v>
      </c>
      <c r="N57" s="40">
        <v>1.35</v>
      </c>
      <c r="O57" s="18">
        <v>17.5</v>
      </c>
      <c r="P57" s="18">
        <v>0.75</v>
      </c>
      <c r="Q57" s="134">
        <v>19.600000000000001</v>
      </c>
      <c r="R57" s="40">
        <v>22.47</v>
      </c>
      <c r="S57" s="18">
        <v>20</v>
      </c>
      <c r="T57" s="18">
        <v>1</v>
      </c>
      <c r="U57" s="134">
        <v>43.47</v>
      </c>
      <c r="V57" s="40">
        <v>11.2</v>
      </c>
      <c r="W57" s="18">
        <v>17</v>
      </c>
      <c r="X57" s="18"/>
      <c r="Y57" s="18"/>
      <c r="Z57" s="18"/>
      <c r="AA57" s="18"/>
      <c r="AB57" s="134">
        <v>28.2</v>
      </c>
      <c r="AC57" s="40">
        <v>1.5</v>
      </c>
      <c r="AD57" s="18">
        <v>35.849999999999994</v>
      </c>
      <c r="AE57" s="18">
        <v>3.26</v>
      </c>
      <c r="AF57" s="134">
        <v>40.609999999999992</v>
      </c>
      <c r="AG57" s="40">
        <v>3.42</v>
      </c>
      <c r="AH57" s="18"/>
      <c r="AI57" s="18"/>
      <c r="AJ57" s="134">
        <v>3.42</v>
      </c>
      <c r="AK57" s="40">
        <v>3</v>
      </c>
      <c r="AL57" s="18"/>
      <c r="AM57" s="18"/>
      <c r="AN57" s="134">
        <v>3</v>
      </c>
      <c r="AO57" s="40"/>
      <c r="AP57" s="18"/>
      <c r="AQ57" s="18"/>
      <c r="AR57" s="134"/>
      <c r="AS57" s="40">
        <v>6.9</v>
      </c>
      <c r="AT57" s="18"/>
      <c r="AU57" s="18"/>
      <c r="AV57" s="134">
        <v>6.9</v>
      </c>
      <c r="AW57" s="40">
        <v>14.95</v>
      </c>
      <c r="AX57" s="18"/>
      <c r="AY57" s="18"/>
      <c r="AZ57" s="134">
        <v>14.95</v>
      </c>
      <c r="BA57" s="40">
        <v>6</v>
      </c>
      <c r="BB57" s="18"/>
      <c r="BC57" s="18"/>
      <c r="BD57" s="134">
        <v>6</v>
      </c>
      <c r="BE57" s="40"/>
      <c r="BF57" s="18"/>
      <c r="BG57" s="18"/>
      <c r="BH57" s="134"/>
      <c r="BI57" s="40"/>
      <c r="BJ57" s="18"/>
      <c r="BK57" s="18"/>
      <c r="BL57" s="298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10">
        <v>49</v>
      </c>
      <c r="B58" s="40"/>
      <c r="C58" s="18"/>
      <c r="D58" s="18"/>
      <c r="E58" s="134"/>
      <c r="F58" s="40"/>
      <c r="G58" s="18"/>
      <c r="H58" s="18"/>
      <c r="I58" s="134"/>
      <c r="J58" s="40">
        <v>8.35</v>
      </c>
      <c r="K58" s="18">
        <v>12.95</v>
      </c>
      <c r="L58" s="18">
        <v>2</v>
      </c>
      <c r="M58" s="134">
        <v>23.299999999999997</v>
      </c>
      <c r="N58" s="40">
        <v>7.6</v>
      </c>
      <c r="O58" s="18"/>
      <c r="P58" s="18">
        <v>2</v>
      </c>
      <c r="Q58" s="134">
        <v>9.6</v>
      </c>
      <c r="R58" s="40">
        <v>10.050000000000001</v>
      </c>
      <c r="S58" s="18"/>
      <c r="T58" s="18">
        <v>2</v>
      </c>
      <c r="U58" s="134">
        <v>12.05</v>
      </c>
      <c r="V58" s="40">
        <v>11.2</v>
      </c>
      <c r="W58" s="18"/>
      <c r="X58" s="18">
        <v>2.27</v>
      </c>
      <c r="Y58" s="18"/>
      <c r="Z58" s="18"/>
      <c r="AA58" s="18"/>
      <c r="AB58" s="134">
        <v>13.469999999999999</v>
      </c>
      <c r="AC58" s="40">
        <v>4</v>
      </c>
      <c r="AD58" s="18">
        <v>9.6</v>
      </c>
      <c r="AE58" s="18">
        <v>4.2473999999999998</v>
      </c>
      <c r="AF58" s="134">
        <v>17.8474</v>
      </c>
      <c r="AG58" s="40">
        <v>8.15</v>
      </c>
      <c r="AH58" s="18"/>
      <c r="AI58" s="18"/>
      <c r="AJ58" s="134">
        <v>8.15</v>
      </c>
      <c r="AK58" s="40">
        <v>4</v>
      </c>
      <c r="AL58" s="18"/>
      <c r="AM58" s="18"/>
      <c r="AN58" s="134">
        <v>4</v>
      </c>
      <c r="AO58" s="40">
        <v>1.82</v>
      </c>
      <c r="AP58" s="18"/>
      <c r="AQ58" s="18"/>
      <c r="AR58" s="134">
        <v>1.82</v>
      </c>
      <c r="AS58" s="40">
        <v>7</v>
      </c>
      <c r="AT58" s="18"/>
      <c r="AU58" s="18"/>
      <c r="AV58" s="134">
        <v>7</v>
      </c>
      <c r="AW58" s="40">
        <v>19.100000000000001</v>
      </c>
      <c r="AX58" s="18"/>
      <c r="AY58" s="18"/>
      <c r="AZ58" s="134">
        <v>19.100000000000001</v>
      </c>
      <c r="BA58" s="40">
        <v>3</v>
      </c>
      <c r="BB58" s="18"/>
      <c r="BC58" s="18"/>
      <c r="BD58" s="134">
        <v>3</v>
      </c>
      <c r="BE58" s="40"/>
      <c r="BF58" s="18"/>
      <c r="BG58" s="18"/>
      <c r="BH58" s="134"/>
      <c r="BI58" s="40"/>
      <c r="BJ58" s="18"/>
      <c r="BK58" s="18"/>
      <c r="BL58" s="298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10">
        <v>50</v>
      </c>
      <c r="B59" s="40"/>
      <c r="C59" s="18"/>
      <c r="D59" s="18"/>
      <c r="E59" s="134"/>
      <c r="F59" s="40"/>
      <c r="G59" s="18"/>
      <c r="H59" s="18"/>
      <c r="I59" s="134"/>
      <c r="J59" s="40">
        <v>17.23</v>
      </c>
      <c r="K59" s="18"/>
      <c r="L59" s="18">
        <v>1.9889999999999999</v>
      </c>
      <c r="M59" s="134">
        <v>19.219000000000001</v>
      </c>
      <c r="N59" s="40"/>
      <c r="O59" s="18">
        <v>16.170000000000002</v>
      </c>
      <c r="P59" s="18">
        <v>0.75</v>
      </c>
      <c r="Q59" s="134">
        <v>16.920000000000002</v>
      </c>
      <c r="R59" s="40">
        <v>11.5</v>
      </c>
      <c r="S59" s="18">
        <v>14.4</v>
      </c>
      <c r="T59" s="18">
        <v>1</v>
      </c>
      <c r="U59" s="134">
        <v>26.9</v>
      </c>
      <c r="V59" s="40">
        <v>12</v>
      </c>
      <c r="W59" s="18">
        <v>10</v>
      </c>
      <c r="X59" s="18">
        <v>1.02</v>
      </c>
      <c r="Y59" s="18"/>
      <c r="Z59" s="18"/>
      <c r="AA59" s="18">
        <v>1</v>
      </c>
      <c r="AB59" s="134">
        <v>24.02</v>
      </c>
      <c r="AC59" s="40">
        <v>10.5</v>
      </c>
      <c r="AD59" s="18">
        <v>12.7</v>
      </c>
      <c r="AE59" s="18">
        <v>1.7200000000000002</v>
      </c>
      <c r="AF59" s="134">
        <v>24.919999999999998</v>
      </c>
      <c r="AG59" s="40">
        <v>4</v>
      </c>
      <c r="AH59" s="18"/>
      <c r="AI59" s="18"/>
      <c r="AJ59" s="134">
        <v>4</v>
      </c>
      <c r="AK59" s="40">
        <v>3.5</v>
      </c>
      <c r="AL59" s="18"/>
      <c r="AM59" s="18"/>
      <c r="AN59" s="134">
        <v>3.5</v>
      </c>
      <c r="AO59" s="40"/>
      <c r="AP59" s="18"/>
      <c r="AQ59" s="18"/>
      <c r="AR59" s="134"/>
      <c r="AS59" s="40">
        <v>2</v>
      </c>
      <c r="AT59" s="18"/>
      <c r="AU59" s="18"/>
      <c r="AV59" s="134">
        <v>2</v>
      </c>
      <c r="AW59" s="40"/>
      <c r="AX59" s="18"/>
      <c r="AY59" s="18"/>
      <c r="AZ59" s="134"/>
      <c r="BA59" s="40">
        <v>10</v>
      </c>
      <c r="BB59" s="18"/>
      <c r="BC59" s="18"/>
      <c r="BD59" s="134">
        <v>10</v>
      </c>
      <c r="BE59" s="40"/>
      <c r="BF59" s="18"/>
      <c r="BG59" s="18"/>
      <c r="BH59" s="134"/>
      <c r="BI59" s="40"/>
      <c r="BJ59" s="18"/>
      <c r="BK59" s="18"/>
      <c r="BL59" s="298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10">
        <v>51</v>
      </c>
      <c r="B60" s="40"/>
      <c r="C60" s="18"/>
      <c r="D60" s="18"/>
      <c r="E60" s="134"/>
      <c r="F60" s="40">
        <v>3.16</v>
      </c>
      <c r="G60" s="18"/>
      <c r="H60" s="18">
        <v>0.75</v>
      </c>
      <c r="I60" s="134">
        <v>3.91</v>
      </c>
      <c r="J60" s="40">
        <v>21.09</v>
      </c>
      <c r="K60" s="18"/>
      <c r="L60" s="18">
        <v>1.95</v>
      </c>
      <c r="M60" s="134">
        <v>23.04</v>
      </c>
      <c r="N60" s="40">
        <v>3.8</v>
      </c>
      <c r="O60" s="18">
        <v>20.25</v>
      </c>
      <c r="P60" s="18">
        <v>0.75</v>
      </c>
      <c r="Q60" s="134">
        <v>24.8</v>
      </c>
      <c r="R60" s="40">
        <v>24.15</v>
      </c>
      <c r="S60" s="18">
        <v>50</v>
      </c>
      <c r="T60" s="18"/>
      <c r="U60" s="134">
        <v>74.150000000000006</v>
      </c>
      <c r="V60" s="40">
        <v>6.6</v>
      </c>
      <c r="W60" s="18"/>
      <c r="X60" s="18">
        <v>0.85</v>
      </c>
      <c r="Y60" s="18"/>
      <c r="Z60" s="18"/>
      <c r="AA60" s="18"/>
      <c r="AB60" s="134">
        <v>7.4499999999999993</v>
      </c>
      <c r="AC60" s="40">
        <v>3</v>
      </c>
      <c r="AD60" s="18">
        <v>22</v>
      </c>
      <c r="AE60" s="18">
        <v>3.15</v>
      </c>
      <c r="AF60" s="134">
        <v>28.15</v>
      </c>
      <c r="AG60" s="40">
        <v>4.12</v>
      </c>
      <c r="AH60" s="18"/>
      <c r="AI60" s="18"/>
      <c r="AJ60" s="134">
        <v>4.12</v>
      </c>
      <c r="AK60" s="40"/>
      <c r="AL60" s="18"/>
      <c r="AM60" s="18"/>
      <c r="AN60" s="134"/>
      <c r="AO60" s="40"/>
      <c r="AP60" s="18"/>
      <c r="AQ60" s="18"/>
      <c r="AR60" s="134"/>
      <c r="AS60" s="40"/>
      <c r="AT60" s="18"/>
      <c r="AU60" s="18"/>
      <c r="AV60" s="134"/>
      <c r="AW60" s="40">
        <v>2</v>
      </c>
      <c r="AX60" s="18"/>
      <c r="AY60" s="18"/>
      <c r="AZ60" s="134">
        <v>2</v>
      </c>
      <c r="BA60" s="40">
        <v>3</v>
      </c>
      <c r="BB60" s="18"/>
      <c r="BC60" s="18"/>
      <c r="BD60" s="134">
        <v>3</v>
      </c>
      <c r="BE60" s="40"/>
      <c r="BF60" s="18"/>
      <c r="BG60" s="18"/>
      <c r="BH60" s="134"/>
      <c r="BI60" s="40"/>
      <c r="BJ60" s="18"/>
      <c r="BK60" s="18"/>
      <c r="BL60" s="298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10">
        <v>52</v>
      </c>
      <c r="B61" s="40"/>
      <c r="C61" s="18"/>
      <c r="D61" s="18"/>
      <c r="E61" s="134"/>
      <c r="F61" s="40">
        <v>6</v>
      </c>
      <c r="G61" s="18"/>
      <c r="H61" s="18"/>
      <c r="I61" s="134">
        <v>6</v>
      </c>
      <c r="J61" s="40">
        <v>16.11</v>
      </c>
      <c r="K61" s="18">
        <v>7</v>
      </c>
      <c r="L61" s="18"/>
      <c r="M61" s="134">
        <v>23.11</v>
      </c>
      <c r="N61" s="40"/>
      <c r="O61" s="18">
        <v>51.2</v>
      </c>
      <c r="P61" s="18"/>
      <c r="Q61" s="134">
        <v>51.2</v>
      </c>
      <c r="R61" s="40">
        <v>8.15</v>
      </c>
      <c r="S61" s="18">
        <v>16.8</v>
      </c>
      <c r="T61" s="18"/>
      <c r="U61" s="134">
        <v>24.950000000000003</v>
      </c>
      <c r="V61" s="40">
        <v>12.1</v>
      </c>
      <c r="W61" s="18"/>
      <c r="X61" s="18"/>
      <c r="Y61" s="18"/>
      <c r="Z61" s="18"/>
      <c r="AA61" s="18"/>
      <c r="AB61" s="134">
        <v>12.1</v>
      </c>
      <c r="AC61" s="40">
        <v>6.2</v>
      </c>
      <c r="AD61" s="18"/>
      <c r="AE61" s="18"/>
      <c r="AF61" s="134">
        <v>6.2</v>
      </c>
      <c r="AG61" s="40">
        <v>2.5299999999999998</v>
      </c>
      <c r="AH61" s="18"/>
      <c r="AI61" s="18"/>
      <c r="AJ61" s="134">
        <v>2.5299999999999998</v>
      </c>
      <c r="AK61" s="40"/>
      <c r="AL61" s="18"/>
      <c r="AM61" s="18"/>
      <c r="AN61" s="134"/>
      <c r="AO61" s="40"/>
      <c r="AP61" s="18"/>
      <c r="AQ61" s="18"/>
      <c r="AR61" s="134"/>
      <c r="AS61" s="40"/>
      <c r="AT61" s="18"/>
      <c r="AU61" s="18"/>
      <c r="AV61" s="134"/>
      <c r="AW61" s="40">
        <v>6</v>
      </c>
      <c r="AX61" s="18"/>
      <c r="AY61" s="18"/>
      <c r="AZ61" s="134">
        <v>6</v>
      </c>
      <c r="BA61" s="40">
        <v>3.5</v>
      </c>
      <c r="BB61" s="18"/>
      <c r="BC61" s="18"/>
      <c r="BD61" s="134">
        <v>3.5</v>
      </c>
      <c r="BE61" s="40"/>
      <c r="BF61" s="18"/>
      <c r="BG61" s="18"/>
      <c r="BH61" s="134"/>
      <c r="BI61" s="40"/>
      <c r="BJ61" s="18"/>
      <c r="BK61" s="18"/>
      <c r="BL61" s="298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11">
        <v>53</v>
      </c>
      <c r="B62" s="299"/>
      <c r="C62" s="300"/>
      <c r="D62" s="300"/>
      <c r="E62" s="312"/>
      <c r="F62" s="299"/>
      <c r="G62" s="300">
        <v>12</v>
      </c>
      <c r="H62" s="300"/>
      <c r="I62" s="312">
        <v>12</v>
      </c>
      <c r="J62" s="299">
        <v>24.4</v>
      </c>
      <c r="K62" s="300">
        <v>8</v>
      </c>
      <c r="L62" s="300"/>
      <c r="M62" s="312">
        <v>32.4</v>
      </c>
      <c r="N62" s="299">
        <v>2.5</v>
      </c>
      <c r="O62" s="300">
        <v>13.5</v>
      </c>
      <c r="P62" s="300"/>
      <c r="Q62" s="312">
        <v>16</v>
      </c>
      <c r="R62" s="299">
        <v>4.25</v>
      </c>
      <c r="S62" s="300"/>
      <c r="T62" s="300"/>
      <c r="U62" s="312">
        <v>4.25</v>
      </c>
      <c r="V62" s="299">
        <v>8.6999999999999993</v>
      </c>
      <c r="W62" s="300"/>
      <c r="X62" s="300"/>
      <c r="Y62" s="300"/>
      <c r="Z62" s="300"/>
      <c r="AA62" s="300"/>
      <c r="AB62" s="312">
        <v>8.6999999999999993</v>
      </c>
      <c r="AC62" s="299"/>
      <c r="AD62" s="300"/>
      <c r="AE62" s="300"/>
      <c r="AF62" s="312"/>
      <c r="AG62" s="299">
        <v>4.01</v>
      </c>
      <c r="AH62" s="300"/>
      <c r="AI62" s="300"/>
      <c r="AJ62" s="312">
        <v>4.01</v>
      </c>
      <c r="AK62" s="299"/>
      <c r="AL62" s="300"/>
      <c r="AM62" s="300"/>
      <c r="AN62" s="312"/>
      <c r="AO62" s="299"/>
      <c r="AP62" s="300"/>
      <c r="AQ62" s="300"/>
      <c r="AR62" s="312"/>
      <c r="AS62" s="299"/>
      <c r="AT62" s="300"/>
      <c r="AU62" s="300"/>
      <c r="AV62" s="312"/>
      <c r="AW62" s="299">
        <v>2</v>
      </c>
      <c r="AX62" s="300"/>
      <c r="AY62" s="300"/>
      <c r="AZ62" s="312">
        <v>2</v>
      </c>
      <c r="BA62" s="299"/>
      <c r="BB62" s="300"/>
      <c r="BC62" s="300"/>
      <c r="BD62" s="312"/>
      <c r="BE62" s="299"/>
      <c r="BF62" s="300"/>
      <c r="BG62" s="300"/>
      <c r="BH62" s="312"/>
      <c r="BI62" s="299"/>
      <c r="BJ62" s="300"/>
      <c r="BK62" s="300"/>
      <c r="BL62" s="313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4" type="noConversion"/>
  <conditionalFormatting sqref="C9:E9">
    <cfRule type="cellIs" dxfId="5" priority="2" stopIfTrue="1" operator="equal">
      <formula>C$2</formula>
    </cfRule>
  </conditionalFormatting>
  <conditionalFormatting sqref="B9">
    <cfRule type="cellIs" dxfId="4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321"/>
  <sheetViews>
    <sheetView workbookViewId="0">
      <selection activeCell="A24" sqref="A24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12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167" t="s">
        <v>53</v>
      </c>
      <c r="B2" s="168" t="s">
        <v>453</v>
      </c>
    </row>
    <row r="4" spans="1:9" x14ac:dyDescent="0.2">
      <c r="A4" s="169" t="s">
        <v>166</v>
      </c>
      <c r="B4" s="170" t="s">
        <v>85</v>
      </c>
      <c r="C4" s="171" t="s">
        <v>84</v>
      </c>
      <c r="D4" s="171" t="s">
        <v>164</v>
      </c>
      <c r="E4" s="171" t="s">
        <v>198</v>
      </c>
      <c r="F4" s="171" t="s">
        <v>197</v>
      </c>
      <c r="G4" s="171" t="s">
        <v>165</v>
      </c>
      <c r="H4" s="171" t="s">
        <v>199</v>
      </c>
      <c r="I4" s="314" t="s">
        <v>177</v>
      </c>
    </row>
    <row r="5" spans="1:9" x14ac:dyDescent="0.2">
      <c r="A5" s="173" t="s">
        <v>519</v>
      </c>
      <c r="B5" s="315">
        <v>56</v>
      </c>
      <c r="C5" s="175">
        <v>177.28999999999985</v>
      </c>
      <c r="D5" s="175">
        <v>5.6464897519622923</v>
      </c>
      <c r="E5" s="316">
        <v>7.4162946428571446E-3</v>
      </c>
      <c r="F5" s="316">
        <v>6.1111111111111114E-3</v>
      </c>
      <c r="G5" s="175">
        <v>1997.3035714285713</v>
      </c>
      <c r="H5" s="317">
        <v>868</v>
      </c>
      <c r="I5" s="318">
        <v>43243</v>
      </c>
    </row>
    <row r="6" spans="1:9" x14ac:dyDescent="0.2">
      <c r="A6" s="177" t="s">
        <v>689</v>
      </c>
      <c r="B6" s="319">
        <v>3</v>
      </c>
      <c r="C6" s="42">
        <v>9.35</v>
      </c>
      <c r="D6" s="42">
        <v>5.2900049629548143</v>
      </c>
      <c r="E6" s="43">
        <v>7.8973765432098775E-3</v>
      </c>
      <c r="F6" s="43">
        <v>7.3958333333333341E-3</v>
      </c>
      <c r="G6" s="42">
        <v>2406.3333333333335</v>
      </c>
      <c r="H6" s="44">
        <v>2034</v>
      </c>
      <c r="I6" s="320">
        <v>43242</v>
      </c>
    </row>
    <row r="7" spans="1:9" x14ac:dyDescent="0.2">
      <c r="A7" s="177" t="s">
        <v>777</v>
      </c>
      <c r="B7" s="319">
        <v>1</v>
      </c>
      <c r="C7" s="42">
        <v>8</v>
      </c>
      <c r="D7" s="42">
        <v>4.1019797749608351</v>
      </c>
      <c r="E7" s="43">
        <v>1.0162037037037037E-2</v>
      </c>
      <c r="F7" s="43">
        <v>1.0162037037037037E-2</v>
      </c>
      <c r="G7" s="42">
        <v>2996</v>
      </c>
      <c r="H7" s="44">
        <v>2996</v>
      </c>
      <c r="I7" s="320">
        <v>43240</v>
      </c>
    </row>
    <row r="8" spans="1:9" x14ac:dyDescent="0.2">
      <c r="A8" s="177" t="s">
        <v>776</v>
      </c>
      <c r="B8" s="319">
        <v>1</v>
      </c>
      <c r="C8" s="42">
        <v>6.5</v>
      </c>
      <c r="D8" s="42">
        <v>4.9555273189326599</v>
      </c>
      <c r="E8" s="43">
        <v>8.4027777777777781E-3</v>
      </c>
      <c r="F8" s="43">
        <v>8.4027777777777781E-3</v>
      </c>
      <c r="G8" s="42">
        <v>2723</v>
      </c>
      <c r="H8" s="44">
        <v>2723</v>
      </c>
      <c r="I8" s="320">
        <v>43238</v>
      </c>
    </row>
    <row r="9" spans="1:9" x14ac:dyDescent="0.2">
      <c r="A9" s="177" t="s">
        <v>73</v>
      </c>
      <c r="B9" s="319">
        <v>38</v>
      </c>
      <c r="C9" s="42">
        <v>222.37</v>
      </c>
      <c r="D9" s="42">
        <v>4.9840764460408904</v>
      </c>
      <c r="E9" s="43">
        <v>8.4947612085769959E-3</v>
      </c>
      <c r="F9" s="43">
        <v>6.4467592592592597E-3</v>
      </c>
      <c r="G9" s="42">
        <v>2533.9210526315787</v>
      </c>
      <c r="H9" s="44">
        <v>1009</v>
      </c>
      <c r="I9" s="320">
        <v>43237</v>
      </c>
    </row>
    <row r="10" spans="1:9" x14ac:dyDescent="0.2">
      <c r="A10" s="177" t="s">
        <v>2</v>
      </c>
      <c r="B10" s="319">
        <v>222</v>
      </c>
      <c r="C10" s="42">
        <v>746.82100000000014</v>
      </c>
      <c r="D10" s="42">
        <v>5.9120099870833265</v>
      </c>
      <c r="E10" s="43">
        <v>7.1150316983650316E-3</v>
      </c>
      <c r="F10" s="43">
        <v>4.9768518518518521E-3</v>
      </c>
      <c r="G10" s="42">
        <v>1674.1891891891892</v>
      </c>
      <c r="H10" s="44">
        <v>791</v>
      </c>
      <c r="I10" s="320">
        <v>43232</v>
      </c>
    </row>
    <row r="11" spans="1:9" x14ac:dyDescent="0.2">
      <c r="A11" s="177" t="s">
        <v>256</v>
      </c>
      <c r="B11" s="319">
        <v>49</v>
      </c>
      <c r="C11" s="42">
        <v>150.6699999999999</v>
      </c>
      <c r="D11" s="42">
        <v>5.3199067115506029</v>
      </c>
      <c r="E11" s="43">
        <v>7.8691893424036267E-3</v>
      </c>
      <c r="F11" s="43">
        <v>6.9560185185185185E-3</v>
      </c>
      <c r="G11" s="42">
        <v>2344.387755102041</v>
      </c>
      <c r="H11" s="44">
        <v>1556</v>
      </c>
      <c r="I11" s="320">
        <v>43230</v>
      </c>
    </row>
    <row r="12" spans="1:9" x14ac:dyDescent="0.2">
      <c r="A12" s="177" t="s">
        <v>775</v>
      </c>
      <c r="B12" s="319">
        <v>1</v>
      </c>
      <c r="C12" s="42">
        <v>14</v>
      </c>
      <c r="D12" s="42">
        <v>4.5348209465539</v>
      </c>
      <c r="E12" s="43">
        <v>9.1898148148148139E-3</v>
      </c>
      <c r="F12" s="43">
        <v>9.1898148148148139E-3</v>
      </c>
      <c r="G12" s="42">
        <v>2890</v>
      </c>
      <c r="H12" s="44">
        <v>2890</v>
      </c>
      <c r="I12" s="320">
        <v>43222</v>
      </c>
    </row>
    <row r="13" spans="1:9" x14ac:dyDescent="0.2">
      <c r="A13" s="177" t="s">
        <v>774</v>
      </c>
      <c r="B13" s="319">
        <v>1</v>
      </c>
      <c r="C13" s="42">
        <v>3</v>
      </c>
      <c r="D13" s="42">
        <v>5.837837837837843</v>
      </c>
      <c r="E13" s="43">
        <v>7.1412037037037043E-3</v>
      </c>
      <c r="F13" s="43">
        <v>7.1412037037037043E-3</v>
      </c>
      <c r="G13" s="42">
        <v>1763</v>
      </c>
      <c r="H13" s="44">
        <v>1763</v>
      </c>
      <c r="I13" s="320">
        <v>43221</v>
      </c>
    </row>
    <row r="14" spans="1:9" x14ac:dyDescent="0.2">
      <c r="A14" s="177" t="s">
        <v>737</v>
      </c>
      <c r="B14" s="319">
        <v>2</v>
      </c>
      <c r="C14" s="42">
        <v>13.65</v>
      </c>
      <c r="D14" s="42">
        <v>4.8626801195210252</v>
      </c>
      <c r="E14" s="43">
        <v>8.5763888888888903E-3</v>
      </c>
      <c r="F14" s="43">
        <v>8.3449074074074085E-3</v>
      </c>
      <c r="G14" s="42">
        <v>2768</v>
      </c>
      <c r="H14" s="44">
        <v>2704</v>
      </c>
      <c r="I14" s="320">
        <v>43212</v>
      </c>
    </row>
    <row r="15" spans="1:9" x14ac:dyDescent="0.2">
      <c r="A15" s="177" t="s">
        <v>772</v>
      </c>
      <c r="B15" s="319">
        <v>3</v>
      </c>
      <c r="C15" s="42">
        <v>9</v>
      </c>
      <c r="D15" s="42">
        <v>4.6939100420685493</v>
      </c>
      <c r="E15" s="43">
        <v>8.8773148148148153E-3</v>
      </c>
      <c r="F15" s="43">
        <v>8.7384259259259255E-3</v>
      </c>
      <c r="G15" s="42">
        <v>2844.3333333333335</v>
      </c>
      <c r="H15" s="44">
        <v>2819</v>
      </c>
      <c r="I15" s="320">
        <v>43209</v>
      </c>
    </row>
    <row r="16" spans="1:9" x14ac:dyDescent="0.2">
      <c r="A16" s="177" t="s">
        <v>592</v>
      </c>
      <c r="B16" s="319">
        <v>7</v>
      </c>
      <c r="C16" s="42">
        <v>50.7</v>
      </c>
      <c r="D16" s="42">
        <v>4.9309786171004166</v>
      </c>
      <c r="E16" s="43">
        <v>8.4887566137566133E-3</v>
      </c>
      <c r="F16" s="43">
        <v>7.951388888888888E-3</v>
      </c>
      <c r="G16" s="42">
        <v>2678.2857142857142</v>
      </c>
      <c r="H16" s="44">
        <v>2489</v>
      </c>
      <c r="I16" s="320">
        <v>43198</v>
      </c>
    </row>
    <row r="17" spans="1:9" x14ac:dyDescent="0.2">
      <c r="A17" s="177" t="s">
        <v>526</v>
      </c>
      <c r="B17" s="319">
        <v>3</v>
      </c>
      <c r="C17" s="42">
        <v>12.71</v>
      </c>
      <c r="D17" s="42">
        <v>5.8402803683449287</v>
      </c>
      <c r="E17" s="43">
        <v>7.133487654320988E-3</v>
      </c>
      <c r="F17" s="43">
        <v>7.0949074074074074E-3</v>
      </c>
      <c r="G17" s="42">
        <v>1759.6666666666667</v>
      </c>
      <c r="H17" s="44">
        <v>1720</v>
      </c>
      <c r="I17" s="320">
        <v>43195</v>
      </c>
    </row>
    <row r="18" spans="1:9" x14ac:dyDescent="0.2">
      <c r="A18" s="177" t="s">
        <v>650</v>
      </c>
      <c r="B18" s="319">
        <v>12</v>
      </c>
      <c r="C18" s="42">
        <v>60.709999999999987</v>
      </c>
      <c r="D18" s="42">
        <v>5.3942738288735503</v>
      </c>
      <c r="E18" s="43">
        <v>7.7343749999999991E-3</v>
      </c>
      <c r="F18" s="43">
        <v>7.1527777777777787E-3</v>
      </c>
      <c r="G18" s="42">
        <v>2312.3333333333335</v>
      </c>
      <c r="H18" s="44">
        <v>1780</v>
      </c>
      <c r="I18" s="320">
        <v>43191</v>
      </c>
    </row>
    <row r="19" spans="1:9" x14ac:dyDescent="0.2">
      <c r="A19" s="177" t="s">
        <v>718</v>
      </c>
      <c r="B19" s="319">
        <v>3</v>
      </c>
      <c r="C19" s="42">
        <v>30.900000000000002</v>
      </c>
      <c r="D19" s="42">
        <v>4.8421490672090712</v>
      </c>
      <c r="E19" s="43">
        <v>8.6149691358024683E-3</v>
      </c>
      <c r="F19" s="43">
        <v>8.3217592592592596E-3</v>
      </c>
      <c r="G19" s="42">
        <v>2771.6666666666665</v>
      </c>
      <c r="H19" s="44">
        <v>2681</v>
      </c>
      <c r="I19" s="320">
        <v>43184</v>
      </c>
    </row>
    <row r="20" spans="1:9" x14ac:dyDescent="0.2">
      <c r="A20" s="177" t="s">
        <v>503</v>
      </c>
      <c r="B20" s="319">
        <v>14</v>
      </c>
      <c r="C20" s="42">
        <v>87.050000000000011</v>
      </c>
      <c r="D20" s="42">
        <v>5.200411191417369</v>
      </c>
      <c r="E20" s="43">
        <v>8.0671296296296307E-3</v>
      </c>
      <c r="F20" s="43">
        <v>6.7708333333333336E-3</v>
      </c>
      <c r="G20" s="42">
        <v>2439</v>
      </c>
      <c r="H20" s="44">
        <v>1309</v>
      </c>
      <c r="I20" s="320">
        <v>43182</v>
      </c>
    </row>
    <row r="21" spans="1:9" x14ac:dyDescent="0.2">
      <c r="A21" s="177" t="s">
        <v>411</v>
      </c>
      <c r="B21" s="319">
        <v>176</v>
      </c>
      <c r="C21" s="42">
        <v>451.01000000000016</v>
      </c>
      <c r="D21" s="42">
        <v>5.9603021106023624</v>
      </c>
      <c r="E21" s="43">
        <v>7.0770202020202034E-3</v>
      </c>
      <c r="F21" s="43">
        <v>5.5787037037037038E-3</v>
      </c>
      <c r="G21" s="42">
        <v>1617.0568181818182</v>
      </c>
      <c r="H21" s="44">
        <v>803</v>
      </c>
      <c r="I21" s="320">
        <v>43180</v>
      </c>
    </row>
    <row r="22" spans="1:9" x14ac:dyDescent="0.2">
      <c r="A22" s="177" t="s">
        <v>766</v>
      </c>
      <c r="B22" s="319">
        <v>1</v>
      </c>
      <c r="C22" s="42">
        <v>8.4</v>
      </c>
      <c r="D22" s="42">
        <v>4.2760180995475139</v>
      </c>
      <c r="E22" s="43">
        <v>9.7453703703703713E-3</v>
      </c>
      <c r="F22" s="43">
        <v>9.7453703703703713E-3</v>
      </c>
      <c r="G22" s="42">
        <v>2952</v>
      </c>
      <c r="H22" s="44">
        <v>2952</v>
      </c>
      <c r="I22" s="320">
        <v>43163</v>
      </c>
    </row>
    <row r="23" spans="1:9" x14ac:dyDescent="0.2">
      <c r="A23" s="177" t="s">
        <v>765</v>
      </c>
      <c r="B23" s="319">
        <v>1</v>
      </c>
      <c r="C23" s="42">
        <v>4.25</v>
      </c>
      <c r="D23" s="42">
        <v>5.0098231827112034</v>
      </c>
      <c r="E23" s="43">
        <v>8.3217592592592596E-3</v>
      </c>
      <c r="F23" s="43">
        <v>8.3217592592592596E-3</v>
      </c>
      <c r="G23" s="42">
        <v>2679</v>
      </c>
      <c r="H23" s="44">
        <v>2679</v>
      </c>
      <c r="I23" s="320">
        <v>43161</v>
      </c>
    </row>
    <row r="24" spans="1:9" x14ac:dyDescent="0.2">
      <c r="A24" s="177" t="s">
        <v>764</v>
      </c>
      <c r="B24" s="319">
        <v>1</v>
      </c>
      <c r="C24" s="42">
        <v>5.65</v>
      </c>
      <c r="D24" s="42">
        <v>5.5196743554952565</v>
      </c>
      <c r="E24" s="43">
        <v>7.5462962962962966E-3</v>
      </c>
      <c r="F24" s="43">
        <v>7.5462962962962966E-3</v>
      </c>
      <c r="G24" s="42">
        <v>2179</v>
      </c>
      <c r="H24" s="44">
        <v>2179</v>
      </c>
      <c r="I24" s="320">
        <v>43159</v>
      </c>
    </row>
    <row r="25" spans="1:9" x14ac:dyDescent="0.2">
      <c r="A25" s="177" t="s">
        <v>763</v>
      </c>
      <c r="B25" s="319">
        <v>1</v>
      </c>
      <c r="C25" s="42">
        <v>4.3</v>
      </c>
      <c r="D25" s="42">
        <v>5.4050279329608975</v>
      </c>
      <c r="E25" s="43">
        <v>7.7083333333333335E-3</v>
      </c>
      <c r="F25" s="43">
        <v>7.7083333333333335E-3</v>
      </c>
      <c r="G25" s="42">
        <v>2309</v>
      </c>
      <c r="H25" s="44">
        <v>2309</v>
      </c>
      <c r="I25" s="320">
        <v>43155</v>
      </c>
    </row>
    <row r="26" spans="1:9" x14ac:dyDescent="0.2">
      <c r="A26" s="177" t="s">
        <v>762</v>
      </c>
      <c r="B26" s="319">
        <v>1</v>
      </c>
      <c r="C26" s="42">
        <v>3.1</v>
      </c>
      <c r="D26" s="42">
        <v>5.1931130758492356</v>
      </c>
      <c r="E26" s="43">
        <v>8.0208333333333329E-3</v>
      </c>
      <c r="F26" s="43">
        <v>8.0208333333333329E-3</v>
      </c>
      <c r="G26" s="42">
        <v>2534</v>
      </c>
      <c r="H26" s="44">
        <v>2534</v>
      </c>
      <c r="I26" s="320">
        <v>43154</v>
      </c>
    </row>
    <row r="27" spans="1:9" x14ac:dyDescent="0.2">
      <c r="A27" s="177" t="s">
        <v>496</v>
      </c>
      <c r="B27" s="319">
        <v>12</v>
      </c>
      <c r="C27" s="42">
        <v>40.25</v>
      </c>
      <c r="D27" s="42">
        <v>5.5297027069252449</v>
      </c>
      <c r="E27" s="43">
        <v>7.5588348765432091E-3</v>
      </c>
      <c r="F27" s="43">
        <v>6.5856481481481469E-3</v>
      </c>
      <c r="G27" s="42">
        <v>2139.9166666666665</v>
      </c>
      <c r="H27" s="44">
        <v>1108</v>
      </c>
      <c r="I27" s="320">
        <v>43151</v>
      </c>
    </row>
    <row r="28" spans="1:9" x14ac:dyDescent="0.2">
      <c r="A28" s="177" t="s">
        <v>758</v>
      </c>
      <c r="B28" s="319">
        <v>2</v>
      </c>
      <c r="C28" s="42">
        <v>6.2200000000000006</v>
      </c>
      <c r="D28" s="42">
        <v>5.8070458193745154</v>
      </c>
      <c r="E28" s="43">
        <v>7.1759259259259259E-3</v>
      </c>
      <c r="F28" s="43">
        <v>7.1527777777777787E-3</v>
      </c>
      <c r="G28" s="42">
        <v>1811</v>
      </c>
      <c r="H28" s="44">
        <v>1788</v>
      </c>
      <c r="I28" s="320">
        <v>43140</v>
      </c>
    </row>
    <row r="29" spans="1:9" x14ac:dyDescent="0.2">
      <c r="A29" s="177" t="s">
        <v>761</v>
      </c>
      <c r="B29" s="319">
        <v>1</v>
      </c>
      <c r="C29" s="42">
        <v>3</v>
      </c>
      <c r="D29" s="42">
        <v>5.3280710409472167</v>
      </c>
      <c r="E29" s="43">
        <v>7.8240740740740753E-3</v>
      </c>
      <c r="F29" s="43">
        <v>7.8240740740740753E-3</v>
      </c>
      <c r="G29" s="42">
        <v>2390</v>
      </c>
      <c r="H29" s="44">
        <v>2390</v>
      </c>
      <c r="I29" s="320">
        <v>43134</v>
      </c>
    </row>
    <row r="30" spans="1:9" x14ac:dyDescent="0.2">
      <c r="A30" s="177" t="s">
        <v>760</v>
      </c>
      <c r="B30" s="319">
        <v>1</v>
      </c>
      <c r="C30" s="42">
        <v>4.8</v>
      </c>
      <c r="D30" s="42">
        <v>4.8525695029486133</v>
      </c>
      <c r="E30" s="43">
        <v>8.5879629629629622E-3</v>
      </c>
      <c r="F30" s="43">
        <v>8.5879629629629622E-3</v>
      </c>
      <c r="G30" s="42">
        <v>2772</v>
      </c>
      <c r="H30" s="44">
        <v>2772</v>
      </c>
      <c r="I30" s="320">
        <v>43128</v>
      </c>
    </row>
    <row r="31" spans="1:9" x14ac:dyDescent="0.2">
      <c r="A31" s="177" t="s">
        <v>759</v>
      </c>
      <c r="B31" s="319">
        <v>1</v>
      </c>
      <c r="C31" s="42">
        <v>5.05</v>
      </c>
      <c r="D31" s="42">
        <v>5.0027517886626347</v>
      </c>
      <c r="E31" s="43">
        <v>8.3333333333333332E-3</v>
      </c>
      <c r="F31" s="43">
        <v>8.3333333333333332E-3</v>
      </c>
      <c r="G31" s="42">
        <v>2686</v>
      </c>
      <c r="H31" s="44">
        <v>2686</v>
      </c>
      <c r="I31" s="320">
        <v>43115</v>
      </c>
    </row>
    <row r="32" spans="1:9" x14ac:dyDescent="0.2">
      <c r="A32" s="177" t="s">
        <v>757</v>
      </c>
      <c r="B32" s="319">
        <v>1</v>
      </c>
      <c r="C32" s="42">
        <v>3</v>
      </c>
      <c r="D32" s="42">
        <v>5.3280710409472167</v>
      </c>
      <c r="E32" s="43">
        <v>7.8240740740740753E-3</v>
      </c>
      <c r="F32" s="43">
        <v>7.8240740740740753E-3</v>
      </c>
      <c r="G32" s="42">
        <v>2390</v>
      </c>
      <c r="H32" s="44">
        <v>2390</v>
      </c>
      <c r="I32" s="320">
        <v>43107</v>
      </c>
    </row>
    <row r="33" spans="1:9" x14ac:dyDescent="0.2">
      <c r="A33" s="177" t="s">
        <v>755</v>
      </c>
      <c r="B33" s="319">
        <v>1</v>
      </c>
      <c r="C33" s="42">
        <v>3.75</v>
      </c>
      <c r="D33" s="42">
        <v>4.785537043601563</v>
      </c>
      <c r="E33" s="43">
        <v>8.7037037037037031E-3</v>
      </c>
      <c r="F33" s="43">
        <v>8.7037037037037031E-3</v>
      </c>
      <c r="G33" s="42">
        <v>2810</v>
      </c>
      <c r="H33" s="44">
        <v>2810</v>
      </c>
      <c r="I33" s="320">
        <v>43070</v>
      </c>
    </row>
    <row r="34" spans="1:9" x14ac:dyDescent="0.2">
      <c r="A34" s="177" t="s">
        <v>754</v>
      </c>
      <c r="B34" s="319">
        <v>1</v>
      </c>
      <c r="C34" s="42">
        <v>5.2</v>
      </c>
      <c r="D34" s="42">
        <v>5.4897360703812357</v>
      </c>
      <c r="E34" s="43">
        <v>7.5925925925925926E-3</v>
      </c>
      <c r="F34" s="43">
        <v>7.5925925925925926E-3</v>
      </c>
      <c r="G34" s="42">
        <v>2215</v>
      </c>
      <c r="H34" s="44">
        <v>2215</v>
      </c>
      <c r="I34" s="320">
        <v>43065</v>
      </c>
    </row>
    <row r="35" spans="1:9" x14ac:dyDescent="0.2">
      <c r="A35" s="177" t="s">
        <v>566</v>
      </c>
      <c r="B35" s="319">
        <v>2</v>
      </c>
      <c r="C35" s="42">
        <v>6.2</v>
      </c>
      <c r="D35" s="42">
        <v>5.7824082575457432</v>
      </c>
      <c r="E35" s="43">
        <v>7.2048611111111115E-3</v>
      </c>
      <c r="F35" s="43">
        <v>7.1874999999999994E-3</v>
      </c>
      <c r="G35" s="42">
        <v>1847.5</v>
      </c>
      <c r="H35" s="44">
        <v>1830</v>
      </c>
      <c r="I35" s="320">
        <v>43059</v>
      </c>
    </row>
    <row r="36" spans="1:9" x14ac:dyDescent="0.2">
      <c r="A36" s="177" t="s">
        <v>623</v>
      </c>
      <c r="B36" s="319">
        <v>2</v>
      </c>
      <c r="C36" s="42">
        <v>67.31</v>
      </c>
      <c r="D36" s="42">
        <v>3.4728598110356055</v>
      </c>
      <c r="E36" s="43">
        <v>1.1996527777777778E-2</v>
      </c>
      <c r="F36" s="43">
        <v>1.1909722222222223E-2</v>
      </c>
      <c r="G36" s="42">
        <v>3103.5</v>
      </c>
      <c r="H36" s="44">
        <v>3101</v>
      </c>
      <c r="I36" s="320">
        <v>43030</v>
      </c>
    </row>
    <row r="37" spans="1:9" x14ac:dyDescent="0.2">
      <c r="A37" s="177" t="s">
        <v>617</v>
      </c>
      <c r="B37" s="319">
        <v>5</v>
      </c>
      <c r="C37" s="42">
        <v>16.349999999999998</v>
      </c>
      <c r="D37" s="42">
        <v>3.9291251045218423</v>
      </c>
      <c r="E37" s="43">
        <v>1.0638888888888889E-2</v>
      </c>
      <c r="F37" s="43">
        <v>9.6296296296296303E-3</v>
      </c>
      <c r="G37" s="42">
        <v>3031.4</v>
      </c>
      <c r="H37" s="44">
        <v>2938</v>
      </c>
      <c r="I37" s="320">
        <v>43028</v>
      </c>
    </row>
    <row r="38" spans="1:9" x14ac:dyDescent="0.2">
      <c r="A38" s="177" t="s">
        <v>685</v>
      </c>
      <c r="B38" s="319">
        <v>4</v>
      </c>
      <c r="C38" s="42">
        <v>15.100000000000001</v>
      </c>
      <c r="D38" s="42">
        <v>3.8203649876497887</v>
      </c>
      <c r="E38" s="43">
        <v>1.0934606481481483E-2</v>
      </c>
      <c r="F38" s="43">
        <v>1.0405092592592593E-2</v>
      </c>
      <c r="G38" s="42">
        <v>3051.75</v>
      </c>
      <c r="H38" s="44">
        <v>3016</v>
      </c>
      <c r="I38" s="320">
        <v>43021</v>
      </c>
    </row>
    <row r="39" spans="1:9" x14ac:dyDescent="0.2">
      <c r="A39" s="177" t="s">
        <v>752</v>
      </c>
      <c r="B39" s="319">
        <v>1</v>
      </c>
      <c r="C39" s="42">
        <v>3.2</v>
      </c>
      <c r="D39" s="42">
        <v>5.3358036127836996</v>
      </c>
      <c r="E39" s="43">
        <v>7.8125E-3</v>
      </c>
      <c r="F39" s="43">
        <v>7.8125E-3</v>
      </c>
      <c r="G39" s="42">
        <v>2380</v>
      </c>
      <c r="H39" s="44">
        <v>2380</v>
      </c>
      <c r="I39" s="320">
        <v>43018</v>
      </c>
    </row>
    <row r="40" spans="1:9" x14ac:dyDescent="0.2">
      <c r="A40" s="177" t="s">
        <v>750</v>
      </c>
      <c r="B40" s="319">
        <v>2</v>
      </c>
      <c r="C40" s="42">
        <v>14.3</v>
      </c>
      <c r="D40" s="42">
        <v>3.6066854649969171</v>
      </c>
      <c r="E40" s="43">
        <v>1.1556712962962963E-2</v>
      </c>
      <c r="F40" s="43">
        <v>1.1481481481481483E-2</v>
      </c>
      <c r="G40" s="42">
        <v>3088.5</v>
      </c>
      <c r="H40" s="44">
        <v>3086</v>
      </c>
      <c r="I40" s="320">
        <v>43015</v>
      </c>
    </row>
    <row r="41" spans="1:9" x14ac:dyDescent="0.2">
      <c r="A41" s="177" t="s">
        <v>751</v>
      </c>
      <c r="B41" s="319">
        <v>1</v>
      </c>
      <c r="C41" s="42">
        <v>5.2</v>
      </c>
      <c r="D41" s="42">
        <v>5.3746770025839847</v>
      </c>
      <c r="E41" s="43">
        <v>7.7546296296296287E-3</v>
      </c>
      <c r="F41" s="43">
        <v>7.7546296296296287E-3</v>
      </c>
      <c r="G41" s="42">
        <v>2350</v>
      </c>
      <c r="H41" s="44">
        <v>2350</v>
      </c>
      <c r="I41" s="320">
        <v>43014</v>
      </c>
    </row>
    <row r="42" spans="1:9" x14ac:dyDescent="0.2">
      <c r="A42" s="177" t="s">
        <v>556</v>
      </c>
      <c r="B42" s="319">
        <v>4</v>
      </c>
      <c r="C42" s="42">
        <v>12.4</v>
      </c>
      <c r="D42" s="42">
        <v>5.0737671605956702</v>
      </c>
      <c r="E42" s="43">
        <v>8.2754629629629636E-3</v>
      </c>
      <c r="F42" s="43">
        <v>7.1296296296296307E-3</v>
      </c>
      <c r="G42" s="42">
        <v>2529.75</v>
      </c>
      <c r="H42" s="44">
        <v>1758</v>
      </c>
      <c r="I42" s="320">
        <v>43002</v>
      </c>
    </row>
    <row r="43" spans="1:9" x14ac:dyDescent="0.2">
      <c r="A43" s="177" t="s">
        <v>749</v>
      </c>
      <c r="B43" s="319">
        <v>1</v>
      </c>
      <c r="C43" s="42">
        <v>7.85</v>
      </c>
      <c r="D43" s="42">
        <v>3.5926773455377599</v>
      </c>
      <c r="E43" s="43">
        <v>1.1597222222222222E-2</v>
      </c>
      <c r="F43" s="43">
        <v>1.1597222222222222E-2</v>
      </c>
      <c r="G43" s="42">
        <v>3089</v>
      </c>
      <c r="H43" s="44">
        <v>3089</v>
      </c>
      <c r="I43" s="320">
        <v>43001</v>
      </c>
    </row>
    <row r="44" spans="1:9" x14ac:dyDescent="0.2">
      <c r="A44" s="177" t="s">
        <v>748</v>
      </c>
      <c r="B44" s="319">
        <v>1</v>
      </c>
      <c r="C44" s="42">
        <v>4</v>
      </c>
      <c r="D44" s="42">
        <v>3.9944521497919587</v>
      </c>
      <c r="E44" s="43">
        <v>1.042824074074074E-2</v>
      </c>
      <c r="F44" s="43">
        <v>1.042824074074074E-2</v>
      </c>
      <c r="G44" s="42">
        <v>3020</v>
      </c>
      <c r="H44" s="44">
        <v>3020</v>
      </c>
      <c r="I44" s="320">
        <v>43000</v>
      </c>
    </row>
    <row r="45" spans="1:9" x14ac:dyDescent="0.2">
      <c r="A45" s="177" t="s">
        <v>747</v>
      </c>
      <c r="B45" s="319">
        <v>1</v>
      </c>
      <c r="C45" s="42">
        <v>5</v>
      </c>
      <c r="D45" s="42">
        <v>6.0667340748230583</v>
      </c>
      <c r="E45" s="43">
        <v>6.8634259259259256E-3</v>
      </c>
      <c r="F45" s="43">
        <v>6.8634259259259256E-3</v>
      </c>
      <c r="G45" s="42">
        <v>1441</v>
      </c>
      <c r="H45" s="44">
        <v>1441</v>
      </c>
      <c r="I45" s="320">
        <v>42990</v>
      </c>
    </row>
    <row r="46" spans="1:9" x14ac:dyDescent="0.2">
      <c r="A46" s="177" t="s">
        <v>746</v>
      </c>
      <c r="B46" s="319">
        <v>1</v>
      </c>
      <c r="C46" s="42">
        <v>3.33</v>
      </c>
      <c r="D46" s="42">
        <v>4.8319226118500644</v>
      </c>
      <c r="E46" s="43">
        <v>8.6226851851851846E-3</v>
      </c>
      <c r="F46" s="43">
        <v>8.6226851851851846E-3</v>
      </c>
      <c r="G46" s="42">
        <v>2786</v>
      </c>
      <c r="H46" s="44">
        <v>2786</v>
      </c>
      <c r="I46" s="320">
        <v>42987</v>
      </c>
    </row>
    <row r="47" spans="1:9" x14ac:dyDescent="0.2">
      <c r="A47" s="177" t="s">
        <v>697</v>
      </c>
      <c r="B47" s="319">
        <v>3</v>
      </c>
      <c r="C47" s="42">
        <v>12</v>
      </c>
      <c r="D47" s="42">
        <v>6.0496443373394113</v>
      </c>
      <c r="E47" s="43">
        <v>6.8865740740740736E-3</v>
      </c>
      <c r="F47" s="43">
        <v>6.851851851851852E-3</v>
      </c>
      <c r="G47" s="42">
        <v>1457.6666666666667</v>
      </c>
      <c r="H47" s="44">
        <v>1425</v>
      </c>
      <c r="I47" s="320">
        <v>42985</v>
      </c>
    </row>
    <row r="48" spans="1:9" x14ac:dyDescent="0.2">
      <c r="A48" s="177" t="s">
        <v>216</v>
      </c>
      <c r="B48" s="319">
        <v>85</v>
      </c>
      <c r="C48" s="42">
        <v>398.0100000000001</v>
      </c>
      <c r="D48" s="42">
        <v>5.7867138783901897</v>
      </c>
      <c r="E48" s="43">
        <v>7.2633442265795205E-3</v>
      </c>
      <c r="F48" s="43">
        <v>5.9027777777777776E-3</v>
      </c>
      <c r="G48" s="42">
        <v>1837.5529411764705</v>
      </c>
      <c r="H48" s="44">
        <v>831</v>
      </c>
      <c r="I48" s="320">
        <v>42982</v>
      </c>
    </row>
    <row r="49" spans="1:9" x14ac:dyDescent="0.2">
      <c r="A49" s="177" t="s">
        <v>535</v>
      </c>
      <c r="B49" s="319">
        <v>3</v>
      </c>
      <c r="C49" s="42">
        <v>78.599999999999994</v>
      </c>
      <c r="D49" s="42">
        <v>4.0968516511700237</v>
      </c>
      <c r="E49" s="43">
        <v>1.0173611111111111E-2</v>
      </c>
      <c r="F49" s="43">
        <v>1.0104166666666668E-2</v>
      </c>
      <c r="G49" s="42">
        <v>2996</v>
      </c>
      <c r="H49" s="44">
        <v>2990</v>
      </c>
      <c r="I49" s="320">
        <v>42967</v>
      </c>
    </row>
    <row r="50" spans="1:9" x14ac:dyDescent="0.2">
      <c r="A50" s="177" t="s">
        <v>706</v>
      </c>
      <c r="B50" s="319">
        <v>2</v>
      </c>
      <c r="C50" s="42">
        <v>7.3</v>
      </c>
      <c r="D50" s="42">
        <v>5.4576612903225845</v>
      </c>
      <c r="E50" s="43">
        <v>7.6388888888888895E-3</v>
      </c>
      <c r="F50" s="43">
        <v>7.4074074074074068E-3</v>
      </c>
      <c r="G50" s="42">
        <v>2240.5</v>
      </c>
      <c r="H50" s="44">
        <v>2041</v>
      </c>
      <c r="I50" s="320">
        <v>42957</v>
      </c>
    </row>
    <row r="51" spans="1:9" x14ac:dyDescent="0.2">
      <c r="A51" s="177" t="s">
        <v>615</v>
      </c>
      <c r="B51" s="319">
        <v>4</v>
      </c>
      <c r="C51" s="42">
        <v>12.4</v>
      </c>
      <c r="D51" s="42">
        <v>5.8826498055528624</v>
      </c>
      <c r="E51" s="43">
        <v>7.0891203703703706E-3</v>
      </c>
      <c r="F51" s="43">
        <v>6.851851851851852E-3</v>
      </c>
      <c r="G51" s="42">
        <v>1699</v>
      </c>
      <c r="H51" s="44">
        <v>1417</v>
      </c>
      <c r="I51" s="320">
        <v>42941</v>
      </c>
    </row>
    <row r="52" spans="1:9" x14ac:dyDescent="0.2">
      <c r="A52" s="177" t="s">
        <v>743</v>
      </c>
      <c r="B52" s="319">
        <v>1</v>
      </c>
      <c r="C52" s="42">
        <v>14.5</v>
      </c>
      <c r="D52" s="42">
        <v>4.8526540857116336</v>
      </c>
      <c r="E52" s="43">
        <v>8.5879629629629622E-3</v>
      </c>
      <c r="F52" s="43">
        <v>8.5879629629629622E-3</v>
      </c>
      <c r="G52" s="42">
        <v>2771</v>
      </c>
      <c r="H52" s="44">
        <v>2771</v>
      </c>
      <c r="I52" s="320">
        <v>42938</v>
      </c>
    </row>
    <row r="53" spans="1:9" x14ac:dyDescent="0.2">
      <c r="A53" s="177" t="s">
        <v>742</v>
      </c>
      <c r="B53" s="319">
        <v>1</v>
      </c>
      <c r="C53" s="42">
        <v>10.1</v>
      </c>
      <c r="D53" s="42">
        <v>5.1240135287485948</v>
      </c>
      <c r="E53" s="43">
        <v>8.1365740740740738E-3</v>
      </c>
      <c r="F53" s="43">
        <v>8.1365740740740738E-3</v>
      </c>
      <c r="G53" s="42">
        <v>2585</v>
      </c>
      <c r="H53" s="44">
        <v>2585</v>
      </c>
      <c r="I53" s="320">
        <v>42930</v>
      </c>
    </row>
    <row r="54" spans="1:9" x14ac:dyDescent="0.2">
      <c r="A54" s="177" t="s">
        <v>741</v>
      </c>
      <c r="B54" s="319">
        <v>2</v>
      </c>
      <c r="C54" s="42">
        <v>6.6</v>
      </c>
      <c r="D54" s="42">
        <v>5.5650433324308519</v>
      </c>
      <c r="E54" s="43">
        <v>7.4999999999999997E-3</v>
      </c>
      <c r="F54" s="43">
        <v>7.1874999999999994E-3</v>
      </c>
      <c r="G54" s="42">
        <v>2105</v>
      </c>
      <c r="H54" s="44">
        <v>1823</v>
      </c>
      <c r="I54" s="320">
        <v>42926</v>
      </c>
    </row>
    <row r="55" spans="1:9" x14ac:dyDescent="0.2">
      <c r="A55" s="177" t="s">
        <v>740</v>
      </c>
      <c r="B55" s="319">
        <v>1</v>
      </c>
      <c r="C55" s="42">
        <v>3.1</v>
      </c>
      <c r="D55" s="42">
        <v>5.62216624685139</v>
      </c>
      <c r="E55" s="43">
        <v>7.4074074074074068E-3</v>
      </c>
      <c r="F55" s="43">
        <v>7.4074074074074068E-3</v>
      </c>
      <c r="G55" s="42">
        <v>2049</v>
      </c>
      <c r="H55" s="44">
        <v>2049</v>
      </c>
      <c r="I55" s="320">
        <v>42924</v>
      </c>
    </row>
    <row r="56" spans="1:9" x14ac:dyDescent="0.2">
      <c r="A56" s="177" t="s">
        <v>739</v>
      </c>
      <c r="B56" s="319">
        <v>1</v>
      </c>
      <c r="C56" s="42">
        <v>7</v>
      </c>
      <c r="D56" s="42">
        <v>4.9499116087212771</v>
      </c>
      <c r="E56" s="43">
        <v>8.4143518518518517E-3</v>
      </c>
      <c r="F56" s="43">
        <v>8.4143518518518517E-3</v>
      </c>
      <c r="G56" s="42">
        <v>2730</v>
      </c>
      <c r="H56" s="44">
        <v>2730</v>
      </c>
      <c r="I56" s="320">
        <v>42923</v>
      </c>
    </row>
    <row r="57" spans="1:9" x14ac:dyDescent="0.2">
      <c r="A57" s="177" t="s">
        <v>738</v>
      </c>
      <c r="B57" s="319">
        <v>1</v>
      </c>
      <c r="C57" s="42">
        <v>5.9</v>
      </c>
      <c r="D57" s="42">
        <v>5.1045421773612158</v>
      </c>
      <c r="E57" s="43">
        <v>8.1597222222222227E-3</v>
      </c>
      <c r="F57" s="43">
        <v>8.1597222222222227E-3</v>
      </c>
      <c r="G57" s="42">
        <v>2606</v>
      </c>
      <c r="H57" s="44">
        <v>2606</v>
      </c>
      <c r="I57" s="320">
        <v>42919</v>
      </c>
    </row>
    <row r="58" spans="1:9" x14ac:dyDescent="0.2">
      <c r="A58" s="177" t="s">
        <v>736</v>
      </c>
      <c r="B58" s="319">
        <v>1</v>
      </c>
      <c r="C58" s="42">
        <v>10</v>
      </c>
      <c r="D58" s="42">
        <v>4.8400107555794607</v>
      </c>
      <c r="E58" s="43">
        <v>8.611111111111111E-3</v>
      </c>
      <c r="F58" s="43">
        <v>8.611111111111111E-3</v>
      </c>
      <c r="G58" s="42">
        <v>2777</v>
      </c>
      <c r="H58" s="44">
        <v>2777</v>
      </c>
      <c r="I58" s="320">
        <v>42916</v>
      </c>
    </row>
    <row r="59" spans="1:9" x14ac:dyDescent="0.2">
      <c r="A59" s="177" t="s">
        <v>735</v>
      </c>
      <c r="B59" s="319">
        <v>1</v>
      </c>
      <c r="C59" s="42">
        <v>3.1</v>
      </c>
      <c r="D59" s="42">
        <v>5.0247636199909991</v>
      </c>
      <c r="E59" s="43">
        <v>8.2870370370370372E-3</v>
      </c>
      <c r="F59" s="43">
        <v>8.2870370370370372E-3</v>
      </c>
      <c r="G59" s="42">
        <v>2670</v>
      </c>
      <c r="H59" s="44">
        <v>2670</v>
      </c>
      <c r="I59" s="320">
        <v>42914</v>
      </c>
    </row>
    <row r="60" spans="1:9" x14ac:dyDescent="0.2">
      <c r="A60" s="177" t="s">
        <v>733</v>
      </c>
      <c r="B60" s="319">
        <v>2</v>
      </c>
      <c r="C60" s="42">
        <v>14.5</v>
      </c>
      <c r="D60" s="42">
        <v>5.53410512859754</v>
      </c>
      <c r="E60" s="43">
        <v>7.5289351851851854E-3</v>
      </c>
      <c r="F60" s="43">
        <v>7.5000000000000006E-3</v>
      </c>
      <c r="G60" s="42">
        <v>2159</v>
      </c>
      <c r="H60" s="44">
        <v>2128</v>
      </c>
      <c r="I60" s="320">
        <v>42913</v>
      </c>
    </row>
    <row r="61" spans="1:9" x14ac:dyDescent="0.2">
      <c r="A61" s="177" t="s">
        <v>732</v>
      </c>
      <c r="B61" s="319">
        <v>1</v>
      </c>
      <c r="C61" s="42">
        <v>1.5</v>
      </c>
      <c r="D61" s="42">
        <v>5.2941176470588278</v>
      </c>
      <c r="E61" s="43">
        <v>7.8703703703703713E-3</v>
      </c>
      <c r="F61" s="43">
        <v>7.8703703703703713E-3</v>
      </c>
      <c r="G61" s="42">
        <v>2432</v>
      </c>
      <c r="H61" s="44">
        <v>2432</v>
      </c>
      <c r="I61" s="320">
        <v>42905</v>
      </c>
    </row>
    <row r="62" spans="1:9" x14ac:dyDescent="0.2">
      <c r="A62" s="177" t="s">
        <v>8</v>
      </c>
      <c r="B62" s="319">
        <v>11</v>
      </c>
      <c r="C62" s="42">
        <v>73.000000000000014</v>
      </c>
      <c r="D62" s="42">
        <v>5.5515622311577113</v>
      </c>
      <c r="E62" s="43">
        <v>7.5610269360269359E-3</v>
      </c>
      <c r="F62" s="43">
        <v>6.4351851851851861E-3</v>
      </c>
      <c r="G62" s="42">
        <v>2096.3636363636365</v>
      </c>
      <c r="H62" s="44">
        <v>997</v>
      </c>
      <c r="I62" s="320">
        <v>42903</v>
      </c>
    </row>
    <row r="63" spans="1:9" x14ac:dyDescent="0.2">
      <c r="A63" s="177" t="s">
        <v>630</v>
      </c>
      <c r="B63" s="319">
        <v>2</v>
      </c>
      <c r="C63" s="42">
        <v>6.2</v>
      </c>
      <c r="D63" s="42">
        <v>5.6539959017970869</v>
      </c>
      <c r="E63" s="43">
        <v>7.3726851851851852E-3</v>
      </c>
      <c r="F63" s="43">
        <v>7.2337962962962963E-3</v>
      </c>
      <c r="G63" s="42">
        <v>2011.5</v>
      </c>
      <c r="H63" s="44">
        <v>1883</v>
      </c>
      <c r="I63" s="320">
        <v>42895</v>
      </c>
    </row>
    <row r="64" spans="1:9" x14ac:dyDescent="0.2">
      <c r="A64" s="177" t="s">
        <v>729</v>
      </c>
      <c r="B64" s="319">
        <v>1</v>
      </c>
      <c r="C64" s="42">
        <v>4.55</v>
      </c>
      <c r="D64" s="42">
        <v>6.0465116279069822</v>
      </c>
      <c r="E64" s="43">
        <v>6.8865740740740736E-3</v>
      </c>
      <c r="F64" s="43">
        <v>6.8865740740740736E-3</v>
      </c>
      <c r="G64" s="42">
        <v>1465</v>
      </c>
      <c r="H64" s="44">
        <v>1465</v>
      </c>
      <c r="I64" s="320">
        <v>42894</v>
      </c>
    </row>
    <row r="65" spans="1:9" x14ac:dyDescent="0.2">
      <c r="A65" s="177" t="s">
        <v>389</v>
      </c>
      <c r="B65" s="319">
        <v>7</v>
      </c>
      <c r="C65" s="42">
        <v>91.699999999999989</v>
      </c>
      <c r="D65" s="42">
        <v>4.6865350641908687</v>
      </c>
      <c r="E65" s="43">
        <v>8.9285714285714281E-3</v>
      </c>
      <c r="F65" s="43">
        <v>7.69675925925926E-3</v>
      </c>
      <c r="G65" s="42">
        <v>2797.7142857142858</v>
      </c>
      <c r="H65" s="44">
        <v>2301</v>
      </c>
      <c r="I65" s="320">
        <v>42890</v>
      </c>
    </row>
    <row r="66" spans="1:9" x14ac:dyDescent="0.2">
      <c r="A66" s="177" t="s">
        <v>254</v>
      </c>
      <c r="B66" s="319">
        <v>1</v>
      </c>
      <c r="C66" s="42">
        <v>9.6</v>
      </c>
      <c r="D66" s="42">
        <v>4.9153747688806746</v>
      </c>
      <c r="E66" s="43">
        <v>8.4722222222222213E-3</v>
      </c>
      <c r="F66" s="43">
        <v>8.4722222222222213E-3</v>
      </c>
      <c r="G66" s="42">
        <v>2748</v>
      </c>
      <c r="H66" s="44">
        <v>2748</v>
      </c>
      <c r="I66" s="320">
        <v>42876</v>
      </c>
    </row>
    <row r="67" spans="1:9" x14ac:dyDescent="0.2">
      <c r="A67" s="177" t="s">
        <v>727</v>
      </c>
      <c r="B67" s="319">
        <v>1</v>
      </c>
      <c r="C67" s="42">
        <v>4.2</v>
      </c>
      <c r="D67" s="42">
        <v>5.6208178438661749</v>
      </c>
      <c r="E67" s="43">
        <v>7.4074074074074068E-3</v>
      </c>
      <c r="F67" s="43">
        <v>7.4074074074074068E-3</v>
      </c>
      <c r="G67" s="42">
        <v>2050</v>
      </c>
      <c r="H67" s="44">
        <v>2050</v>
      </c>
      <c r="I67" s="320">
        <v>42870</v>
      </c>
    </row>
    <row r="68" spans="1:9" x14ac:dyDescent="0.2">
      <c r="A68" s="177" t="s">
        <v>726</v>
      </c>
      <c r="B68" s="319">
        <v>1</v>
      </c>
      <c r="C68" s="42">
        <v>1.5</v>
      </c>
      <c r="D68" s="42">
        <v>6.1224489795918418</v>
      </c>
      <c r="E68" s="43">
        <v>6.8055555555555569E-3</v>
      </c>
      <c r="F68" s="43">
        <v>6.8055555555555569E-3</v>
      </c>
      <c r="G68" s="42">
        <v>1344</v>
      </c>
      <c r="H68" s="44">
        <v>1344</v>
      </c>
      <c r="I68" s="320">
        <v>42868</v>
      </c>
    </row>
    <row r="69" spans="1:9" x14ac:dyDescent="0.2">
      <c r="A69" s="177" t="s">
        <v>725</v>
      </c>
      <c r="B69" s="319">
        <v>1</v>
      </c>
      <c r="C69" s="42">
        <v>3.25</v>
      </c>
      <c r="D69" s="42">
        <v>5.5661274976213173</v>
      </c>
      <c r="E69" s="43">
        <v>7.4884259259259262E-3</v>
      </c>
      <c r="F69" s="43">
        <v>7.4884259259259262E-3</v>
      </c>
      <c r="G69" s="42">
        <v>2120</v>
      </c>
      <c r="H69" s="44">
        <v>2120</v>
      </c>
      <c r="I69" s="320">
        <v>42865</v>
      </c>
    </row>
    <row r="70" spans="1:9" x14ac:dyDescent="0.2">
      <c r="A70" s="177" t="s">
        <v>724</v>
      </c>
      <c r="B70" s="319">
        <v>1</v>
      </c>
      <c r="C70" s="42">
        <v>14.25</v>
      </c>
      <c r="D70" s="42">
        <v>5.2261613691931581</v>
      </c>
      <c r="E70" s="43">
        <v>7.9745370370370369E-3</v>
      </c>
      <c r="F70" s="43">
        <v>7.9745370370370369E-3</v>
      </c>
      <c r="G70" s="42">
        <v>2504</v>
      </c>
      <c r="H70" s="44">
        <v>2504</v>
      </c>
      <c r="I70" s="320">
        <v>42859</v>
      </c>
    </row>
    <row r="71" spans="1:9" x14ac:dyDescent="0.2">
      <c r="A71" s="177" t="s">
        <v>723</v>
      </c>
      <c r="B71" s="319">
        <v>2</v>
      </c>
      <c r="C71" s="42">
        <v>7</v>
      </c>
      <c r="D71" s="42">
        <v>5.3228341134524104</v>
      </c>
      <c r="E71" s="43">
        <v>7.8472222222222224E-3</v>
      </c>
      <c r="F71" s="43">
        <v>7.4421296296296293E-3</v>
      </c>
      <c r="G71" s="42">
        <v>2362.5</v>
      </c>
      <c r="H71" s="44">
        <v>2079</v>
      </c>
      <c r="I71" s="320">
        <v>42858</v>
      </c>
    </row>
    <row r="72" spans="1:9" x14ac:dyDescent="0.2">
      <c r="A72" s="177" t="s">
        <v>722</v>
      </c>
      <c r="B72" s="319">
        <v>1</v>
      </c>
      <c r="C72" s="42">
        <v>3.1</v>
      </c>
      <c r="D72" s="42">
        <v>6.8466257668711705</v>
      </c>
      <c r="E72" s="43">
        <v>6.0879629629629643E-3</v>
      </c>
      <c r="F72" s="43">
        <v>6.0879629629629643E-3</v>
      </c>
      <c r="G72" s="42">
        <v>864</v>
      </c>
      <c r="H72" s="44">
        <v>864</v>
      </c>
      <c r="I72" s="320">
        <v>42855</v>
      </c>
    </row>
    <row r="73" spans="1:9" x14ac:dyDescent="0.2">
      <c r="A73" s="177" t="s">
        <v>677</v>
      </c>
      <c r="B73" s="319">
        <v>2</v>
      </c>
      <c r="C73" s="42">
        <v>12.3</v>
      </c>
      <c r="D73" s="42">
        <v>4.9918192549482558</v>
      </c>
      <c r="E73" s="43">
        <v>8.3449074074074085E-3</v>
      </c>
      <c r="F73" s="43">
        <v>8.3101851851851861E-3</v>
      </c>
      <c r="G73" s="42">
        <v>2697</v>
      </c>
      <c r="H73" s="44">
        <v>2677</v>
      </c>
      <c r="I73" s="320">
        <v>42848</v>
      </c>
    </row>
    <row r="74" spans="1:9" x14ac:dyDescent="0.2">
      <c r="A74" s="177" t="s">
        <v>721</v>
      </c>
      <c r="B74" s="319">
        <v>1</v>
      </c>
      <c r="C74" s="42">
        <v>3.1</v>
      </c>
      <c r="D74" s="42">
        <v>6.5301345816266876</v>
      </c>
      <c r="E74" s="43">
        <v>6.3773148148148148E-3</v>
      </c>
      <c r="F74" s="43">
        <v>6.3773148148148148E-3</v>
      </c>
      <c r="G74" s="42">
        <v>960</v>
      </c>
      <c r="H74" s="44">
        <v>960</v>
      </c>
      <c r="I74" s="320">
        <v>42847</v>
      </c>
    </row>
    <row r="75" spans="1:9" x14ac:dyDescent="0.2">
      <c r="A75" s="177" t="s">
        <v>720</v>
      </c>
      <c r="B75" s="319">
        <v>1</v>
      </c>
      <c r="C75" s="42">
        <v>5</v>
      </c>
      <c r="D75" s="42">
        <v>5.7989690721649527</v>
      </c>
      <c r="E75" s="43">
        <v>7.1874999999999994E-3</v>
      </c>
      <c r="F75" s="43">
        <v>7.1874999999999994E-3</v>
      </c>
      <c r="G75" s="42">
        <v>1821</v>
      </c>
      <c r="H75" s="44">
        <v>1821</v>
      </c>
      <c r="I75" s="320">
        <v>42845</v>
      </c>
    </row>
    <row r="76" spans="1:9" x14ac:dyDescent="0.2">
      <c r="A76" s="177" t="s">
        <v>705</v>
      </c>
      <c r="B76" s="319">
        <v>3</v>
      </c>
      <c r="C76" s="42">
        <v>9.1</v>
      </c>
      <c r="D76" s="42">
        <v>6.0535473042669494</v>
      </c>
      <c r="E76" s="43">
        <v>6.8865740740740736E-3</v>
      </c>
      <c r="F76" s="43">
        <v>6.7361111111111103E-3</v>
      </c>
      <c r="G76" s="42">
        <v>1454.6666666666667</v>
      </c>
      <c r="H76" s="44">
        <v>1263</v>
      </c>
      <c r="I76" s="320">
        <v>42844</v>
      </c>
    </row>
    <row r="77" spans="1:9" x14ac:dyDescent="0.2">
      <c r="A77" s="177" t="s">
        <v>642</v>
      </c>
      <c r="B77" s="319">
        <v>3</v>
      </c>
      <c r="C77" s="42">
        <v>24.4</v>
      </c>
      <c r="D77" s="42">
        <v>4.7337961928136849</v>
      </c>
      <c r="E77" s="43">
        <v>8.8155864197530867E-3</v>
      </c>
      <c r="F77" s="43">
        <v>8.4143518518518517E-3</v>
      </c>
      <c r="G77" s="42">
        <v>2818</v>
      </c>
      <c r="H77" s="44">
        <v>2724</v>
      </c>
      <c r="I77" s="320">
        <v>42840</v>
      </c>
    </row>
    <row r="78" spans="1:9" x14ac:dyDescent="0.2">
      <c r="A78" s="177" t="s">
        <v>719</v>
      </c>
      <c r="B78" s="319">
        <v>1</v>
      </c>
      <c r="C78" s="42">
        <v>3.1</v>
      </c>
      <c r="D78" s="42">
        <v>5.6136820925553366</v>
      </c>
      <c r="E78" s="43">
        <v>7.4189814814814813E-3</v>
      </c>
      <c r="F78" s="43">
        <v>7.4189814814814813E-3</v>
      </c>
      <c r="G78" s="42">
        <v>2055</v>
      </c>
      <c r="H78" s="44">
        <v>2055</v>
      </c>
      <c r="I78" s="320">
        <v>42827</v>
      </c>
    </row>
    <row r="79" spans="1:9" x14ac:dyDescent="0.2">
      <c r="A79" s="177" t="s">
        <v>716</v>
      </c>
      <c r="B79" s="319">
        <v>1</v>
      </c>
      <c r="C79" s="42">
        <v>5</v>
      </c>
      <c r="D79" s="42">
        <v>5.8045791680103243</v>
      </c>
      <c r="E79" s="43">
        <v>7.1759259259259259E-3</v>
      </c>
      <c r="F79" s="43">
        <v>7.1759259259259259E-3</v>
      </c>
      <c r="G79" s="42">
        <v>1810</v>
      </c>
      <c r="H79" s="44">
        <v>1810</v>
      </c>
      <c r="I79" s="320">
        <v>42802</v>
      </c>
    </row>
    <row r="80" spans="1:9" x14ac:dyDescent="0.2">
      <c r="A80" s="177" t="s">
        <v>713</v>
      </c>
      <c r="B80" s="319">
        <v>1</v>
      </c>
      <c r="C80" s="42">
        <v>5</v>
      </c>
      <c r="D80" s="42">
        <v>4.9073064340239947</v>
      </c>
      <c r="E80" s="43">
        <v>8.4953703703703701E-3</v>
      </c>
      <c r="F80" s="43">
        <v>8.4953703703703701E-3</v>
      </c>
      <c r="G80" s="42">
        <v>2752</v>
      </c>
      <c r="H80" s="44">
        <v>2752</v>
      </c>
      <c r="I80" s="320">
        <v>42785</v>
      </c>
    </row>
    <row r="81" spans="1:9" x14ac:dyDescent="0.2">
      <c r="A81" s="177" t="s">
        <v>522</v>
      </c>
      <c r="B81" s="319">
        <v>2</v>
      </c>
      <c r="C81" s="42">
        <v>7.1</v>
      </c>
      <c r="D81" s="42">
        <v>6.1342458687201828</v>
      </c>
      <c r="E81" s="43">
        <v>6.7939814814814807E-3</v>
      </c>
      <c r="F81" s="43">
        <v>6.6203703703703702E-3</v>
      </c>
      <c r="G81" s="42">
        <v>1365.5</v>
      </c>
      <c r="H81" s="44">
        <v>1152</v>
      </c>
      <c r="I81" s="320">
        <v>42760</v>
      </c>
    </row>
    <row r="82" spans="1:9" x14ac:dyDescent="0.2">
      <c r="A82" s="177" t="s">
        <v>10</v>
      </c>
      <c r="B82" s="319">
        <v>6</v>
      </c>
      <c r="C82" s="42">
        <v>30.88</v>
      </c>
      <c r="D82" s="42">
        <v>5.430411863575678</v>
      </c>
      <c r="E82" s="43">
        <v>7.6986882716049377E-3</v>
      </c>
      <c r="F82" s="43">
        <v>7.106481481481481E-3</v>
      </c>
      <c r="G82" s="42">
        <v>2240.6666666666665</v>
      </c>
      <c r="H82" s="44">
        <v>1728</v>
      </c>
      <c r="I82" s="320">
        <v>42751</v>
      </c>
    </row>
    <row r="83" spans="1:9" x14ac:dyDescent="0.2">
      <c r="A83" s="177" t="s">
        <v>7</v>
      </c>
      <c r="B83" s="319">
        <v>20</v>
      </c>
      <c r="C83" s="42">
        <v>150</v>
      </c>
      <c r="D83" s="42">
        <v>5.5874017054862177</v>
      </c>
      <c r="E83" s="43">
        <v>7.4988425925925934E-3</v>
      </c>
      <c r="F83" s="43">
        <v>6.4814814814814813E-3</v>
      </c>
      <c r="G83" s="42">
        <v>2047</v>
      </c>
      <c r="H83" s="44">
        <v>1030</v>
      </c>
      <c r="I83" s="320">
        <v>42743</v>
      </c>
    </row>
    <row r="84" spans="1:9" x14ac:dyDescent="0.2">
      <c r="A84" s="177" t="s">
        <v>570</v>
      </c>
      <c r="B84" s="319">
        <v>3</v>
      </c>
      <c r="C84" s="42">
        <v>12.1</v>
      </c>
      <c r="D84" s="42">
        <v>5.91831703141417</v>
      </c>
      <c r="E84" s="43">
        <v>7.0794753086419748E-3</v>
      </c>
      <c r="F84" s="43">
        <v>6.6898148148148142E-3</v>
      </c>
      <c r="G84" s="42">
        <v>1615.6666666666667</v>
      </c>
      <c r="H84" s="44">
        <v>1210</v>
      </c>
      <c r="I84" s="320">
        <v>42736</v>
      </c>
    </row>
    <row r="85" spans="1:9" x14ac:dyDescent="0.2">
      <c r="A85" s="177" t="s">
        <v>695</v>
      </c>
      <c r="B85" s="319">
        <v>1</v>
      </c>
      <c r="C85" s="42">
        <v>4.1500000000000004</v>
      </c>
      <c r="D85" s="42">
        <v>5.6526674233825247</v>
      </c>
      <c r="E85" s="43">
        <v>7.3726851851851861E-3</v>
      </c>
      <c r="F85" s="43">
        <v>7.3726851851851861E-3</v>
      </c>
      <c r="G85" s="42">
        <v>2017</v>
      </c>
      <c r="H85" s="44">
        <v>2017</v>
      </c>
      <c r="I85" s="320">
        <v>42731</v>
      </c>
    </row>
    <row r="86" spans="1:9" x14ac:dyDescent="0.2">
      <c r="A86" s="177" t="s">
        <v>694</v>
      </c>
      <c r="B86" s="319">
        <v>1</v>
      </c>
      <c r="C86" s="42">
        <v>2</v>
      </c>
      <c r="D86" s="42">
        <v>5.4339622641509484</v>
      </c>
      <c r="E86" s="43">
        <v>7.6620370370370366E-3</v>
      </c>
      <c r="F86" s="43">
        <v>7.6620370370370366E-3</v>
      </c>
      <c r="G86" s="42">
        <v>2275</v>
      </c>
      <c r="H86" s="44">
        <v>2275</v>
      </c>
      <c r="I86" s="320">
        <v>42726</v>
      </c>
    </row>
    <row r="87" spans="1:9" x14ac:dyDescent="0.2">
      <c r="A87" s="177" t="s">
        <v>693</v>
      </c>
      <c r="B87" s="319">
        <v>1</v>
      </c>
      <c r="C87" s="42">
        <v>3</v>
      </c>
      <c r="D87" s="42">
        <v>5.9178082191780872</v>
      </c>
      <c r="E87" s="43">
        <v>7.037037037037037E-3</v>
      </c>
      <c r="F87" s="43">
        <v>7.037037037037037E-3</v>
      </c>
      <c r="G87" s="42">
        <v>1647</v>
      </c>
      <c r="H87" s="44">
        <v>1647</v>
      </c>
      <c r="I87" s="320">
        <v>42724</v>
      </c>
    </row>
    <row r="88" spans="1:9" x14ac:dyDescent="0.2">
      <c r="A88" s="177" t="s">
        <v>690</v>
      </c>
      <c r="B88" s="319">
        <v>1</v>
      </c>
      <c r="C88" s="42">
        <v>5.25</v>
      </c>
      <c r="D88" s="42">
        <v>5.3465346534653513</v>
      </c>
      <c r="E88" s="43">
        <v>7.789351851851852E-3</v>
      </c>
      <c r="F88" s="43">
        <v>7.789351851851852E-3</v>
      </c>
      <c r="G88" s="42">
        <v>2373</v>
      </c>
      <c r="H88" s="44">
        <v>2373</v>
      </c>
      <c r="I88" s="320">
        <v>42701</v>
      </c>
    </row>
    <row r="89" spans="1:9" x14ac:dyDescent="0.2">
      <c r="A89" s="177" t="s">
        <v>688</v>
      </c>
      <c r="B89" s="319">
        <v>1</v>
      </c>
      <c r="C89" s="42">
        <v>3.1</v>
      </c>
      <c r="D89" s="42">
        <v>4.7814910025706983</v>
      </c>
      <c r="E89" s="43">
        <v>8.7152777777777784E-3</v>
      </c>
      <c r="F89" s="43">
        <v>8.7152777777777784E-3</v>
      </c>
      <c r="G89" s="42">
        <v>2813</v>
      </c>
      <c r="H89" s="44">
        <v>2813</v>
      </c>
      <c r="I89" s="320">
        <v>42698</v>
      </c>
    </row>
    <row r="90" spans="1:9" x14ac:dyDescent="0.2">
      <c r="A90" s="177" t="s">
        <v>686</v>
      </c>
      <c r="B90" s="319">
        <v>1</v>
      </c>
      <c r="C90" s="42">
        <v>3.1</v>
      </c>
      <c r="D90" s="42">
        <v>5.8551941238195226</v>
      </c>
      <c r="E90" s="43">
        <v>7.1180555555555554E-3</v>
      </c>
      <c r="F90" s="43">
        <v>7.1180555555555554E-3</v>
      </c>
      <c r="G90" s="42">
        <v>1737</v>
      </c>
      <c r="H90" s="44">
        <v>1737</v>
      </c>
      <c r="I90" s="320">
        <v>42682</v>
      </c>
    </row>
    <row r="91" spans="1:9" x14ac:dyDescent="0.2">
      <c r="A91" s="177" t="s">
        <v>561</v>
      </c>
      <c r="B91" s="319">
        <v>2</v>
      </c>
      <c r="C91" s="42">
        <v>6.1</v>
      </c>
      <c r="D91" s="42">
        <v>5.6163057276865693</v>
      </c>
      <c r="E91" s="43">
        <v>7.4247685185185189E-3</v>
      </c>
      <c r="F91" s="43">
        <v>7.2337962962962963E-3</v>
      </c>
      <c r="G91" s="42">
        <v>2054.5</v>
      </c>
      <c r="H91" s="44">
        <v>1878</v>
      </c>
      <c r="I91" s="320">
        <v>42659</v>
      </c>
    </row>
    <row r="92" spans="1:9" x14ac:dyDescent="0.2">
      <c r="A92" s="177" t="s">
        <v>692</v>
      </c>
      <c r="B92" s="319">
        <v>1</v>
      </c>
      <c r="C92" s="42">
        <v>3.5</v>
      </c>
      <c r="D92" s="42">
        <v>5.0199203187251031</v>
      </c>
      <c r="E92" s="43">
        <v>8.2986111111111108E-3</v>
      </c>
      <c r="F92" s="43">
        <v>8.2986111111111108E-3</v>
      </c>
      <c r="G92" s="42">
        <v>2674</v>
      </c>
      <c r="H92" s="44">
        <v>2674</v>
      </c>
      <c r="I92" s="320">
        <v>42629</v>
      </c>
    </row>
    <row r="93" spans="1:9" x14ac:dyDescent="0.2">
      <c r="A93" s="177" t="s">
        <v>683</v>
      </c>
      <c r="B93" s="319">
        <v>1</v>
      </c>
      <c r="C93" s="42">
        <v>2</v>
      </c>
      <c r="D93" s="42">
        <v>5.6648308418568103</v>
      </c>
      <c r="E93" s="43">
        <v>7.3495370370370372E-3</v>
      </c>
      <c r="F93" s="43">
        <v>7.3495370370370372E-3</v>
      </c>
      <c r="G93" s="42">
        <v>2002</v>
      </c>
      <c r="H93" s="44">
        <v>2002</v>
      </c>
      <c r="I93" s="320">
        <v>42624</v>
      </c>
    </row>
    <row r="94" spans="1:9" x14ac:dyDescent="0.2">
      <c r="A94" s="177" t="s">
        <v>691</v>
      </c>
      <c r="B94" s="319">
        <v>1</v>
      </c>
      <c r="C94" s="42">
        <v>3.11</v>
      </c>
      <c r="D94" s="42">
        <v>5.968017057569301</v>
      </c>
      <c r="E94" s="43">
        <v>6.9791666666666674E-3</v>
      </c>
      <c r="F94" s="43">
        <v>6.9791666666666674E-3</v>
      </c>
      <c r="G94" s="42">
        <v>1593</v>
      </c>
      <c r="H94" s="44">
        <v>1593</v>
      </c>
      <c r="I94" s="320">
        <v>42617</v>
      </c>
    </row>
    <row r="95" spans="1:9" x14ac:dyDescent="0.2">
      <c r="A95" s="177" t="s">
        <v>682</v>
      </c>
      <c r="B95" s="319">
        <v>1</v>
      </c>
      <c r="C95" s="42">
        <v>3</v>
      </c>
      <c r="D95" s="42">
        <v>5.0279329608938594</v>
      </c>
      <c r="E95" s="43">
        <v>8.2870370370370372E-3</v>
      </c>
      <c r="F95" s="43">
        <v>8.2870370370370372E-3</v>
      </c>
      <c r="G95" s="42">
        <v>2664</v>
      </c>
      <c r="H95" s="44">
        <v>2664</v>
      </c>
      <c r="I95" s="320">
        <v>42610</v>
      </c>
    </row>
    <row r="96" spans="1:9" x14ac:dyDescent="0.2">
      <c r="A96" s="177" t="s">
        <v>672</v>
      </c>
      <c r="B96" s="319">
        <v>2</v>
      </c>
      <c r="C96" s="42">
        <v>15.85</v>
      </c>
      <c r="D96" s="42">
        <v>5.0251138875862571</v>
      </c>
      <c r="E96" s="43">
        <v>8.292824074074074E-3</v>
      </c>
      <c r="F96" s="43">
        <v>8.1365740740740738E-3</v>
      </c>
      <c r="G96" s="42">
        <v>2666</v>
      </c>
      <c r="H96" s="44">
        <v>2591</v>
      </c>
      <c r="I96" s="320">
        <v>42588</v>
      </c>
    </row>
    <row r="97" spans="1:9" x14ac:dyDescent="0.2">
      <c r="A97" s="177" t="s">
        <v>676</v>
      </c>
      <c r="B97" s="319">
        <v>1</v>
      </c>
      <c r="C97" s="42">
        <v>8</v>
      </c>
      <c r="D97" s="42">
        <v>5.272793848407181</v>
      </c>
      <c r="E97" s="43">
        <v>7.905092592592592E-3</v>
      </c>
      <c r="F97" s="43">
        <v>7.905092592592592E-3</v>
      </c>
      <c r="G97" s="42">
        <v>2459</v>
      </c>
      <c r="H97" s="44">
        <v>2459</v>
      </c>
      <c r="I97" s="320">
        <v>42548</v>
      </c>
    </row>
    <row r="98" spans="1:9" x14ac:dyDescent="0.2">
      <c r="A98" s="177" t="s">
        <v>675</v>
      </c>
      <c r="B98" s="319">
        <v>1</v>
      </c>
      <c r="C98" s="42">
        <v>3</v>
      </c>
      <c r="D98" s="42">
        <v>5.3280710409472167</v>
      </c>
      <c r="E98" s="43">
        <v>7.8240740740740753E-3</v>
      </c>
      <c r="F98" s="43">
        <v>7.8240740740740753E-3</v>
      </c>
      <c r="G98" s="42">
        <v>2390</v>
      </c>
      <c r="H98" s="44">
        <v>2390</v>
      </c>
      <c r="I98" s="320">
        <v>42547</v>
      </c>
    </row>
    <row r="99" spans="1:9" x14ac:dyDescent="0.2">
      <c r="A99" s="177" t="s">
        <v>673</v>
      </c>
      <c r="B99" s="319">
        <v>1</v>
      </c>
      <c r="C99" s="42">
        <v>3.7</v>
      </c>
      <c r="D99" s="42">
        <v>5.7862728062554343</v>
      </c>
      <c r="E99" s="43">
        <v>7.1990740740740739E-3</v>
      </c>
      <c r="F99" s="43">
        <v>7.1990740740740739E-3</v>
      </c>
      <c r="G99" s="42">
        <v>1842</v>
      </c>
      <c r="H99" s="44">
        <v>1842</v>
      </c>
      <c r="I99" s="320">
        <v>42544</v>
      </c>
    </row>
    <row r="100" spans="1:9" x14ac:dyDescent="0.2">
      <c r="A100" s="177" t="s">
        <v>671</v>
      </c>
      <c r="B100" s="319">
        <v>1</v>
      </c>
      <c r="C100" s="42">
        <v>3.1</v>
      </c>
      <c r="D100" s="42">
        <v>5.7201435161455718</v>
      </c>
      <c r="E100" s="43">
        <v>7.2800925925925915E-3</v>
      </c>
      <c r="F100" s="43">
        <v>7.2800925925925915E-3</v>
      </c>
      <c r="G100" s="42">
        <v>1936</v>
      </c>
      <c r="H100" s="44">
        <v>1936</v>
      </c>
      <c r="I100" s="320">
        <v>42531</v>
      </c>
    </row>
    <row r="101" spans="1:9" x14ac:dyDescent="0.2">
      <c r="A101" s="177" t="s">
        <v>655</v>
      </c>
      <c r="B101" s="319">
        <v>1</v>
      </c>
      <c r="C101" s="42">
        <v>3.1</v>
      </c>
      <c r="D101" s="42">
        <v>5.9047619047619087</v>
      </c>
      <c r="E101" s="43">
        <v>7.0601851851851841E-3</v>
      </c>
      <c r="F101" s="43">
        <v>7.0601851851851841E-3</v>
      </c>
      <c r="G101" s="42">
        <v>1660</v>
      </c>
      <c r="H101" s="44">
        <v>1660</v>
      </c>
      <c r="I101" s="320">
        <v>42522</v>
      </c>
    </row>
    <row r="102" spans="1:9" x14ac:dyDescent="0.2">
      <c r="A102" s="177" t="s">
        <v>596</v>
      </c>
      <c r="B102" s="319">
        <v>2</v>
      </c>
      <c r="C102" s="42">
        <v>6.2</v>
      </c>
      <c r="D102" s="42">
        <v>6.019812327088367</v>
      </c>
      <c r="E102" s="43">
        <v>7.152777777777777E-3</v>
      </c>
      <c r="F102" s="43">
        <v>5.8680555555555543E-3</v>
      </c>
      <c r="G102" s="42">
        <v>1783</v>
      </c>
      <c r="H102" s="44">
        <v>826</v>
      </c>
      <c r="I102" s="320">
        <v>42518</v>
      </c>
    </row>
    <row r="103" spans="1:9" x14ac:dyDescent="0.2">
      <c r="A103" s="177" t="s">
        <v>654</v>
      </c>
      <c r="B103" s="319">
        <v>1</v>
      </c>
      <c r="C103" s="42">
        <v>4.2</v>
      </c>
      <c r="D103" s="42">
        <v>5.5041863851474382</v>
      </c>
      <c r="E103" s="43">
        <v>7.5694444444444446E-3</v>
      </c>
      <c r="F103" s="43">
        <v>7.5694444444444446E-3</v>
      </c>
      <c r="G103" s="42">
        <v>2197</v>
      </c>
      <c r="H103" s="44">
        <v>2197</v>
      </c>
      <c r="I103" s="320">
        <v>42515</v>
      </c>
    </row>
    <row r="104" spans="1:9" x14ac:dyDescent="0.2">
      <c r="A104" s="177" t="s">
        <v>653</v>
      </c>
      <c r="B104" s="319">
        <v>1</v>
      </c>
      <c r="C104" s="42">
        <v>3.07</v>
      </c>
      <c r="D104" s="42">
        <v>5.8383518225039657</v>
      </c>
      <c r="E104" s="43">
        <v>7.1412037037037043E-3</v>
      </c>
      <c r="F104" s="43">
        <v>7.1412037037037043E-3</v>
      </c>
      <c r="G104" s="42">
        <v>1762</v>
      </c>
      <c r="H104" s="44">
        <v>1762</v>
      </c>
      <c r="I104" s="320">
        <v>42514</v>
      </c>
    </row>
    <row r="105" spans="1:9" x14ac:dyDescent="0.2">
      <c r="A105" s="177" t="s">
        <v>652</v>
      </c>
      <c r="B105" s="319">
        <v>1</v>
      </c>
      <c r="C105" s="42">
        <v>3.75</v>
      </c>
      <c r="D105" s="42">
        <v>4.7202797202797253</v>
      </c>
      <c r="E105" s="43">
        <v>8.8310185185185176E-3</v>
      </c>
      <c r="F105" s="43">
        <v>8.8310185185185176E-3</v>
      </c>
      <c r="G105" s="42">
        <v>2835</v>
      </c>
      <c r="H105" s="44">
        <v>2835</v>
      </c>
      <c r="I105" s="320">
        <v>42513</v>
      </c>
    </row>
    <row r="106" spans="1:9" x14ac:dyDescent="0.2">
      <c r="A106" s="177" t="s">
        <v>651</v>
      </c>
      <c r="B106" s="319">
        <v>1</v>
      </c>
      <c r="C106" s="42">
        <v>5.0999999999999996</v>
      </c>
      <c r="D106" s="42">
        <v>5.3186558516801883</v>
      </c>
      <c r="E106" s="43">
        <v>7.8356481481481489E-3</v>
      </c>
      <c r="F106" s="43">
        <v>7.8356481481481489E-3</v>
      </c>
      <c r="G106" s="42">
        <v>2404</v>
      </c>
      <c r="H106" s="44">
        <v>2404</v>
      </c>
      <c r="I106" s="320">
        <v>42509</v>
      </c>
    </row>
    <row r="107" spans="1:9" x14ac:dyDescent="0.2">
      <c r="A107" s="177" t="s">
        <v>648</v>
      </c>
      <c r="B107" s="319">
        <v>1</v>
      </c>
      <c r="C107" s="42">
        <v>3.6</v>
      </c>
      <c r="D107" s="42">
        <v>5.2215954875100774</v>
      </c>
      <c r="E107" s="43">
        <v>7.9745370370370369E-3</v>
      </c>
      <c r="F107" s="43">
        <v>7.9745370370370369E-3</v>
      </c>
      <c r="G107" s="42">
        <v>2510</v>
      </c>
      <c r="H107" s="44">
        <v>2510</v>
      </c>
      <c r="I107" s="320">
        <v>42505</v>
      </c>
    </row>
    <row r="108" spans="1:9" x14ac:dyDescent="0.2">
      <c r="A108" s="177" t="s">
        <v>647</v>
      </c>
      <c r="B108" s="319">
        <v>1</v>
      </c>
      <c r="C108" s="42">
        <v>3.5</v>
      </c>
      <c r="D108" s="42">
        <v>5.4216867469879562</v>
      </c>
      <c r="E108" s="43">
        <v>7.6851851851851847E-3</v>
      </c>
      <c r="F108" s="43">
        <v>7.6851851851851847E-3</v>
      </c>
      <c r="G108" s="42">
        <v>2287</v>
      </c>
      <c r="H108" s="44">
        <v>2287</v>
      </c>
      <c r="I108" s="320">
        <v>42504</v>
      </c>
    </row>
    <row r="109" spans="1:9" x14ac:dyDescent="0.2">
      <c r="A109" s="177" t="s">
        <v>646</v>
      </c>
      <c r="B109" s="319">
        <v>1</v>
      </c>
      <c r="C109" s="42">
        <v>1.2</v>
      </c>
      <c r="D109" s="42">
        <v>5.4203262233375202</v>
      </c>
      <c r="E109" s="43">
        <v>7.6851851851851847E-3</v>
      </c>
      <c r="F109" s="43">
        <v>7.6851851851851847E-3</v>
      </c>
      <c r="G109" s="42">
        <v>2294</v>
      </c>
      <c r="H109" s="44">
        <v>2294</v>
      </c>
      <c r="I109" s="320">
        <v>42503</v>
      </c>
    </row>
    <row r="110" spans="1:9" x14ac:dyDescent="0.2">
      <c r="A110" s="177" t="s">
        <v>645</v>
      </c>
      <c r="B110" s="319">
        <v>1</v>
      </c>
      <c r="C110" s="42">
        <v>6</v>
      </c>
      <c r="D110" s="42">
        <v>5.2173913043478306</v>
      </c>
      <c r="E110" s="43">
        <v>7.9861111111111122E-3</v>
      </c>
      <c r="F110" s="43">
        <v>7.9861111111111122E-3</v>
      </c>
      <c r="G110" s="42">
        <v>2514</v>
      </c>
      <c r="H110" s="44">
        <v>2514</v>
      </c>
      <c r="I110" s="320">
        <v>42498</v>
      </c>
    </row>
    <row r="111" spans="1:9" x14ac:dyDescent="0.2">
      <c r="A111" s="177" t="s">
        <v>384</v>
      </c>
      <c r="B111" s="319">
        <v>4</v>
      </c>
      <c r="C111" s="42">
        <v>52.4</v>
      </c>
      <c r="D111" s="42">
        <v>5.9882501601897316</v>
      </c>
      <c r="E111" s="43">
        <v>6.9791666666666665E-3</v>
      </c>
      <c r="F111" s="43">
        <v>6.5856481481481469E-3</v>
      </c>
      <c r="G111" s="42">
        <v>1545.75</v>
      </c>
      <c r="H111" s="44">
        <v>1104</v>
      </c>
      <c r="I111" s="320">
        <v>42484</v>
      </c>
    </row>
    <row r="112" spans="1:9" x14ac:dyDescent="0.2">
      <c r="A112" s="177" t="s">
        <v>627</v>
      </c>
      <c r="B112" s="319">
        <v>2</v>
      </c>
      <c r="C112" s="42">
        <v>3</v>
      </c>
      <c r="D112" s="42">
        <v>5.2542445002340372</v>
      </c>
      <c r="E112" s="43">
        <v>7.9398148148148162E-3</v>
      </c>
      <c r="F112" s="43">
        <v>7.6620370370370366E-3</v>
      </c>
      <c r="G112" s="42">
        <v>2450.5</v>
      </c>
      <c r="H112" s="44">
        <v>2271</v>
      </c>
      <c r="I112" s="320">
        <v>42482</v>
      </c>
    </row>
    <row r="113" spans="1:9" x14ac:dyDescent="0.2">
      <c r="A113" s="177" t="s">
        <v>644</v>
      </c>
      <c r="B113" s="319">
        <v>2</v>
      </c>
      <c r="C113" s="42">
        <v>6.75</v>
      </c>
      <c r="D113" s="42">
        <v>5.728950715580531</v>
      </c>
      <c r="E113" s="43">
        <v>7.2743055555555556E-3</v>
      </c>
      <c r="F113" s="43">
        <v>7.1412037037037043E-3</v>
      </c>
      <c r="G113" s="42">
        <v>1908</v>
      </c>
      <c r="H113" s="44">
        <v>1768</v>
      </c>
      <c r="I113" s="320">
        <v>42471</v>
      </c>
    </row>
    <row r="114" spans="1:9" x14ac:dyDescent="0.2">
      <c r="A114" s="177" t="s">
        <v>643</v>
      </c>
      <c r="B114" s="319">
        <v>1</v>
      </c>
      <c r="C114" s="42">
        <v>3.1</v>
      </c>
      <c r="D114" s="42">
        <v>6.1828254847645479</v>
      </c>
      <c r="E114" s="43">
        <v>6.7361111111111103E-3</v>
      </c>
      <c r="F114" s="43">
        <v>6.7361111111111103E-3</v>
      </c>
      <c r="G114" s="42">
        <v>1273</v>
      </c>
      <c r="H114" s="44">
        <v>1273</v>
      </c>
      <c r="I114" s="320">
        <v>42462</v>
      </c>
    </row>
    <row r="115" spans="1:9" x14ac:dyDescent="0.2">
      <c r="A115" s="177" t="s">
        <v>582</v>
      </c>
      <c r="B115" s="319">
        <v>2</v>
      </c>
      <c r="C115" s="42">
        <v>10.1</v>
      </c>
      <c r="D115" s="42">
        <v>5.3068797711142466</v>
      </c>
      <c r="E115" s="43">
        <v>7.858796296296296E-3</v>
      </c>
      <c r="F115" s="43">
        <v>7.6388888888888886E-3</v>
      </c>
      <c r="G115" s="42">
        <v>2402</v>
      </c>
      <c r="H115" s="44">
        <v>2248</v>
      </c>
      <c r="I115" s="320">
        <v>42456</v>
      </c>
    </row>
    <row r="116" spans="1:9" x14ac:dyDescent="0.2">
      <c r="A116" s="177" t="s">
        <v>641</v>
      </c>
      <c r="B116" s="319">
        <v>1</v>
      </c>
      <c r="C116" s="42">
        <v>9.25</v>
      </c>
      <c r="D116" s="42">
        <v>4.3775469961877258</v>
      </c>
      <c r="E116" s="43">
        <v>9.5138888888888894E-3</v>
      </c>
      <c r="F116" s="43">
        <v>9.5138888888888894E-3</v>
      </c>
      <c r="G116" s="42">
        <v>2928</v>
      </c>
      <c r="H116" s="44">
        <v>2928</v>
      </c>
      <c r="I116" s="320">
        <v>42454</v>
      </c>
    </row>
    <row r="117" spans="1:9" x14ac:dyDescent="0.2">
      <c r="A117" s="177" t="s">
        <v>640</v>
      </c>
      <c r="B117" s="319">
        <v>1</v>
      </c>
      <c r="C117" s="42">
        <v>4</v>
      </c>
      <c r="D117" s="42">
        <v>5.8017727639000851</v>
      </c>
      <c r="E117" s="43">
        <v>7.1759259259259259E-3</v>
      </c>
      <c r="F117" s="43">
        <v>7.1759259259259259E-3</v>
      </c>
      <c r="G117" s="42">
        <v>1814</v>
      </c>
      <c r="H117" s="44">
        <v>1814</v>
      </c>
      <c r="I117" s="320">
        <v>42452</v>
      </c>
    </row>
    <row r="118" spans="1:9" x14ac:dyDescent="0.2">
      <c r="A118" s="177" t="s">
        <v>639</v>
      </c>
      <c r="B118" s="319">
        <v>1</v>
      </c>
      <c r="C118" s="42">
        <v>3.1</v>
      </c>
      <c r="D118" s="42">
        <v>5.2247191011235996</v>
      </c>
      <c r="E118" s="43">
        <v>7.9745370370370369E-3</v>
      </c>
      <c r="F118" s="43">
        <v>7.9745370370370369E-3</v>
      </c>
      <c r="G118" s="42">
        <v>2508</v>
      </c>
      <c r="H118" s="44">
        <v>2508</v>
      </c>
      <c r="I118" s="320">
        <v>42448</v>
      </c>
    </row>
    <row r="119" spans="1:9" x14ac:dyDescent="0.2">
      <c r="A119" s="177" t="s">
        <v>638</v>
      </c>
      <c r="B119" s="319">
        <v>1</v>
      </c>
      <c r="C119" s="42">
        <v>6.5</v>
      </c>
      <c r="D119" s="42">
        <v>5.1553205551883714</v>
      </c>
      <c r="E119" s="43">
        <v>8.0787037037037043E-3</v>
      </c>
      <c r="F119" s="43">
        <v>8.0787037037037043E-3</v>
      </c>
      <c r="G119" s="42">
        <v>2558</v>
      </c>
      <c r="H119" s="44">
        <v>2558</v>
      </c>
      <c r="I119" s="320">
        <v>42441</v>
      </c>
    </row>
    <row r="120" spans="1:9" x14ac:dyDescent="0.2">
      <c r="A120" s="177" t="s">
        <v>371</v>
      </c>
      <c r="B120" s="319">
        <v>31</v>
      </c>
      <c r="C120" s="42">
        <v>95.999999999999957</v>
      </c>
      <c r="D120" s="42">
        <v>6.3542489458963116</v>
      </c>
      <c r="E120" s="43">
        <v>6.5949820788530457E-3</v>
      </c>
      <c r="F120" s="43">
        <v>5.7291666666666671E-3</v>
      </c>
      <c r="G120" s="42">
        <v>1212.8709677419354</v>
      </c>
      <c r="H120" s="44">
        <v>813</v>
      </c>
      <c r="I120" s="320">
        <v>42439</v>
      </c>
    </row>
    <row r="121" spans="1:9" x14ac:dyDescent="0.2">
      <c r="A121" s="177" t="s">
        <v>637</v>
      </c>
      <c r="B121" s="319">
        <v>1</v>
      </c>
      <c r="C121" s="42">
        <v>4.6500000000000004</v>
      </c>
      <c r="D121" s="42">
        <v>5.2707808564231797</v>
      </c>
      <c r="E121" s="43">
        <v>7.905092592592592E-3</v>
      </c>
      <c r="F121" s="43">
        <v>7.905092592592592E-3</v>
      </c>
      <c r="G121" s="42">
        <v>2464</v>
      </c>
      <c r="H121" s="44">
        <v>2464</v>
      </c>
      <c r="I121" s="320">
        <v>42438</v>
      </c>
    </row>
    <row r="122" spans="1:9" x14ac:dyDescent="0.2">
      <c r="A122" s="177" t="s">
        <v>636</v>
      </c>
      <c r="B122" s="319">
        <v>1</v>
      </c>
      <c r="C122" s="42">
        <v>6</v>
      </c>
      <c r="D122" s="42">
        <v>5.3241311313778699</v>
      </c>
      <c r="E122" s="43">
        <v>7.8240740740740753E-3</v>
      </c>
      <c r="F122" s="43">
        <v>7.8240740740740753E-3</v>
      </c>
      <c r="G122" s="42">
        <v>2398</v>
      </c>
      <c r="H122" s="44">
        <v>2398</v>
      </c>
      <c r="I122" s="320">
        <v>42435</v>
      </c>
    </row>
    <row r="123" spans="1:9" x14ac:dyDescent="0.2">
      <c r="A123" s="177" t="s">
        <v>635</v>
      </c>
      <c r="B123" s="319">
        <v>1</v>
      </c>
      <c r="C123" s="42">
        <v>3</v>
      </c>
      <c r="D123" s="42">
        <v>5.3280710409472167</v>
      </c>
      <c r="E123" s="43">
        <v>7.8240740740740753E-3</v>
      </c>
      <c r="F123" s="43">
        <v>7.8240740740740753E-3</v>
      </c>
      <c r="G123" s="42">
        <v>2390</v>
      </c>
      <c r="H123" s="44">
        <v>2390</v>
      </c>
      <c r="I123" s="320">
        <v>42427</v>
      </c>
    </row>
    <row r="124" spans="1:9" x14ac:dyDescent="0.2">
      <c r="A124" s="177" t="s">
        <v>632</v>
      </c>
      <c r="B124" s="319">
        <v>1</v>
      </c>
      <c r="C124" s="42">
        <v>2.5</v>
      </c>
      <c r="D124" s="42">
        <v>4.1879944160074478</v>
      </c>
      <c r="E124" s="43">
        <v>9.9537037037037042E-3</v>
      </c>
      <c r="F124" s="43">
        <v>9.9537037037037042E-3</v>
      </c>
      <c r="G124" s="42">
        <v>2978</v>
      </c>
      <c r="H124" s="44">
        <v>2978</v>
      </c>
      <c r="I124" s="320">
        <v>42377</v>
      </c>
    </row>
    <row r="125" spans="1:9" x14ac:dyDescent="0.2">
      <c r="A125" s="177" t="s">
        <v>631</v>
      </c>
      <c r="B125" s="319">
        <v>1</v>
      </c>
      <c r="C125" s="42">
        <v>3</v>
      </c>
      <c r="D125" s="42">
        <v>4.8473967684021577</v>
      </c>
      <c r="E125" s="43">
        <v>8.5995370370370357E-3</v>
      </c>
      <c r="F125" s="43">
        <v>8.5995370370370357E-3</v>
      </c>
      <c r="G125" s="42">
        <v>2775</v>
      </c>
      <c r="H125" s="44">
        <v>2775</v>
      </c>
      <c r="I125" s="320">
        <v>42372</v>
      </c>
    </row>
    <row r="126" spans="1:9" x14ac:dyDescent="0.2">
      <c r="A126" s="177" t="s">
        <v>626</v>
      </c>
      <c r="B126" s="319">
        <v>1</v>
      </c>
      <c r="C126" s="42">
        <v>3.1</v>
      </c>
      <c r="D126" s="42">
        <v>5.6563608717688849</v>
      </c>
      <c r="E126" s="43">
        <v>7.3611111111111108E-3</v>
      </c>
      <c r="F126" s="43">
        <v>7.3611111111111108E-3</v>
      </c>
      <c r="G126" s="42">
        <v>2010</v>
      </c>
      <c r="H126" s="44">
        <v>2010</v>
      </c>
      <c r="I126" s="320">
        <v>42343</v>
      </c>
    </row>
    <row r="127" spans="1:9" x14ac:dyDescent="0.2">
      <c r="A127" s="177" t="s">
        <v>625</v>
      </c>
      <c r="B127" s="319">
        <v>1</v>
      </c>
      <c r="C127" s="42">
        <v>2.5</v>
      </c>
      <c r="D127" s="42">
        <v>3.8709677419354871</v>
      </c>
      <c r="E127" s="43">
        <v>1.0763888888888891E-2</v>
      </c>
      <c r="F127" s="43">
        <v>1.0763888888888891E-2</v>
      </c>
      <c r="G127" s="42">
        <v>3051</v>
      </c>
      <c r="H127" s="44">
        <v>3051</v>
      </c>
      <c r="I127" s="320">
        <v>42342</v>
      </c>
    </row>
    <row r="128" spans="1:9" x14ac:dyDescent="0.2">
      <c r="A128" s="177" t="s">
        <v>624</v>
      </c>
      <c r="B128" s="319">
        <v>1</v>
      </c>
      <c r="C128" s="42">
        <v>1.35</v>
      </c>
      <c r="D128" s="42">
        <v>5.1702127659574515</v>
      </c>
      <c r="E128" s="43">
        <v>8.0555555555555554E-3</v>
      </c>
      <c r="F128" s="43">
        <v>8.0555555555555554E-3</v>
      </c>
      <c r="G128" s="42">
        <v>2545</v>
      </c>
      <c r="H128" s="44">
        <v>2545</v>
      </c>
      <c r="I128" s="320">
        <v>42334</v>
      </c>
    </row>
    <row r="129" spans="1:9" x14ac:dyDescent="0.2">
      <c r="A129" s="177" t="s">
        <v>622</v>
      </c>
      <c r="B129" s="319">
        <v>1</v>
      </c>
      <c r="C129" s="42">
        <v>3</v>
      </c>
      <c r="D129" s="42">
        <v>5.0751879699248166</v>
      </c>
      <c r="E129" s="43">
        <v>8.2060185185185187E-3</v>
      </c>
      <c r="F129" s="43">
        <v>8.2060185185185187E-3</v>
      </c>
      <c r="G129" s="42">
        <v>2626</v>
      </c>
      <c r="H129" s="44">
        <v>2626</v>
      </c>
      <c r="I129" s="320">
        <v>42288</v>
      </c>
    </row>
    <row r="130" spans="1:9" x14ac:dyDescent="0.2">
      <c r="A130" s="177" t="s">
        <v>621</v>
      </c>
      <c r="B130" s="319">
        <v>2</v>
      </c>
      <c r="C130" s="42">
        <v>11</v>
      </c>
      <c r="D130" s="42">
        <v>4.3990196172776574</v>
      </c>
      <c r="E130" s="43">
        <v>9.4733796296296302E-3</v>
      </c>
      <c r="F130" s="43">
        <v>9.3287037037037036E-3</v>
      </c>
      <c r="G130" s="42">
        <v>2925</v>
      </c>
      <c r="H130" s="44">
        <v>2914</v>
      </c>
      <c r="I130" s="320">
        <v>42286</v>
      </c>
    </row>
    <row r="131" spans="1:9" x14ac:dyDescent="0.2">
      <c r="A131" s="177" t="s">
        <v>619</v>
      </c>
      <c r="B131" s="319">
        <v>1</v>
      </c>
      <c r="C131" s="42">
        <v>1.75</v>
      </c>
      <c r="D131" s="42">
        <v>4.9723756906077385</v>
      </c>
      <c r="E131" s="43">
        <v>8.3796296296296292E-3</v>
      </c>
      <c r="F131" s="43">
        <v>8.3796296296296292E-3</v>
      </c>
      <c r="G131" s="42">
        <v>2716</v>
      </c>
      <c r="H131" s="44">
        <v>2716</v>
      </c>
      <c r="I131" s="320">
        <v>42267</v>
      </c>
    </row>
    <row r="132" spans="1:9" x14ac:dyDescent="0.2">
      <c r="A132" s="177" t="s">
        <v>620</v>
      </c>
      <c r="B132" s="319">
        <v>1</v>
      </c>
      <c r="C132" s="42">
        <v>10</v>
      </c>
      <c r="D132" s="42">
        <v>3.637833468067909</v>
      </c>
      <c r="E132" s="43">
        <v>1.1458333333333334E-2</v>
      </c>
      <c r="F132" s="43">
        <v>1.1458333333333334E-2</v>
      </c>
      <c r="G132" s="42">
        <v>3083</v>
      </c>
      <c r="H132" s="44">
        <v>3083</v>
      </c>
      <c r="I132" s="320">
        <v>42267</v>
      </c>
    </row>
    <row r="133" spans="1:9" x14ac:dyDescent="0.2">
      <c r="A133" s="177" t="s">
        <v>618</v>
      </c>
      <c r="B133" s="319">
        <v>1</v>
      </c>
      <c r="C133" s="42">
        <v>13.8</v>
      </c>
      <c r="D133" s="42">
        <v>4.2512408009584162</v>
      </c>
      <c r="E133" s="43">
        <v>9.8032407407407408E-3</v>
      </c>
      <c r="F133" s="43">
        <v>9.8032407407407408E-3</v>
      </c>
      <c r="G133" s="42">
        <v>2963</v>
      </c>
      <c r="H133" s="44">
        <v>2963</v>
      </c>
      <c r="I133" s="320">
        <v>42260</v>
      </c>
    </row>
    <row r="134" spans="1:9" x14ac:dyDescent="0.2">
      <c r="A134" s="177" t="s">
        <v>616</v>
      </c>
      <c r="B134" s="319">
        <v>1</v>
      </c>
      <c r="C134" s="42">
        <v>16</v>
      </c>
      <c r="D134" s="42">
        <v>4.0128187264873931</v>
      </c>
      <c r="E134" s="43">
        <v>1.0381944444444444E-2</v>
      </c>
      <c r="F134" s="43">
        <v>1.0381944444444444E-2</v>
      </c>
      <c r="G134" s="42">
        <v>3014</v>
      </c>
      <c r="H134" s="44">
        <v>3014</v>
      </c>
      <c r="I134" s="320">
        <v>42253</v>
      </c>
    </row>
    <row r="135" spans="1:9" x14ac:dyDescent="0.2">
      <c r="A135" s="177" t="s">
        <v>614</v>
      </c>
      <c r="B135" s="319">
        <v>1</v>
      </c>
      <c r="C135" s="42">
        <v>14</v>
      </c>
      <c r="D135" s="42">
        <v>4.6387482742751986</v>
      </c>
      <c r="E135" s="43">
        <v>8.9814814814814809E-3</v>
      </c>
      <c r="F135" s="43">
        <v>8.9814814814814809E-3</v>
      </c>
      <c r="G135" s="42">
        <v>2864</v>
      </c>
      <c r="H135" s="44">
        <v>2864</v>
      </c>
      <c r="I135" s="320">
        <v>42246</v>
      </c>
    </row>
    <row r="136" spans="1:9" x14ac:dyDescent="0.2">
      <c r="A136" s="177" t="s">
        <v>612</v>
      </c>
      <c r="B136" s="319">
        <v>1</v>
      </c>
      <c r="C136" s="42">
        <v>5</v>
      </c>
      <c r="D136" s="42">
        <v>4.7644256220222374</v>
      </c>
      <c r="E136" s="43">
        <v>8.7499999999999991E-3</v>
      </c>
      <c r="F136" s="43">
        <v>8.7499999999999991E-3</v>
      </c>
      <c r="G136" s="42">
        <v>2820</v>
      </c>
      <c r="H136" s="44">
        <v>2820</v>
      </c>
      <c r="I136" s="320">
        <v>42244</v>
      </c>
    </row>
    <row r="137" spans="1:9" x14ac:dyDescent="0.2">
      <c r="A137" s="177" t="s">
        <v>611</v>
      </c>
      <c r="B137" s="319">
        <v>1</v>
      </c>
      <c r="C137" s="42">
        <v>3.4</v>
      </c>
      <c r="D137" s="42">
        <v>5.6069628950984924</v>
      </c>
      <c r="E137" s="43">
        <v>7.4305555555555548E-3</v>
      </c>
      <c r="F137" s="43">
        <v>7.4305555555555548E-3</v>
      </c>
      <c r="G137" s="42">
        <v>2065</v>
      </c>
      <c r="H137" s="44">
        <v>2065</v>
      </c>
      <c r="I137" s="320">
        <v>42243</v>
      </c>
    </row>
    <row r="138" spans="1:9" x14ac:dyDescent="0.2">
      <c r="A138" s="177" t="s">
        <v>610</v>
      </c>
      <c r="B138" s="319">
        <v>1</v>
      </c>
      <c r="C138" s="42">
        <v>7.5</v>
      </c>
      <c r="D138" s="42">
        <v>3.7614934522151051</v>
      </c>
      <c r="E138" s="43">
        <v>1.1076388888888887E-2</v>
      </c>
      <c r="F138" s="43">
        <v>1.1076388888888887E-2</v>
      </c>
      <c r="G138" s="42">
        <v>3071</v>
      </c>
      <c r="H138" s="44">
        <v>3071</v>
      </c>
      <c r="I138" s="320">
        <v>42239</v>
      </c>
    </row>
    <row r="139" spans="1:9" x14ac:dyDescent="0.2">
      <c r="A139" s="177" t="s">
        <v>608</v>
      </c>
      <c r="B139" s="319">
        <v>1</v>
      </c>
      <c r="C139" s="42">
        <v>3</v>
      </c>
      <c r="D139" s="42">
        <v>4.1331802525832408</v>
      </c>
      <c r="E139" s="43">
        <v>1.0081018518518519E-2</v>
      </c>
      <c r="F139" s="43">
        <v>1.0081018518518519E-2</v>
      </c>
      <c r="G139" s="42">
        <v>2989</v>
      </c>
      <c r="H139" s="44">
        <v>2989</v>
      </c>
      <c r="I139" s="320">
        <v>42237</v>
      </c>
    </row>
    <row r="140" spans="1:9" x14ac:dyDescent="0.2">
      <c r="A140" s="177" t="s">
        <v>607</v>
      </c>
      <c r="B140" s="319">
        <v>1</v>
      </c>
      <c r="C140" s="42">
        <v>5</v>
      </c>
      <c r="D140" s="42">
        <v>4.9099836333878928</v>
      </c>
      <c r="E140" s="43">
        <v>8.4837962962962966E-3</v>
      </c>
      <c r="F140" s="43">
        <v>8.4837962962962966E-3</v>
      </c>
      <c r="G140" s="42">
        <v>2751</v>
      </c>
      <c r="H140" s="44">
        <v>2751</v>
      </c>
      <c r="I140" s="320">
        <v>42230</v>
      </c>
    </row>
    <row r="141" spans="1:9" x14ac:dyDescent="0.2">
      <c r="A141" s="177" t="s">
        <v>393</v>
      </c>
      <c r="B141" s="319">
        <v>1</v>
      </c>
      <c r="C141" s="42">
        <v>4.5</v>
      </c>
      <c r="D141" s="42">
        <v>5.2006420545746428</v>
      </c>
      <c r="E141" s="43">
        <v>8.0092592592592594E-3</v>
      </c>
      <c r="F141" s="43">
        <v>8.0092592592592594E-3</v>
      </c>
      <c r="G141" s="42">
        <v>2528</v>
      </c>
      <c r="H141" s="44">
        <v>2528</v>
      </c>
      <c r="I141" s="320">
        <v>42225</v>
      </c>
    </row>
    <row r="142" spans="1:9" x14ac:dyDescent="0.2">
      <c r="A142" s="177" t="s">
        <v>605</v>
      </c>
      <c r="B142" s="319">
        <v>1</v>
      </c>
      <c r="C142" s="42">
        <v>4.3</v>
      </c>
      <c r="D142" s="42">
        <v>5.3526970954356887</v>
      </c>
      <c r="E142" s="43">
        <v>7.789351851851852E-3</v>
      </c>
      <c r="F142" s="43">
        <v>7.789351851851852E-3</v>
      </c>
      <c r="G142" s="42">
        <v>2368</v>
      </c>
      <c r="H142" s="44">
        <v>2368</v>
      </c>
      <c r="I142" s="320">
        <v>42222</v>
      </c>
    </row>
    <row r="143" spans="1:9" x14ac:dyDescent="0.2">
      <c r="A143" s="177" t="s">
        <v>554</v>
      </c>
      <c r="B143" s="319">
        <v>2</v>
      </c>
      <c r="C143" s="42">
        <v>52.4</v>
      </c>
      <c r="D143" s="42">
        <v>4.1746750295453285</v>
      </c>
      <c r="E143" s="43">
        <v>1.0011574074074072E-2</v>
      </c>
      <c r="F143" s="43">
        <v>9.4675925925925917E-3</v>
      </c>
      <c r="G143" s="42">
        <v>2977</v>
      </c>
      <c r="H143" s="44">
        <v>2924</v>
      </c>
      <c r="I143" s="320">
        <v>42211</v>
      </c>
    </row>
    <row r="144" spans="1:9" x14ac:dyDescent="0.2">
      <c r="A144" s="177" t="s">
        <v>604</v>
      </c>
      <c r="B144" s="319">
        <v>1</v>
      </c>
      <c r="C144" s="42">
        <v>1.1000000000000001</v>
      </c>
      <c r="D144" s="42">
        <v>5.477178423236519</v>
      </c>
      <c r="E144" s="43">
        <v>7.6041666666666662E-3</v>
      </c>
      <c r="F144" s="43">
        <v>7.6041666666666662E-3</v>
      </c>
      <c r="G144" s="42">
        <v>2227</v>
      </c>
      <c r="H144" s="44">
        <v>2227</v>
      </c>
      <c r="I144" s="320">
        <v>42210</v>
      </c>
    </row>
    <row r="145" spans="1:9" x14ac:dyDescent="0.2">
      <c r="A145" s="177" t="s">
        <v>603</v>
      </c>
      <c r="B145" s="319">
        <v>1</v>
      </c>
      <c r="C145" s="42">
        <v>5</v>
      </c>
      <c r="D145" s="42">
        <v>5.557270762581048</v>
      </c>
      <c r="E145" s="43">
        <v>7.5000000000000006E-3</v>
      </c>
      <c r="F145" s="43">
        <v>7.5000000000000006E-3</v>
      </c>
      <c r="G145" s="42">
        <v>2130</v>
      </c>
      <c r="H145" s="44">
        <v>2130</v>
      </c>
      <c r="I145" s="320">
        <v>42202</v>
      </c>
    </row>
    <row r="146" spans="1:9" x14ac:dyDescent="0.2">
      <c r="A146" s="177" t="s">
        <v>629</v>
      </c>
      <c r="B146" s="319">
        <v>1</v>
      </c>
      <c r="C146" s="42">
        <v>3</v>
      </c>
      <c r="D146" s="42">
        <v>6.081081081081086</v>
      </c>
      <c r="E146" s="43">
        <v>6.851851851851852E-3</v>
      </c>
      <c r="F146" s="43">
        <v>6.851851851851852E-3</v>
      </c>
      <c r="G146" s="42">
        <v>1418</v>
      </c>
      <c r="H146" s="44">
        <v>1418</v>
      </c>
      <c r="I146" s="320">
        <v>42189</v>
      </c>
    </row>
    <row r="147" spans="1:9" x14ac:dyDescent="0.2">
      <c r="A147" s="177" t="s">
        <v>628</v>
      </c>
      <c r="B147" s="319">
        <v>1</v>
      </c>
      <c r="C147" s="42">
        <v>7.1</v>
      </c>
      <c r="D147" s="42">
        <v>5.1150690414248583</v>
      </c>
      <c r="E147" s="43">
        <v>8.1481481481481474E-3</v>
      </c>
      <c r="F147" s="43">
        <v>8.1481481481481474E-3</v>
      </c>
      <c r="G147" s="42">
        <v>2594</v>
      </c>
      <c r="H147" s="44">
        <v>2594</v>
      </c>
      <c r="I147" s="320">
        <v>42187</v>
      </c>
    </row>
    <row r="148" spans="1:9" x14ac:dyDescent="0.2">
      <c r="A148" s="177" t="s">
        <v>601</v>
      </c>
      <c r="B148" s="319">
        <v>1</v>
      </c>
      <c r="C148" s="42">
        <v>2.5</v>
      </c>
      <c r="D148" s="42">
        <v>5.0647158131682657</v>
      </c>
      <c r="E148" s="43">
        <v>8.2291666666666659E-3</v>
      </c>
      <c r="F148" s="43">
        <v>8.2291666666666659E-3</v>
      </c>
      <c r="G148" s="42">
        <v>2633</v>
      </c>
      <c r="H148" s="44">
        <v>2633</v>
      </c>
      <c r="I148" s="320">
        <v>42180</v>
      </c>
    </row>
    <row r="149" spans="1:9" x14ac:dyDescent="0.2">
      <c r="A149" s="177" t="s">
        <v>599</v>
      </c>
      <c r="B149" s="319">
        <v>1</v>
      </c>
      <c r="C149" s="42">
        <v>1.75</v>
      </c>
      <c r="D149" s="42">
        <v>4.3150684931506884</v>
      </c>
      <c r="E149" s="43">
        <v>9.6527777777777775E-3</v>
      </c>
      <c r="F149" s="43">
        <v>9.6527777777777775E-3</v>
      </c>
      <c r="G149" s="42">
        <v>2945</v>
      </c>
      <c r="H149" s="44">
        <v>2945</v>
      </c>
      <c r="I149" s="320">
        <v>42174</v>
      </c>
    </row>
    <row r="150" spans="1:9" x14ac:dyDescent="0.2">
      <c r="A150" s="177" t="s">
        <v>597</v>
      </c>
      <c r="B150" s="319">
        <v>2</v>
      </c>
      <c r="C150" s="42">
        <v>8.3500000000000014</v>
      </c>
      <c r="D150" s="42">
        <v>5.4112997373474556</v>
      </c>
      <c r="E150" s="43">
        <v>7.7025462962962959E-3</v>
      </c>
      <c r="F150" s="43">
        <v>7.6851851851851847E-3</v>
      </c>
      <c r="G150" s="42">
        <v>2302.5</v>
      </c>
      <c r="H150" s="44">
        <v>2293</v>
      </c>
      <c r="I150" s="320">
        <v>42172</v>
      </c>
    </row>
    <row r="151" spans="1:9" x14ac:dyDescent="0.2">
      <c r="A151" s="177" t="s">
        <v>598</v>
      </c>
      <c r="B151" s="319">
        <v>1</v>
      </c>
      <c r="C151" s="42">
        <v>4.0999999999999996</v>
      </c>
      <c r="D151" s="42">
        <v>4.1991465149359906</v>
      </c>
      <c r="E151" s="43">
        <v>9.9189814814814817E-3</v>
      </c>
      <c r="F151" s="43">
        <v>9.9189814814814817E-3</v>
      </c>
      <c r="G151" s="42">
        <v>2977</v>
      </c>
      <c r="H151" s="44">
        <v>2977</v>
      </c>
      <c r="I151" s="320">
        <v>42153</v>
      </c>
    </row>
    <row r="152" spans="1:9" x14ac:dyDescent="0.2">
      <c r="A152" s="177" t="s">
        <v>257</v>
      </c>
      <c r="B152" s="319">
        <v>10</v>
      </c>
      <c r="C152" s="42">
        <v>16.47</v>
      </c>
      <c r="D152" s="42">
        <v>5.3378298340579589</v>
      </c>
      <c r="E152" s="43">
        <v>7.9305555555555553E-3</v>
      </c>
      <c r="F152" s="43">
        <v>7.0949074074074074E-3</v>
      </c>
      <c r="G152" s="42">
        <v>2242.6</v>
      </c>
      <c r="H152" s="44">
        <v>1709</v>
      </c>
      <c r="I152" s="320">
        <v>42149</v>
      </c>
    </row>
    <row r="153" spans="1:9" x14ac:dyDescent="0.2">
      <c r="A153" s="177" t="s">
        <v>595</v>
      </c>
      <c r="B153" s="319">
        <v>1</v>
      </c>
      <c r="C153" s="42">
        <v>10</v>
      </c>
      <c r="D153" s="42">
        <v>4.8000000000000034</v>
      </c>
      <c r="E153" s="43">
        <v>8.6805555555555559E-3</v>
      </c>
      <c r="F153" s="43">
        <v>8.6805555555555559E-3</v>
      </c>
      <c r="G153" s="42">
        <v>2801</v>
      </c>
      <c r="H153" s="44">
        <v>2801</v>
      </c>
      <c r="I153" s="320">
        <v>42146</v>
      </c>
    </row>
    <row r="154" spans="1:9" x14ac:dyDescent="0.2">
      <c r="A154" s="177" t="s">
        <v>594</v>
      </c>
      <c r="B154" s="319">
        <v>1</v>
      </c>
      <c r="C154" s="42">
        <v>3.75</v>
      </c>
      <c r="D154" s="42">
        <v>5.1175132676269941</v>
      </c>
      <c r="E154" s="43">
        <v>8.1365740740740738E-3</v>
      </c>
      <c r="F154" s="43">
        <v>8.1365740740740738E-3</v>
      </c>
      <c r="G154" s="42">
        <v>2592</v>
      </c>
      <c r="H154" s="44">
        <v>2592</v>
      </c>
      <c r="I154" s="320">
        <v>42145</v>
      </c>
    </row>
    <row r="155" spans="1:9" x14ac:dyDescent="0.2">
      <c r="A155" s="177" t="s">
        <v>593</v>
      </c>
      <c r="B155" s="319">
        <v>1</v>
      </c>
      <c r="C155" s="42">
        <v>3.3</v>
      </c>
      <c r="D155" s="42">
        <v>5.8464566929133897</v>
      </c>
      <c r="E155" s="43">
        <v>7.1296296296296307E-3</v>
      </c>
      <c r="F155" s="43">
        <v>7.1296296296296307E-3</v>
      </c>
      <c r="G155" s="42">
        <v>1752</v>
      </c>
      <c r="H155" s="44">
        <v>1752</v>
      </c>
      <c r="I155" s="320">
        <v>42143</v>
      </c>
    </row>
    <row r="156" spans="1:9" x14ac:dyDescent="0.2">
      <c r="A156" s="177" t="s">
        <v>591</v>
      </c>
      <c r="B156" s="319">
        <v>1</v>
      </c>
      <c r="C156" s="42">
        <v>4.0599999999999996</v>
      </c>
      <c r="D156" s="42">
        <v>5.6476043276661549</v>
      </c>
      <c r="E156" s="43">
        <v>7.3726851851851861E-3</v>
      </c>
      <c r="F156" s="43">
        <v>7.3726851851851861E-3</v>
      </c>
      <c r="G156" s="42">
        <v>2022</v>
      </c>
      <c r="H156" s="44">
        <v>2022</v>
      </c>
      <c r="I156" s="320">
        <v>42123</v>
      </c>
    </row>
    <row r="157" spans="1:9" x14ac:dyDescent="0.2">
      <c r="A157" s="177" t="s">
        <v>589</v>
      </c>
      <c r="B157" s="319">
        <v>1</v>
      </c>
      <c r="C157" s="42">
        <v>2.5</v>
      </c>
      <c r="D157" s="42">
        <v>4.5801526717557293</v>
      </c>
      <c r="E157" s="43">
        <v>9.0972222222222218E-3</v>
      </c>
      <c r="F157" s="43">
        <v>9.0972222222222218E-3</v>
      </c>
      <c r="G157" s="42">
        <v>2879</v>
      </c>
      <c r="H157" s="44">
        <v>2879</v>
      </c>
      <c r="I157" s="320">
        <v>42110</v>
      </c>
    </row>
    <row r="158" spans="1:9" x14ac:dyDescent="0.2">
      <c r="A158" s="177" t="s">
        <v>590</v>
      </c>
      <c r="B158" s="319">
        <v>1</v>
      </c>
      <c r="C158" s="42">
        <v>14</v>
      </c>
      <c r="D158" s="42">
        <v>4.9027237354085642</v>
      </c>
      <c r="E158" s="43">
        <v>8.4953703703703701E-3</v>
      </c>
      <c r="F158" s="43">
        <v>8.4953703703703701E-3</v>
      </c>
      <c r="G158" s="42">
        <v>2755</v>
      </c>
      <c r="H158" s="44">
        <v>2755</v>
      </c>
      <c r="I158" s="320">
        <v>42110</v>
      </c>
    </row>
    <row r="159" spans="1:9" x14ac:dyDescent="0.2">
      <c r="A159" s="177" t="s">
        <v>588</v>
      </c>
      <c r="B159" s="319">
        <v>1</v>
      </c>
      <c r="C159" s="42">
        <v>3.6</v>
      </c>
      <c r="D159" s="42">
        <v>5.1633466135458201</v>
      </c>
      <c r="E159" s="43">
        <v>8.0671296296296307E-3</v>
      </c>
      <c r="F159" s="43">
        <v>8.0671296296296307E-3</v>
      </c>
      <c r="G159" s="42">
        <v>2554</v>
      </c>
      <c r="H159" s="44">
        <v>2554</v>
      </c>
      <c r="I159" s="320">
        <v>42109</v>
      </c>
    </row>
    <row r="160" spans="1:9" x14ac:dyDescent="0.2">
      <c r="A160" s="177" t="s">
        <v>586</v>
      </c>
      <c r="B160" s="319">
        <v>1</v>
      </c>
      <c r="C160" s="42">
        <v>3</v>
      </c>
      <c r="D160" s="42">
        <v>5.3811659192825161</v>
      </c>
      <c r="E160" s="43">
        <v>7.743055555555556E-3</v>
      </c>
      <c r="F160" s="43">
        <v>7.743055555555556E-3</v>
      </c>
      <c r="G160" s="42">
        <v>2343</v>
      </c>
      <c r="H160" s="44">
        <v>2343</v>
      </c>
      <c r="I160" s="320">
        <v>42108</v>
      </c>
    </row>
    <row r="161" spans="1:9" x14ac:dyDescent="0.2">
      <c r="A161" s="177" t="s">
        <v>584</v>
      </c>
      <c r="B161" s="319">
        <v>1</v>
      </c>
      <c r="C161" s="42">
        <v>3.5</v>
      </c>
      <c r="D161" s="42">
        <v>5.2412645590682239</v>
      </c>
      <c r="E161" s="43">
        <v>7.951388888888888E-3</v>
      </c>
      <c r="F161" s="43">
        <v>7.951388888888888E-3</v>
      </c>
      <c r="G161" s="42">
        <v>2491</v>
      </c>
      <c r="H161" s="44">
        <v>2491</v>
      </c>
      <c r="I161" s="320">
        <v>42104</v>
      </c>
    </row>
    <row r="162" spans="1:9" x14ac:dyDescent="0.2">
      <c r="A162" s="177" t="s">
        <v>581</v>
      </c>
      <c r="B162" s="319">
        <v>1</v>
      </c>
      <c r="C162" s="42">
        <v>26.2</v>
      </c>
      <c r="D162" s="42">
        <v>4.6716196136701367</v>
      </c>
      <c r="E162" s="43">
        <v>8.9236111111111113E-3</v>
      </c>
      <c r="F162" s="43">
        <v>8.9236111111111113E-3</v>
      </c>
      <c r="G162" s="42">
        <v>2849</v>
      </c>
      <c r="H162" s="44">
        <v>2849</v>
      </c>
      <c r="I162" s="320">
        <v>42084</v>
      </c>
    </row>
    <row r="163" spans="1:9" x14ac:dyDescent="0.2">
      <c r="A163" s="177" t="s">
        <v>580</v>
      </c>
      <c r="B163" s="319">
        <v>1</v>
      </c>
      <c r="C163" s="42">
        <v>8</v>
      </c>
      <c r="D163" s="42">
        <v>5.2240159622709994</v>
      </c>
      <c r="E163" s="43">
        <v>7.9745370370370369E-3</v>
      </c>
      <c r="F163" s="43">
        <v>7.9745370370370369E-3</v>
      </c>
      <c r="G163" s="42">
        <v>2509</v>
      </c>
      <c r="H163" s="44">
        <v>2509</v>
      </c>
      <c r="I163" s="320">
        <v>42078</v>
      </c>
    </row>
    <row r="164" spans="1:9" x14ac:dyDescent="0.2">
      <c r="A164" s="177" t="s">
        <v>579</v>
      </c>
      <c r="B164" s="319">
        <v>1</v>
      </c>
      <c r="C164" s="42">
        <v>10</v>
      </c>
      <c r="D164" s="42">
        <v>4.6991254405430141</v>
      </c>
      <c r="E164" s="43">
        <v>8.8657407407407417E-3</v>
      </c>
      <c r="F164" s="43">
        <v>8.8657407407407417E-3</v>
      </c>
      <c r="G164" s="42">
        <v>2843</v>
      </c>
      <c r="H164" s="44">
        <v>2843</v>
      </c>
      <c r="I164" s="320">
        <v>42071</v>
      </c>
    </row>
    <row r="165" spans="1:9" x14ac:dyDescent="0.2">
      <c r="A165" s="177" t="s">
        <v>578</v>
      </c>
      <c r="B165" s="319">
        <v>1</v>
      </c>
      <c r="C165" s="42">
        <v>4.25</v>
      </c>
      <c r="D165" s="42">
        <v>4.8710601719197744</v>
      </c>
      <c r="E165" s="43">
        <v>8.5532407407407415E-3</v>
      </c>
      <c r="F165" s="43">
        <v>8.5532407407407415E-3</v>
      </c>
      <c r="G165" s="42">
        <v>2766</v>
      </c>
      <c r="H165" s="44">
        <v>2766</v>
      </c>
      <c r="I165" s="320">
        <v>42063</v>
      </c>
    </row>
    <row r="166" spans="1:9" x14ac:dyDescent="0.2">
      <c r="A166" s="177" t="s">
        <v>517</v>
      </c>
      <c r="B166" s="319">
        <v>2</v>
      </c>
      <c r="C166" s="42">
        <v>8.8000000000000007</v>
      </c>
      <c r="D166" s="42">
        <v>5.3331174258253284</v>
      </c>
      <c r="E166" s="43">
        <v>7.8298611111111104E-3</v>
      </c>
      <c r="F166" s="43">
        <v>7.4884259259259262E-3</v>
      </c>
      <c r="G166" s="42">
        <v>2365</v>
      </c>
      <c r="H166" s="44">
        <v>2119</v>
      </c>
      <c r="I166" s="320">
        <v>42042</v>
      </c>
    </row>
    <row r="167" spans="1:9" x14ac:dyDescent="0.2">
      <c r="A167" s="177" t="s">
        <v>574</v>
      </c>
      <c r="B167" s="319">
        <v>1</v>
      </c>
      <c r="C167" s="42">
        <v>4.3</v>
      </c>
      <c r="D167" s="42">
        <v>5.0604772801569178</v>
      </c>
      <c r="E167" s="43">
        <v>8.2291666666666659E-3</v>
      </c>
      <c r="F167" s="43">
        <v>8.2291666666666659E-3</v>
      </c>
      <c r="G167" s="42">
        <v>2638</v>
      </c>
      <c r="H167" s="44">
        <v>2638</v>
      </c>
      <c r="I167" s="320">
        <v>42023</v>
      </c>
    </row>
    <row r="168" spans="1:9" x14ac:dyDescent="0.2">
      <c r="A168" s="177" t="s">
        <v>573</v>
      </c>
      <c r="B168" s="319">
        <v>1</v>
      </c>
      <c r="C168" s="42">
        <v>5.2</v>
      </c>
      <c r="D168" s="42">
        <v>5.1884700665188523</v>
      </c>
      <c r="E168" s="43">
        <v>8.0324074074074065E-3</v>
      </c>
      <c r="F168" s="43">
        <v>8.0324074074074065E-3</v>
      </c>
      <c r="G168" s="42">
        <v>2536</v>
      </c>
      <c r="H168" s="44">
        <v>2536</v>
      </c>
      <c r="I168" s="320">
        <v>42021</v>
      </c>
    </row>
    <row r="169" spans="1:9" x14ac:dyDescent="0.2">
      <c r="A169" s="177" t="s">
        <v>572</v>
      </c>
      <c r="B169" s="319">
        <v>1</v>
      </c>
      <c r="C169" s="42">
        <v>10.4</v>
      </c>
      <c r="D169" s="42">
        <v>5.2297806956278858</v>
      </c>
      <c r="E169" s="43">
        <v>7.9629629629629634E-3</v>
      </c>
      <c r="F169" s="43">
        <v>7.9629629629629634E-3</v>
      </c>
      <c r="G169" s="42">
        <v>2503</v>
      </c>
      <c r="H169" s="44">
        <v>2503</v>
      </c>
      <c r="I169" s="320">
        <v>42007</v>
      </c>
    </row>
    <row r="170" spans="1:9" x14ac:dyDescent="0.2">
      <c r="A170" s="177" t="s">
        <v>569</v>
      </c>
      <c r="B170" s="319">
        <v>1</v>
      </c>
      <c r="C170" s="42">
        <v>5.4</v>
      </c>
      <c r="D170" s="42">
        <v>4.9910141206675274</v>
      </c>
      <c r="E170" s="43">
        <v>8.3449074074074085E-3</v>
      </c>
      <c r="F170" s="43">
        <v>8.3449074074074085E-3</v>
      </c>
      <c r="G170" s="42">
        <v>2707</v>
      </c>
      <c r="H170" s="44">
        <v>2707</v>
      </c>
      <c r="I170" s="320">
        <v>41999</v>
      </c>
    </row>
    <row r="171" spans="1:9" x14ac:dyDescent="0.2">
      <c r="A171" s="177" t="s">
        <v>458</v>
      </c>
      <c r="B171" s="319">
        <v>7</v>
      </c>
      <c r="C171" s="42">
        <v>73.5</v>
      </c>
      <c r="D171" s="42">
        <v>5.5404248701901881</v>
      </c>
      <c r="E171" s="43">
        <v>7.5694444444444437E-3</v>
      </c>
      <c r="F171" s="43">
        <v>6.8634259259259256E-3</v>
      </c>
      <c r="G171" s="42">
        <v>2080.7142857142858</v>
      </c>
      <c r="H171" s="44">
        <v>1442</v>
      </c>
      <c r="I171" s="320">
        <v>41993</v>
      </c>
    </row>
    <row r="172" spans="1:9" x14ac:dyDescent="0.2">
      <c r="A172" s="177" t="s">
        <v>568</v>
      </c>
      <c r="B172" s="319">
        <v>1</v>
      </c>
      <c r="C172" s="42">
        <v>3.8</v>
      </c>
      <c r="D172" s="42">
        <v>4.8050579557428899</v>
      </c>
      <c r="E172" s="43">
        <v>8.6689814814814806E-3</v>
      </c>
      <c r="F172" s="43">
        <v>8.6689814814814806E-3</v>
      </c>
      <c r="G172" s="42">
        <v>2795</v>
      </c>
      <c r="H172" s="44">
        <v>2795</v>
      </c>
      <c r="I172" s="320">
        <v>41984</v>
      </c>
    </row>
    <row r="173" spans="1:9" x14ac:dyDescent="0.2">
      <c r="A173" s="177" t="s">
        <v>565</v>
      </c>
      <c r="B173" s="319">
        <v>1</v>
      </c>
      <c r="C173" s="42">
        <v>2.42</v>
      </c>
      <c r="D173" s="42">
        <v>4.8480801335559294</v>
      </c>
      <c r="E173" s="43">
        <v>8.5995370370370357E-3</v>
      </c>
      <c r="F173" s="43">
        <v>8.5995370370370357E-3</v>
      </c>
      <c r="G173" s="42">
        <v>2774</v>
      </c>
      <c r="H173" s="44">
        <v>2774</v>
      </c>
      <c r="I173" s="320">
        <v>41966</v>
      </c>
    </row>
    <row r="174" spans="1:9" x14ac:dyDescent="0.2">
      <c r="A174" s="177" t="s">
        <v>564</v>
      </c>
      <c r="B174" s="319">
        <v>1</v>
      </c>
      <c r="C174" s="42">
        <v>4.8</v>
      </c>
      <c r="D174" s="42">
        <v>5.610389610389614</v>
      </c>
      <c r="E174" s="43">
        <v>7.4305555555555548E-3</v>
      </c>
      <c r="F174" s="43">
        <v>7.4305555555555548E-3</v>
      </c>
      <c r="G174" s="42">
        <v>2060</v>
      </c>
      <c r="H174" s="44">
        <v>2060</v>
      </c>
      <c r="I174" s="320">
        <v>41957</v>
      </c>
    </row>
    <row r="175" spans="1:9" x14ac:dyDescent="0.2">
      <c r="A175" s="177" t="s">
        <v>563</v>
      </c>
      <c r="B175" s="319">
        <v>1</v>
      </c>
      <c r="C175" s="42">
        <v>3.35</v>
      </c>
      <c r="D175" s="42">
        <v>5.3057633084029963</v>
      </c>
      <c r="E175" s="43">
        <v>7.858796296296296E-3</v>
      </c>
      <c r="F175" s="43">
        <v>7.858796296296296E-3</v>
      </c>
      <c r="G175" s="42">
        <v>2419</v>
      </c>
      <c r="H175" s="44">
        <v>2419</v>
      </c>
      <c r="I175" s="320">
        <v>41939</v>
      </c>
    </row>
    <row r="176" spans="1:9" x14ac:dyDescent="0.2">
      <c r="A176" s="177" t="s">
        <v>562</v>
      </c>
      <c r="B176" s="319">
        <v>1</v>
      </c>
      <c r="C176" s="42">
        <v>4.7</v>
      </c>
      <c r="D176" s="42">
        <v>4.8342857142857181</v>
      </c>
      <c r="E176" s="43">
        <v>8.6226851851851846E-3</v>
      </c>
      <c r="F176" s="43">
        <v>8.6226851851851846E-3</v>
      </c>
      <c r="G176" s="42">
        <v>2785</v>
      </c>
      <c r="H176" s="44">
        <v>2785</v>
      </c>
      <c r="I176" s="320">
        <v>41936</v>
      </c>
    </row>
    <row r="177" spans="1:9" x14ac:dyDescent="0.2">
      <c r="A177" s="177" t="s">
        <v>560</v>
      </c>
      <c r="B177" s="319">
        <v>1</v>
      </c>
      <c r="C177" s="42">
        <v>5.4</v>
      </c>
      <c r="D177" s="42">
        <v>5.2215954875100774</v>
      </c>
      <c r="E177" s="43">
        <v>7.9745370370370369E-3</v>
      </c>
      <c r="F177" s="43">
        <v>7.9745370370370369E-3</v>
      </c>
      <c r="G177" s="42">
        <v>2510</v>
      </c>
      <c r="H177" s="44">
        <v>2510</v>
      </c>
      <c r="I177" s="320">
        <v>41929</v>
      </c>
    </row>
    <row r="178" spans="1:9" x14ac:dyDescent="0.2">
      <c r="A178" s="177" t="s">
        <v>559</v>
      </c>
      <c r="B178" s="319">
        <v>2</v>
      </c>
      <c r="C178" s="42">
        <v>6.6</v>
      </c>
      <c r="D178" s="42">
        <v>5.3932864900354129</v>
      </c>
      <c r="E178" s="43">
        <v>7.7256944444444448E-3</v>
      </c>
      <c r="F178" s="43">
        <v>7.6388888888888886E-3</v>
      </c>
      <c r="G178" s="42">
        <v>2319</v>
      </c>
      <c r="H178" s="44">
        <v>2256</v>
      </c>
      <c r="I178" s="320">
        <v>41926</v>
      </c>
    </row>
    <row r="179" spans="1:9" x14ac:dyDescent="0.2">
      <c r="A179" s="177" t="s">
        <v>558</v>
      </c>
      <c r="B179" s="319">
        <v>1</v>
      </c>
      <c r="C179" s="42">
        <v>5.2</v>
      </c>
      <c r="D179" s="42">
        <v>5.2436974789916011</v>
      </c>
      <c r="E179" s="43">
        <v>7.951388888888888E-3</v>
      </c>
      <c r="F179" s="43">
        <v>7.951388888888888E-3</v>
      </c>
      <c r="G179" s="42">
        <v>2488</v>
      </c>
      <c r="H179" s="44">
        <v>2488</v>
      </c>
      <c r="I179" s="320">
        <v>41922</v>
      </c>
    </row>
    <row r="180" spans="1:9" x14ac:dyDescent="0.2">
      <c r="A180" s="177" t="s">
        <v>527</v>
      </c>
      <c r="B180" s="319">
        <v>2</v>
      </c>
      <c r="C180" s="42">
        <v>3.2</v>
      </c>
      <c r="D180" s="42">
        <v>5.2875842852693395</v>
      </c>
      <c r="E180" s="43">
        <v>7.8877314814814817E-3</v>
      </c>
      <c r="F180" s="43">
        <v>7.6273148148148151E-3</v>
      </c>
      <c r="G180" s="42">
        <v>2418</v>
      </c>
      <c r="H180" s="44">
        <v>2243</v>
      </c>
      <c r="I180" s="320">
        <v>41908</v>
      </c>
    </row>
    <row r="181" spans="1:9" x14ac:dyDescent="0.2">
      <c r="A181" s="177" t="s">
        <v>557</v>
      </c>
      <c r="B181" s="319">
        <v>2</v>
      </c>
      <c r="C181" s="42">
        <v>6</v>
      </c>
      <c r="D181" s="42">
        <v>5.9080962800875323</v>
      </c>
      <c r="E181" s="43">
        <v>7.0486111111111105E-3</v>
      </c>
      <c r="F181" s="43">
        <v>7.0486111111111105E-3</v>
      </c>
      <c r="G181" s="42">
        <v>1653</v>
      </c>
      <c r="H181" s="44">
        <v>1653</v>
      </c>
      <c r="I181" s="320">
        <v>41901</v>
      </c>
    </row>
    <row r="182" spans="1:9" x14ac:dyDescent="0.2">
      <c r="A182" s="177" t="s">
        <v>258</v>
      </c>
      <c r="B182" s="319">
        <v>2</v>
      </c>
      <c r="C182" s="42">
        <v>26.2</v>
      </c>
      <c r="D182" s="42">
        <v>4.5389263815284089</v>
      </c>
      <c r="E182" s="43">
        <v>9.1840277777777788E-3</v>
      </c>
      <c r="F182" s="43">
        <v>8.9583333333333338E-3</v>
      </c>
      <c r="G182" s="42">
        <v>2888</v>
      </c>
      <c r="H182" s="44">
        <v>2857</v>
      </c>
      <c r="I182" s="320">
        <v>41889</v>
      </c>
    </row>
    <row r="183" spans="1:9" x14ac:dyDescent="0.2">
      <c r="A183" s="177" t="s">
        <v>237</v>
      </c>
      <c r="B183" s="319">
        <v>3</v>
      </c>
      <c r="C183" s="42">
        <v>27.799999999999997</v>
      </c>
      <c r="D183" s="42">
        <v>5.3993852577499881</v>
      </c>
      <c r="E183" s="43">
        <v>7.7469135802469141E-3</v>
      </c>
      <c r="F183" s="43">
        <v>7.1180555555555554E-3</v>
      </c>
      <c r="G183" s="42">
        <v>2271</v>
      </c>
      <c r="H183" s="44">
        <v>1746</v>
      </c>
      <c r="I183" s="320">
        <v>41859</v>
      </c>
    </row>
    <row r="184" spans="1:9" x14ac:dyDescent="0.2">
      <c r="A184" s="177" t="s">
        <v>528</v>
      </c>
      <c r="B184" s="319">
        <v>2</v>
      </c>
      <c r="C184" s="42">
        <v>13.7</v>
      </c>
      <c r="D184" s="42">
        <v>5.4520885649991584</v>
      </c>
      <c r="E184" s="43">
        <v>7.7488425925925919E-3</v>
      </c>
      <c r="F184" s="43">
        <v>6.8402777777777776E-3</v>
      </c>
      <c r="G184" s="42">
        <v>2096.5</v>
      </c>
      <c r="H184" s="44">
        <v>1401</v>
      </c>
      <c r="I184" s="320">
        <v>41852</v>
      </c>
    </row>
    <row r="185" spans="1:9" x14ac:dyDescent="0.2">
      <c r="A185" s="177" t="s">
        <v>539</v>
      </c>
      <c r="B185" s="319">
        <v>2</v>
      </c>
      <c r="C185" s="42">
        <v>9.5</v>
      </c>
      <c r="D185" s="42">
        <v>5.0407433138761055</v>
      </c>
      <c r="E185" s="43">
        <v>8.3217592592592579E-3</v>
      </c>
      <c r="F185" s="43">
        <v>7.6504629629629631E-3</v>
      </c>
      <c r="G185" s="42">
        <v>2561.5</v>
      </c>
      <c r="H185" s="44">
        <v>2258</v>
      </c>
      <c r="I185" s="320">
        <v>41845</v>
      </c>
    </row>
    <row r="186" spans="1:9" x14ac:dyDescent="0.2">
      <c r="A186" s="177" t="s">
        <v>538</v>
      </c>
      <c r="B186" s="319">
        <v>1</v>
      </c>
      <c r="C186" s="42">
        <v>15.4</v>
      </c>
      <c r="D186" s="42">
        <v>5.6033959975742924</v>
      </c>
      <c r="E186" s="43">
        <v>7.4305555555555548E-3</v>
      </c>
      <c r="F186" s="43">
        <v>7.4305555555555548E-3</v>
      </c>
      <c r="G186" s="42">
        <v>2067</v>
      </c>
      <c r="H186" s="44">
        <v>2067</v>
      </c>
      <c r="I186" s="320">
        <v>41838</v>
      </c>
    </row>
    <row r="187" spans="1:9" x14ac:dyDescent="0.2">
      <c r="A187" s="177" t="s">
        <v>537</v>
      </c>
      <c r="B187" s="319">
        <v>1</v>
      </c>
      <c r="C187" s="42">
        <v>9.8000000000000007</v>
      </c>
      <c r="D187" s="42">
        <v>5.3116531165311693</v>
      </c>
      <c r="E187" s="43">
        <v>7.8472222222222224E-3</v>
      </c>
      <c r="F187" s="43">
        <v>7.8472222222222224E-3</v>
      </c>
      <c r="G187" s="42">
        <v>2413</v>
      </c>
      <c r="H187" s="44">
        <v>2413</v>
      </c>
      <c r="I187" s="320">
        <v>41833</v>
      </c>
    </row>
    <row r="188" spans="1:9" x14ac:dyDescent="0.2">
      <c r="A188" s="177" t="s">
        <v>536</v>
      </c>
      <c r="B188" s="319">
        <v>1</v>
      </c>
      <c r="C188" s="42">
        <v>1.5</v>
      </c>
      <c r="D188" s="42">
        <v>5.5384615384615428</v>
      </c>
      <c r="E188" s="43">
        <v>7.5231481481481477E-3</v>
      </c>
      <c r="F188" s="43">
        <v>7.5231481481481477E-3</v>
      </c>
      <c r="G188" s="42">
        <v>2154</v>
      </c>
      <c r="H188" s="44">
        <v>2154</v>
      </c>
      <c r="I188" s="320">
        <v>41832</v>
      </c>
    </row>
    <row r="189" spans="1:9" x14ac:dyDescent="0.2">
      <c r="A189" s="177" t="s">
        <v>5</v>
      </c>
      <c r="B189" s="319">
        <v>19</v>
      </c>
      <c r="C189" s="42">
        <v>58.90000000000002</v>
      </c>
      <c r="D189" s="42">
        <v>5.860141028557476</v>
      </c>
      <c r="E189" s="43">
        <v>7.2228313840155952E-3</v>
      </c>
      <c r="F189" s="43">
        <v>5.9490740740740745E-3</v>
      </c>
      <c r="G189" s="42">
        <v>1720.9473684210527</v>
      </c>
      <c r="H189" s="44">
        <v>838</v>
      </c>
      <c r="I189" s="320">
        <v>41829</v>
      </c>
    </row>
    <row r="190" spans="1:9" x14ac:dyDescent="0.2">
      <c r="A190" s="177" t="s">
        <v>533</v>
      </c>
      <c r="B190" s="319">
        <v>1</v>
      </c>
      <c r="C190" s="42">
        <v>3</v>
      </c>
      <c r="D190" s="42">
        <v>5.4435483870967776</v>
      </c>
      <c r="E190" s="43">
        <v>7.6504629629629631E-3</v>
      </c>
      <c r="F190" s="43">
        <v>7.6504629629629631E-3</v>
      </c>
      <c r="G190" s="42">
        <v>2264</v>
      </c>
      <c r="H190" s="44">
        <v>2264</v>
      </c>
      <c r="I190" s="320">
        <v>41818</v>
      </c>
    </row>
    <row r="191" spans="1:9" x14ac:dyDescent="0.2">
      <c r="A191" s="177" t="s">
        <v>531</v>
      </c>
      <c r="B191" s="319">
        <v>2</v>
      </c>
      <c r="C191" s="42">
        <v>13.05</v>
      </c>
      <c r="D191" s="42">
        <v>5.9027147158629312</v>
      </c>
      <c r="E191" s="43">
        <v>7.0601851851851841E-3</v>
      </c>
      <c r="F191" s="43">
        <v>7.0601851851851841E-3</v>
      </c>
      <c r="G191" s="42">
        <v>1661.5</v>
      </c>
      <c r="H191" s="44">
        <v>1661</v>
      </c>
      <c r="I191" s="320">
        <v>41814</v>
      </c>
    </row>
    <row r="192" spans="1:9" x14ac:dyDescent="0.2">
      <c r="A192" s="177" t="s">
        <v>523</v>
      </c>
      <c r="B192" s="319">
        <v>2</v>
      </c>
      <c r="C192" s="42">
        <v>11</v>
      </c>
      <c r="D192" s="42">
        <v>6.1634926047932659</v>
      </c>
      <c r="E192" s="43">
        <v>6.7650462962962968E-3</v>
      </c>
      <c r="F192" s="43">
        <v>6.6087962962962966E-3</v>
      </c>
      <c r="G192" s="42">
        <v>1313.5</v>
      </c>
      <c r="H192" s="44">
        <v>1139</v>
      </c>
      <c r="I192" s="320">
        <v>41810</v>
      </c>
    </row>
    <row r="193" spans="1:9" x14ac:dyDescent="0.2">
      <c r="A193" s="177" t="s">
        <v>525</v>
      </c>
      <c r="B193" s="319">
        <v>1</v>
      </c>
      <c r="C193" s="42">
        <v>11</v>
      </c>
      <c r="D193" s="42">
        <v>5.2256532066508354</v>
      </c>
      <c r="E193" s="43">
        <v>7.9745370370370369E-3</v>
      </c>
      <c r="F193" s="43">
        <v>7.9745370370370369E-3</v>
      </c>
      <c r="G193" s="42">
        <v>2505</v>
      </c>
      <c r="H193" s="44">
        <v>2505</v>
      </c>
      <c r="I193" s="320">
        <v>41782</v>
      </c>
    </row>
    <row r="194" spans="1:9" x14ac:dyDescent="0.2">
      <c r="A194" s="177" t="s">
        <v>524</v>
      </c>
      <c r="B194" s="319">
        <v>1</v>
      </c>
      <c r="C194" s="42">
        <v>4.0999999999999996</v>
      </c>
      <c r="D194" s="42">
        <v>6.1244813278008348</v>
      </c>
      <c r="E194" s="43">
        <v>6.8055555555555569E-3</v>
      </c>
      <c r="F194" s="43">
        <v>6.8055555555555569E-3</v>
      </c>
      <c r="G194" s="42">
        <v>1343</v>
      </c>
      <c r="H194" s="44">
        <v>1343</v>
      </c>
      <c r="I194" s="320">
        <v>41777</v>
      </c>
    </row>
    <row r="195" spans="1:9" x14ac:dyDescent="0.2">
      <c r="A195" s="177" t="s">
        <v>513</v>
      </c>
      <c r="B195" s="319">
        <v>1</v>
      </c>
      <c r="C195" s="42">
        <v>7.62</v>
      </c>
      <c r="D195" s="42">
        <v>5.8766066838046322</v>
      </c>
      <c r="E195" s="43">
        <v>7.0949074074074074E-3</v>
      </c>
      <c r="F195" s="43">
        <v>7.0949074074074074E-3</v>
      </c>
      <c r="G195" s="42">
        <v>1707</v>
      </c>
      <c r="H195" s="44">
        <v>1707</v>
      </c>
      <c r="I195" s="320">
        <v>41706</v>
      </c>
    </row>
    <row r="196" spans="1:9" x14ac:dyDescent="0.2">
      <c r="A196" s="177" t="s">
        <v>511</v>
      </c>
      <c r="B196" s="319">
        <v>1</v>
      </c>
      <c r="C196" s="42">
        <v>9</v>
      </c>
      <c r="D196" s="42">
        <v>5.2785923753665731</v>
      </c>
      <c r="E196" s="43">
        <v>7.8935185185185185E-3</v>
      </c>
      <c r="F196" s="43">
        <v>7.8935185185185185E-3</v>
      </c>
      <c r="G196" s="42">
        <v>2455</v>
      </c>
      <c r="H196" s="44">
        <v>2455</v>
      </c>
      <c r="I196" s="320">
        <v>41692</v>
      </c>
    </row>
    <row r="197" spans="1:9" x14ac:dyDescent="0.2">
      <c r="A197" s="177" t="s">
        <v>507</v>
      </c>
      <c r="B197" s="319">
        <v>1</v>
      </c>
      <c r="C197" s="42">
        <v>7.9</v>
      </c>
      <c r="D197" s="42">
        <v>5.4295532646048148</v>
      </c>
      <c r="E197" s="43">
        <v>7.6736111111111111E-3</v>
      </c>
      <c r="F197" s="43">
        <v>7.6736111111111111E-3</v>
      </c>
      <c r="G197" s="42">
        <v>2280</v>
      </c>
      <c r="H197" s="44">
        <v>2280</v>
      </c>
      <c r="I197" s="320">
        <v>41659</v>
      </c>
    </row>
    <row r="198" spans="1:9" x14ac:dyDescent="0.2">
      <c r="A198" s="177" t="s">
        <v>498</v>
      </c>
      <c r="B198" s="319">
        <v>2</v>
      </c>
      <c r="C198" s="42">
        <v>12.1</v>
      </c>
      <c r="D198" s="42">
        <v>5.7746555288202437</v>
      </c>
      <c r="E198" s="43">
        <v>7.2164351851851851E-3</v>
      </c>
      <c r="F198" s="43">
        <v>7.083333333333333E-3</v>
      </c>
      <c r="G198" s="42">
        <v>1849.5</v>
      </c>
      <c r="H198" s="44">
        <v>1701</v>
      </c>
      <c r="I198" s="320">
        <v>41630</v>
      </c>
    </row>
    <row r="199" spans="1:9" x14ac:dyDescent="0.2">
      <c r="A199" s="177" t="s">
        <v>500</v>
      </c>
      <c r="B199" s="319">
        <v>1</v>
      </c>
      <c r="C199" s="42">
        <v>5</v>
      </c>
      <c r="D199" s="42">
        <v>4.7206923682140092</v>
      </c>
      <c r="E199" s="43">
        <v>8.8310185185185176E-3</v>
      </c>
      <c r="F199" s="43">
        <v>8.8310185185185176E-3</v>
      </c>
      <c r="G199" s="42">
        <v>2834</v>
      </c>
      <c r="H199" s="44">
        <v>2834</v>
      </c>
      <c r="I199" s="320">
        <v>41616</v>
      </c>
    </row>
    <row r="200" spans="1:9" x14ac:dyDescent="0.2">
      <c r="A200" s="177" t="s">
        <v>499</v>
      </c>
      <c r="B200" s="319">
        <v>1</v>
      </c>
      <c r="C200" s="42">
        <v>3.1</v>
      </c>
      <c r="D200" s="42">
        <v>4.8186528497409364</v>
      </c>
      <c r="E200" s="43">
        <v>8.6458333333333335E-3</v>
      </c>
      <c r="F200" s="43">
        <v>8.6458333333333335E-3</v>
      </c>
      <c r="G200" s="42">
        <v>2790</v>
      </c>
      <c r="H200" s="44">
        <v>2790</v>
      </c>
      <c r="I200" s="320">
        <v>41615</v>
      </c>
    </row>
    <row r="201" spans="1:9" x14ac:dyDescent="0.2">
      <c r="A201" s="177" t="s">
        <v>497</v>
      </c>
      <c r="B201" s="319">
        <v>1</v>
      </c>
      <c r="C201" s="42">
        <v>6.2</v>
      </c>
      <c r="D201" s="42">
        <v>5.3978234582829545</v>
      </c>
      <c r="E201" s="43">
        <v>7.719907407407408E-3</v>
      </c>
      <c r="F201" s="43">
        <v>7.719907407407408E-3</v>
      </c>
      <c r="G201" s="42">
        <v>2326</v>
      </c>
      <c r="H201" s="44">
        <v>2326</v>
      </c>
      <c r="I201" s="320">
        <v>41606</v>
      </c>
    </row>
    <row r="202" spans="1:9" x14ac:dyDescent="0.2">
      <c r="A202" s="177" t="s">
        <v>495</v>
      </c>
      <c r="B202" s="319">
        <v>1</v>
      </c>
      <c r="C202" s="42">
        <v>5.6</v>
      </c>
      <c r="D202" s="42">
        <v>5.1076767164935442</v>
      </c>
      <c r="E202" s="43">
        <v>8.1597222222222227E-3</v>
      </c>
      <c r="F202" s="43">
        <v>8.1597222222222227E-3</v>
      </c>
      <c r="G202" s="42">
        <v>2599</v>
      </c>
      <c r="H202" s="44">
        <v>2599</v>
      </c>
      <c r="I202" s="320">
        <v>41588</v>
      </c>
    </row>
    <row r="203" spans="1:9" x14ac:dyDescent="0.2">
      <c r="A203" s="177" t="s">
        <v>494</v>
      </c>
      <c r="B203" s="319">
        <v>2</v>
      </c>
      <c r="C203" s="42">
        <v>3.3</v>
      </c>
      <c r="D203" s="42">
        <v>6.400836820083688</v>
      </c>
      <c r="E203" s="43">
        <v>6.5046296296296302E-3</v>
      </c>
      <c r="F203" s="43">
        <v>6.5046296296296302E-3</v>
      </c>
      <c r="G203" s="42">
        <v>1051.5</v>
      </c>
      <c r="H203" s="44">
        <v>1051</v>
      </c>
      <c r="I203" s="320">
        <v>41570</v>
      </c>
    </row>
    <row r="204" spans="1:9" x14ac:dyDescent="0.2">
      <c r="A204" s="177" t="s">
        <v>493</v>
      </c>
      <c r="B204" s="319">
        <v>1</v>
      </c>
      <c r="C204" s="42">
        <v>1.5</v>
      </c>
      <c r="D204" s="42">
        <v>6.1433447098976162</v>
      </c>
      <c r="E204" s="43">
        <v>6.782407407407408E-3</v>
      </c>
      <c r="F204" s="43">
        <v>6.782407407407408E-3</v>
      </c>
      <c r="G204" s="42">
        <v>1321</v>
      </c>
      <c r="H204" s="44">
        <v>1321</v>
      </c>
      <c r="I204" s="320">
        <v>41550</v>
      </c>
    </row>
    <row r="205" spans="1:9" x14ac:dyDescent="0.2">
      <c r="A205" s="177" t="s">
        <v>491</v>
      </c>
      <c r="B205" s="319">
        <v>1</v>
      </c>
      <c r="C205" s="42">
        <v>3.6</v>
      </c>
      <c r="D205" s="42">
        <v>6.1189801699716764</v>
      </c>
      <c r="E205" s="43">
        <v>6.8055555555555569E-3</v>
      </c>
      <c r="F205" s="43">
        <v>6.8055555555555569E-3</v>
      </c>
      <c r="G205" s="42">
        <v>1353</v>
      </c>
      <c r="H205" s="44">
        <v>1353</v>
      </c>
      <c r="I205" s="320">
        <v>41532</v>
      </c>
    </row>
    <row r="206" spans="1:9" x14ac:dyDescent="0.2">
      <c r="A206" s="177" t="s">
        <v>417</v>
      </c>
      <c r="B206" s="319">
        <v>2</v>
      </c>
      <c r="C206" s="42">
        <v>10.35</v>
      </c>
      <c r="D206" s="42">
        <v>5.7949147298108992</v>
      </c>
      <c r="E206" s="43">
        <v>7.2280092592592587E-3</v>
      </c>
      <c r="F206" s="43">
        <v>6.7245370370370367E-3</v>
      </c>
      <c r="G206" s="42">
        <v>1790</v>
      </c>
      <c r="H206" s="44">
        <v>1242</v>
      </c>
      <c r="I206" s="320">
        <v>41523</v>
      </c>
    </row>
    <row r="207" spans="1:9" x14ac:dyDescent="0.2">
      <c r="A207" s="177" t="s">
        <v>34</v>
      </c>
      <c r="B207" s="319">
        <v>8</v>
      </c>
      <c r="C207" s="42">
        <v>38.869999999999997</v>
      </c>
      <c r="D207" s="42">
        <v>5.298989518957133</v>
      </c>
      <c r="E207" s="43">
        <v>7.9325810185185176E-3</v>
      </c>
      <c r="F207" s="43">
        <v>7.0717592592592594E-3</v>
      </c>
      <c r="G207" s="42">
        <v>2314.25</v>
      </c>
      <c r="H207" s="44">
        <v>1683</v>
      </c>
      <c r="I207" s="320">
        <v>41507</v>
      </c>
    </row>
    <row r="208" spans="1:9" x14ac:dyDescent="0.2">
      <c r="A208" s="177" t="s">
        <v>452</v>
      </c>
      <c r="B208" s="319">
        <v>1</v>
      </c>
      <c r="C208" s="42">
        <v>10.1</v>
      </c>
      <c r="D208" s="42">
        <v>5.906432748538017</v>
      </c>
      <c r="E208" s="43">
        <v>7.0601851851851841E-3</v>
      </c>
      <c r="F208" s="43">
        <v>7.0601851851851841E-3</v>
      </c>
      <c r="G208" s="42">
        <v>1657</v>
      </c>
      <c r="H208" s="44">
        <v>1657</v>
      </c>
      <c r="I208" s="320">
        <v>41467</v>
      </c>
    </row>
    <row r="209" spans="1:9" x14ac:dyDescent="0.2">
      <c r="A209" s="177" t="s">
        <v>451</v>
      </c>
      <c r="B209" s="319">
        <v>1</v>
      </c>
      <c r="C209" s="42">
        <v>6.3</v>
      </c>
      <c r="D209" s="42">
        <v>5.0478522145559799</v>
      </c>
      <c r="E209" s="43">
        <v>8.2523148148148148E-3</v>
      </c>
      <c r="F209" s="43">
        <v>8.2523148148148148E-3</v>
      </c>
      <c r="G209" s="42">
        <v>2650</v>
      </c>
      <c r="H209" s="44">
        <v>2650</v>
      </c>
      <c r="I209" s="320">
        <v>41453</v>
      </c>
    </row>
    <row r="210" spans="1:9" x14ac:dyDescent="0.2">
      <c r="A210" s="177" t="s">
        <v>441</v>
      </c>
      <c r="B210" s="319">
        <v>1</v>
      </c>
      <c r="C210" s="42">
        <v>1.5</v>
      </c>
      <c r="D210" s="42">
        <v>5.775401069518721</v>
      </c>
      <c r="E210" s="43">
        <v>7.2106481481481475E-3</v>
      </c>
      <c r="F210" s="43">
        <v>7.2106481481481475E-3</v>
      </c>
      <c r="G210" s="42">
        <v>1858</v>
      </c>
      <c r="H210" s="44">
        <v>1858</v>
      </c>
      <c r="I210" s="320">
        <v>41446</v>
      </c>
    </row>
    <row r="211" spans="1:9" x14ac:dyDescent="0.2">
      <c r="A211" s="177" t="s">
        <v>449</v>
      </c>
      <c r="B211" s="319">
        <v>1</v>
      </c>
      <c r="C211" s="42">
        <v>5.0999999999999996</v>
      </c>
      <c r="D211" s="42">
        <v>6.2237288135593261</v>
      </c>
      <c r="E211" s="43">
        <v>6.6898148148148142E-3</v>
      </c>
      <c r="F211" s="43">
        <v>6.6898148148148142E-3</v>
      </c>
      <c r="G211" s="42">
        <v>1218</v>
      </c>
      <c r="H211" s="44">
        <v>1218</v>
      </c>
      <c r="I211" s="320">
        <v>41446</v>
      </c>
    </row>
    <row r="212" spans="1:9" x14ac:dyDescent="0.2">
      <c r="A212" s="177" t="s">
        <v>447</v>
      </c>
      <c r="B212" s="319">
        <v>1</v>
      </c>
      <c r="C212" s="42">
        <v>9</v>
      </c>
      <c r="D212" s="42">
        <v>5.4408060453400546</v>
      </c>
      <c r="E212" s="43">
        <v>7.6620370370370366E-3</v>
      </c>
      <c r="F212" s="43">
        <v>7.6620370370370366E-3</v>
      </c>
      <c r="G212" s="42">
        <v>2265</v>
      </c>
      <c r="H212" s="44">
        <v>2265</v>
      </c>
      <c r="I212" s="320">
        <v>41436</v>
      </c>
    </row>
    <row r="213" spans="1:9" x14ac:dyDescent="0.2">
      <c r="A213" s="177" t="s">
        <v>446</v>
      </c>
      <c r="B213" s="319">
        <v>1</v>
      </c>
      <c r="C213" s="42">
        <v>4</v>
      </c>
      <c r="D213" s="42">
        <v>6.4690026954177942</v>
      </c>
      <c r="E213" s="43">
        <v>6.4351851851851861E-3</v>
      </c>
      <c r="F213" s="43">
        <v>6.4351851851851861E-3</v>
      </c>
      <c r="G213" s="42">
        <v>1000</v>
      </c>
      <c r="H213" s="44">
        <v>1000</v>
      </c>
      <c r="I213" s="320">
        <v>41435</v>
      </c>
    </row>
    <row r="214" spans="1:9" x14ac:dyDescent="0.2">
      <c r="A214" s="177" t="s">
        <v>445</v>
      </c>
      <c r="B214" s="319">
        <v>1</v>
      </c>
      <c r="C214" s="42">
        <v>2.9</v>
      </c>
      <c r="D214" s="42">
        <v>6.7441860465116319</v>
      </c>
      <c r="E214" s="43">
        <v>6.1805555555555563E-3</v>
      </c>
      <c r="F214" s="43">
        <v>6.1805555555555563E-3</v>
      </c>
      <c r="G214" s="42">
        <v>887</v>
      </c>
      <c r="H214" s="44">
        <v>887</v>
      </c>
      <c r="I214" s="320">
        <v>41431</v>
      </c>
    </row>
    <row r="215" spans="1:9" x14ac:dyDescent="0.2">
      <c r="A215" s="177" t="s">
        <v>444</v>
      </c>
      <c r="B215" s="319">
        <v>1</v>
      </c>
      <c r="C215" s="42">
        <v>4.0999999999999996</v>
      </c>
      <c r="D215" s="42">
        <v>6.4454148471615769</v>
      </c>
      <c r="E215" s="43">
        <v>6.4699074074074069E-3</v>
      </c>
      <c r="F215" s="43">
        <v>6.4699074074074069E-3</v>
      </c>
      <c r="G215" s="42">
        <v>1023</v>
      </c>
      <c r="H215" s="44">
        <v>1023</v>
      </c>
      <c r="I215" s="320">
        <v>41430</v>
      </c>
    </row>
    <row r="216" spans="1:9" x14ac:dyDescent="0.2">
      <c r="A216" s="177" t="s">
        <v>443</v>
      </c>
      <c r="B216" s="319">
        <v>1</v>
      </c>
      <c r="C216" s="42">
        <v>3.65</v>
      </c>
      <c r="D216" s="42">
        <v>6.3447609850313906</v>
      </c>
      <c r="E216" s="43">
        <v>6.5624999999999998E-3</v>
      </c>
      <c r="F216" s="43">
        <v>6.5624999999999998E-3</v>
      </c>
      <c r="G216" s="42">
        <v>1095</v>
      </c>
      <c r="H216" s="44">
        <v>1095</v>
      </c>
      <c r="I216" s="320">
        <v>41424</v>
      </c>
    </row>
    <row r="217" spans="1:9" x14ac:dyDescent="0.2">
      <c r="A217" s="177" t="s">
        <v>442</v>
      </c>
      <c r="B217" s="319">
        <v>1</v>
      </c>
      <c r="C217" s="42">
        <v>8.1999999999999993</v>
      </c>
      <c r="D217" s="42">
        <v>6.0803295571575733</v>
      </c>
      <c r="E217" s="43">
        <v>6.851851851851852E-3</v>
      </c>
      <c r="F217" s="43">
        <v>6.851851851851852E-3</v>
      </c>
      <c r="G217" s="42">
        <v>1422</v>
      </c>
      <c r="H217" s="44">
        <v>1422</v>
      </c>
      <c r="I217" s="320">
        <v>41418</v>
      </c>
    </row>
    <row r="218" spans="1:9" x14ac:dyDescent="0.2">
      <c r="A218" s="177" t="s">
        <v>438</v>
      </c>
      <c r="B218" s="319">
        <v>1</v>
      </c>
      <c r="C218" s="42">
        <v>5.4</v>
      </c>
      <c r="D218" s="42">
        <v>6.4973262032085621</v>
      </c>
      <c r="E218" s="43">
        <v>6.4120370370370364E-3</v>
      </c>
      <c r="F218" s="43">
        <v>6.4120370370370364E-3</v>
      </c>
      <c r="G218" s="42">
        <v>975</v>
      </c>
      <c r="H218" s="44">
        <v>975</v>
      </c>
      <c r="I218" s="320">
        <v>41411</v>
      </c>
    </row>
    <row r="219" spans="1:9" x14ac:dyDescent="0.2">
      <c r="A219" s="177" t="s">
        <v>439</v>
      </c>
      <c r="B219" s="319">
        <v>1</v>
      </c>
      <c r="C219" s="42">
        <v>5</v>
      </c>
      <c r="D219" s="42">
        <v>6.8493150684931567</v>
      </c>
      <c r="E219" s="43">
        <v>6.0879629629629643E-3</v>
      </c>
      <c r="F219" s="43">
        <v>6.0879629629629643E-3</v>
      </c>
      <c r="G219" s="42">
        <v>863</v>
      </c>
      <c r="H219" s="44">
        <v>863</v>
      </c>
      <c r="I219" s="320">
        <v>41404</v>
      </c>
    </row>
    <row r="220" spans="1:9" x14ac:dyDescent="0.2">
      <c r="A220" s="177" t="s">
        <v>437</v>
      </c>
      <c r="B220" s="319">
        <v>1</v>
      </c>
      <c r="C220" s="42">
        <v>5.63</v>
      </c>
      <c r="D220" s="42">
        <v>6.7045980813761208</v>
      </c>
      <c r="E220" s="43">
        <v>6.215277777777777E-3</v>
      </c>
      <c r="F220" s="43">
        <v>6.215277777777777E-3</v>
      </c>
      <c r="G220" s="42">
        <v>894</v>
      </c>
      <c r="H220" s="44">
        <v>894</v>
      </c>
      <c r="I220" s="320">
        <v>41398</v>
      </c>
    </row>
    <row r="221" spans="1:9" x14ac:dyDescent="0.2">
      <c r="A221" s="177" t="s">
        <v>435</v>
      </c>
      <c r="B221" s="319">
        <v>1</v>
      </c>
      <c r="C221" s="42">
        <v>7.9</v>
      </c>
      <c r="D221" s="42">
        <v>6.9688801764273522</v>
      </c>
      <c r="E221" s="43">
        <v>5.9837962962962961E-3</v>
      </c>
      <c r="F221" s="43">
        <v>5.9837962962962961E-3</v>
      </c>
      <c r="G221" s="42">
        <v>844</v>
      </c>
      <c r="H221" s="44">
        <v>844</v>
      </c>
      <c r="I221" s="320">
        <v>41397</v>
      </c>
    </row>
    <row r="222" spans="1:9" x14ac:dyDescent="0.2">
      <c r="A222" s="177" t="s">
        <v>436</v>
      </c>
      <c r="B222" s="319">
        <v>1</v>
      </c>
      <c r="C222" s="42">
        <v>3.92</v>
      </c>
      <c r="D222" s="42">
        <v>7.145316455696209</v>
      </c>
      <c r="E222" s="43">
        <v>5.8333333333333336E-3</v>
      </c>
      <c r="F222" s="43">
        <v>5.8333333333333336E-3</v>
      </c>
      <c r="G222" s="42">
        <v>821</v>
      </c>
      <c r="H222" s="44">
        <v>821</v>
      </c>
      <c r="I222" s="320">
        <v>41397</v>
      </c>
    </row>
    <row r="223" spans="1:9" x14ac:dyDescent="0.2">
      <c r="A223" s="177" t="s">
        <v>375</v>
      </c>
      <c r="B223" s="319">
        <v>6</v>
      </c>
      <c r="C223" s="42">
        <v>24.07</v>
      </c>
      <c r="D223" s="42">
        <v>6.0598413536649653</v>
      </c>
      <c r="E223" s="43">
        <v>6.8807870370370368E-3</v>
      </c>
      <c r="F223" s="43">
        <v>6.7129629629629622E-3</v>
      </c>
      <c r="G223" s="42">
        <v>1445</v>
      </c>
      <c r="H223" s="44">
        <v>1231</v>
      </c>
      <c r="I223" s="320">
        <v>41396</v>
      </c>
    </row>
    <row r="224" spans="1:9" x14ac:dyDescent="0.2">
      <c r="A224" s="177" t="s">
        <v>430</v>
      </c>
      <c r="B224" s="319">
        <v>3</v>
      </c>
      <c r="C224" s="42">
        <v>14.2</v>
      </c>
      <c r="D224" s="42">
        <v>5.9303027496320064</v>
      </c>
      <c r="E224" s="43">
        <v>7.0331790123456797E-3</v>
      </c>
      <c r="F224" s="43">
        <v>6.851851851851852E-3</v>
      </c>
      <c r="G224" s="42">
        <v>1636.6666666666667</v>
      </c>
      <c r="H224" s="44">
        <v>1416</v>
      </c>
      <c r="I224" s="320">
        <v>41383</v>
      </c>
    </row>
    <row r="225" spans="1:9" x14ac:dyDescent="0.2">
      <c r="A225" s="177" t="s">
        <v>427</v>
      </c>
      <c r="B225" s="319">
        <v>1</v>
      </c>
      <c r="C225" s="42">
        <v>6.82</v>
      </c>
      <c r="D225" s="42">
        <v>5.5447154471544762</v>
      </c>
      <c r="E225" s="43">
        <v>7.5115740740740742E-3</v>
      </c>
      <c r="F225" s="43">
        <v>7.5115740740740742E-3</v>
      </c>
      <c r="G225" s="42">
        <v>2147</v>
      </c>
      <c r="H225" s="44">
        <v>2147</v>
      </c>
      <c r="I225" s="320">
        <v>41350</v>
      </c>
    </row>
    <row r="226" spans="1:9" x14ac:dyDescent="0.2">
      <c r="A226" s="177" t="s">
        <v>426</v>
      </c>
      <c r="B226" s="319">
        <v>1</v>
      </c>
      <c r="C226" s="42">
        <v>7.6</v>
      </c>
      <c r="D226" s="42">
        <v>6.7488899851998081</v>
      </c>
      <c r="E226" s="43">
        <v>6.168981481481481E-3</v>
      </c>
      <c r="F226" s="43">
        <v>6.168981481481481E-3</v>
      </c>
      <c r="G226" s="42">
        <v>885</v>
      </c>
      <c r="H226" s="44">
        <v>885</v>
      </c>
      <c r="I226" s="320">
        <v>41336</v>
      </c>
    </row>
    <row r="227" spans="1:9" x14ac:dyDescent="0.2">
      <c r="A227" s="177" t="s">
        <v>425</v>
      </c>
      <c r="B227" s="319">
        <v>1</v>
      </c>
      <c r="C227" s="42">
        <v>3</v>
      </c>
      <c r="D227" s="42">
        <v>6.1433447098976162</v>
      </c>
      <c r="E227" s="43">
        <v>6.782407407407408E-3</v>
      </c>
      <c r="F227" s="43">
        <v>6.782407407407408E-3</v>
      </c>
      <c r="G227" s="42">
        <v>1321</v>
      </c>
      <c r="H227" s="44">
        <v>1321</v>
      </c>
      <c r="I227" s="320">
        <v>41332</v>
      </c>
    </row>
    <row r="228" spans="1:9" x14ac:dyDescent="0.2">
      <c r="A228" s="177" t="s">
        <v>424</v>
      </c>
      <c r="B228" s="319">
        <v>1</v>
      </c>
      <c r="C228" s="42">
        <v>6.7</v>
      </c>
      <c r="D228" s="42">
        <v>6.0909090909090953</v>
      </c>
      <c r="E228" s="43">
        <v>6.8402777777777776E-3</v>
      </c>
      <c r="F228" s="43">
        <v>6.8402777777777776E-3</v>
      </c>
      <c r="G228" s="42">
        <v>1400</v>
      </c>
      <c r="H228" s="44">
        <v>1400</v>
      </c>
      <c r="I228" s="320">
        <v>41314</v>
      </c>
    </row>
    <row r="229" spans="1:9" x14ac:dyDescent="0.2">
      <c r="A229" s="177" t="s">
        <v>423</v>
      </c>
      <c r="B229" s="319">
        <v>1</v>
      </c>
      <c r="C229" s="42">
        <v>8.25</v>
      </c>
      <c r="D229" s="42">
        <v>5.4989816700611041</v>
      </c>
      <c r="E229" s="43">
        <v>7.5810185185185182E-3</v>
      </c>
      <c r="F229" s="43">
        <v>7.5810185185185182E-3</v>
      </c>
      <c r="G229" s="42">
        <v>2208</v>
      </c>
      <c r="H229" s="44">
        <v>2208</v>
      </c>
      <c r="I229" s="320">
        <v>41308</v>
      </c>
    </row>
    <row r="230" spans="1:9" x14ac:dyDescent="0.2">
      <c r="A230" s="177" t="s">
        <v>421</v>
      </c>
      <c r="B230" s="319">
        <v>1</v>
      </c>
      <c r="C230" s="42">
        <v>3.51</v>
      </c>
      <c r="D230" s="42">
        <v>6.6330708661417361</v>
      </c>
      <c r="E230" s="43">
        <v>6.2847222222222228E-3</v>
      </c>
      <c r="F230" s="43">
        <v>6.2847222222222228E-3</v>
      </c>
      <c r="G230" s="42">
        <v>917</v>
      </c>
      <c r="H230" s="44">
        <v>917</v>
      </c>
      <c r="I230" s="320">
        <v>41304</v>
      </c>
    </row>
    <row r="231" spans="1:9" x14ac:dyDescent="0.2">
      <c r="A231" s="177" t="s">
        <v>420</v>
      </c>
      <c r="B231" s="319">
        <v>1</v>
      </c>
      <c r="C231" s="42">
        <v>2</v>
      </c>
      <c r="D231" s="42">
        <v>6.2937062937062986</v>
      </c>
      <c r="E231" s="43">
        <v>6.6203703703703702E-3</v>
      </c>
      <c r="F231" s="43">
        <v>6.6203703703703702E-3</v>
      </c>
      <c r="G231" s="42">
        <v>1148</v>
      </c>
      <c r="H231" s="44">
        <v>1148</v>
      </c>
      <c r="I231" s="320">
        <v>41299</v>
      </c>
    </row>
    <row r="232" spans="1:9" x14ac:dyDescent="0.2">
      <c r="A232" s="177" t="s">
        <v>418</v>
      </c>
      <c r="B232" s="319">
        <v>1</v>
      </c>
      <c r="C232" s="42">
        <v>2.1800000000000002</v>
      </c>
      <c r="D232" s="42">
        <v>6.5400000000000054</v>
      </c>
      <c r="E232" s="43">
        <v>6.3657407407407404E-3</v>
      </c>
      <c r="F232" s="43">
        <v>6.3657407407407404E-3</v>
      </c>
      <c r="G232" s="42">
        <v>955</v>
      </c>
      <c r="H232" s="44">
        <v>955</v>
      </c>
      <c r="I232" s="320">
        <v>41292</v>
      </c>
    </row>
    <row r="233" spans="1:9" x14ac:dyDescent="0.2">
      <c r="A233" s="177" t="s">
        <v>379</v>
      </c>
      <c r="B233" s="319">
        <v>3</v>
      </c>
      <c r="C233" s="42">
        <v>20.61</v>
      </c>
      <c r="D233" s="42">
        <v>5.6786861944203793</v>
      </c>
      <c r="E233" s="43">
        <v>7.3533950617283954E-3</v>
      </c>
      <c r="F233" s="43">
        <v>6.9212962962962969E-3</v>
      </c>
      <c r="G233" s="42">
        <v>1955.3333333333333</v>
      </c>
      <c r="H233" s="44">
        <v>1497</v>
      </c>
      <c r="I233" s="320">
        <v>41287</v>
      </c>
    </row>
    <row r="234" spans="1:9" x14ac:dyDescent="0.2">
      <c r="A234" s="177" t="s">
        <v>368</v>
      </c>
      <c r="B234" s="319">
        <v>4</v>
      </c>
      <c r="C234" s="42">
        <v>10.35</v>
      </c>
      <c r="D234" s="42">
        <v>6.2468227414323296</v>
      </c>
      <c r="E234" s="43">
        <v>6.6753472222222223E-3</v>
      </c>
      <c r="F234" s="43">
        <v>6.4236111111111117E-3</v>
      </c>
      <c r="G234" s="42">
        <v>1225.25</v>
      </c>
      <c r="H234" s="44">
        <v>980</v>
      </c>
      <c r="I234" s="320">
        <v>41277</v>
      </c>
    </row>
    <row r="235" spans="1:9" x14ac:dyDescent="0.2">
      <c r="A235" s="177" t="s">
        <v>412</v>
      </c>
      <c r="B235" s="319">
        <v>1</v>
      </c>
      <c r="C235" s="42">
        <v>4.22</v>
      </c>
      <c r="D235" s="42">
        <v>5.2045220966084313</v>
      </c>
      <c r="E235" s="43">
        <v>8.0092592592592594E-3</v>
      </c>
      <c r="F235" s="43">
        <v>8.0092592592592594E-3</v>
      </c>
      <c r="G235" s="42">
        <v>2525</v>
      </c>
      <c r="H235" s="44">
        <v>2525</v>
      </c>
      <c r="I235" s="320">
        <v>41231</v>
      </c>
    </row>
    <row r="236" spans="1:9" x14ac:dyDescent="0.2">
      <c r="A236" s="177" t="s">
        <v>410</v>
      </c>
      <c r="B236" s="319">
        <v>1</v>
      </c>
      <c r="C236" s="42">
        <v>2.8</v>
      </c>
      <c r="D236" s="42">
        <v>5.4634146341463454</v>
      </c>
      <c r="E236" s="43">
        <v>7.6273148148148151E-3</v>
      </c>
      <c r="F236" s="43">
        <v>7.6273148148148151E-3</v>
      </c>
      <c r="G236" s="42">
        <v>2239</v>
      </c>
      <c r="H236" s="44">
        <v>2239</v>
      </c>
      <c r="I236" s="320">
        <v>41210</v>
      </c>
    </row>
    <row r="237" spans="1:9" x14ac:dyDescent="0.2">
      <c r="A237" s="177" t="s">
        <v>409</v>
      </c>
      <c r="B237" s="319">
        <v>1</v>
      </c>
      <c r="C237" s="42">
        <v>3.15</v>
      </c>
      <c r="D237" s="42">
        <v>6.3351955307262626</v>
      </c>
      <c r="E237" s="43">
        <v>6.5740740740740733E-3</v>
      </c>
      <c r="F237" s="43">
        <v>6.5740740740740733E-3</v>
      </c>
      <c r="G237" s="42">
        <v>1102</v>
      </c>
      <c r="H237" s="44">
        <v>1102</v>
      </c>
      <c r="I237" s="320">
        <v>41203</v>
      </c>
    </row>
    <row r="238" spans="1:9" x14ac:dyDescent="0.2">
      <c r="A238" s="177" t="s">
        <v>396</v>
      </c>
      <c r="B238" s="319">
        <v>1</v>
      </c>
      <c r="C238" s="42">
        <v>26.2</v>
      </c>
      <c r="D238" s="42">
        <v>5.3075234933318374</v>
      </c>
      <c r="E238" s="43">
        <v>7.8472222222222224E-3</v>
      </c>
      <c r="F238" s="43">
        <v>7.8472222222222224E-3</v>
      </c>
      <c r="G238" s="42">
        <v>2418</v>
      </c>
      <c r="H238" s="44">
        <v>2418</v>
      </c>
      <c r="I238" s="320">
        <v>41195</v>
      </c>
    </row>
    <row r="239" spans="1:9" x14ac:dyDescent="0.2">
      <c r="A239" s="177" t="s">
        <v>406</v>
      </c>
      <c r="B239" s="319">
        <v>1</v>
      </c>
      <c r="C239" s="42">
        <v>20</v>
      </c>
      <c r="D239" s="42">
        <v>5.0356693243810362</v>
      </c>
      <c r="E239" s="43">
        <v>8.2754629629629619E-3</v>
      </c>
      <c r="F239" s="43">
        <v>8.2754629629629619E-3</v>
      </c>
      <c r="G239" s="42">
        <v>2661</v>
      </c>
      <c r="H239" s="44">
        <v>2661</v>
      </c>
      <c r="I239" s="320">
        <v>41175</v>
      </c>
    </row>
    <row r="240" spans="1:9" x14ac:dyDescent="0.2">
      <c r="A240" s="177" t="s">
        <v>404</v>
      </c>
      <c r="B240" s="319">
        <v>1</v>
      </c>
      <c r="C240" s="42">
        <v>4.33</v>
      </c>
      <c r="D240" s="42">
        <v>5.8251121076233225</v>
      </c>
      <c r="E240" s="43">
        <v>7.1527777777777787E-3</v>
      </c>
      <c r="F240" s="43">
        <v>7.1527777777777787E-3</v>
      </c>
      <c r="G240" s="42">
        <v>1786</v>
      </c>
      <c r="H240" s="44">
        <v>1786</v>
      </c>
      <c r="I240" s="320">
        <v>41173</v>
      </c>
    </row>
    <row r="241" spans="1:9" x14ac:dyDescent="0.2">
      <c r="A241" s="177" t="s">
        <v>403</v>
      </c>
      <c r="B241" s="319">
        <v>1</v>
      </c>
      <c r="C241" s="42">
        <v>2</v>
      </c>
      <c r="D241" s="42">
        <v>6.4690026954177942</v>
      </c>
      <c r="E241" s="43">
        <v>6.4351851851851861E-3</v>
      </c>
      <c r="F241" s="43">
        <v>6.4351851851851861E-3</v>
      </c>
      <c r="G241" s="42">
        <v>1000</v>
      </c>
      <c r="H241" s="44">
        <v>1000</v>
      </c>
      <c r="I241" s="320">
        <v>41170</v>
      </c>
    </row>
    <row r="242" spans="1:9" x14ac:dyDescent="0.2">
      <c r="A242" s="177" t="s">
        <v>402</v>
      </c>
      <c r="B242" s="319">
        <v>1</v>
      </c>
      <c r="C242" s="42">
        <v>15.29</v>
      </c>
      <c r="D242" s="42">
        <v>4.9455525606469033</v>
      </c>
      <c r="E242" s="43">
        <v>8.4259259259259253E-3</v>
      </c>
      <c r="F242" s="43">
        <v>8.4259259259259253E-3</v>
      </c>
      <c r="G242" s="42">
        <v>2733</v>
      </c>
      <c r="H242" s="44">
        <v>2733</v>
      </c>
      <c r="I242" s="320">
        <v>41161</v>
      </c>
    </row>
    <row r="243" spans="1:9" x14ac:dyDescent="0.2">
      <c r="A243" s="177" t="s">
        <v>400</v>
      </c>
      <c r="B243" s="319">
        <v>1</v>
      </c>
      <c r="C243" s="42">
        <v>14.5</v>
      </c>
      <c r="D243" s="42">
        <v>4.6673819742489311</v>
      </c>
      <c r="E243" s="43">
        <v>8.9236111111111113E-3</v>
      </c>
      <c r="F243" s="43">
        <v>8.9236111111111113E-3</v>
      </c>
      <c r="G243" s="42">
        <v>2852</v>
      </c>
      <c r="H243" s="44">
        <v>2852</v>
      </c>
      <c r="I243" s="320">
        <v>41155</v>
      </c>
    </row>
    <row r="244" spans="1:9" x14ac:dyDescent="0.2">
      <c r="A244" s="177" t="s">
        <v>399</v>
      </c>
      <c r="B244" s="319">
        <v>2</v>
      </c>
      <c r="C244" s="42">
        <v>7.58</v>
      </c>
      <c r="D244" s="42">
        <v>6.0610204882659415</v>
      </c>
      <c r="E244" s="43">
        <v>6.8865740740740745E-3</v>
      </c>
      <c r="F244" s="43">
        <v>6.6319444444444446E-3</v>
      </c>
      <c r="G244" s="42">
        <v>1463</v>
      </c>
      <c r="H244" s="44">
        <v>1159</v>
      </c>
      <c r="I244" s="320">
        <v>41152</v>
      </c>
    </row>
    <row r="245" spans="1:9" x14ac:dyDescent="0.2">
      <c r="A245" s="177" t="s">
        <v>397</v>
      </c>
      <c r="B245" s="319">
        <v>1</v>
      </c>
      <c r="C245" s="42">
        <v>13.1</v>
      </c>
      <c r="D245" s="42">
        <v>5.0207601405301858</v>
      </c>
      <c r="E245" s="43">
        <v>8.2986111111111108E-3</v>
      </c>
      <c r="F245" s="43">
        <v>8.2986111111111108E-3</v>
      </c>
      <c r="G245" s="42">
        <v>2672</v>
      </c>
      <c r="H245" s="44">
        <v>2672</v>
      </c>
      <c r="I245" s="320">
        <v>41147</v>
      </c>
    </row>
    <row r="246" spans="1:9" x14ac:dyDescent="0.2">
      <c r="A246" s="177" t="s">
        <v>262</v>
      </c>
      <c r="B246" s="319">
        <v>4</v>
      </c>
      <c r="C246" s="42">
        <v>19.89</v>
      </c>
      <c r="D246" s="42">
        <v>5.2096261001965178</v>
      </c>
      <c r="E246" s="43">
        <v>8.0353009259259266E-3</v>
      </c>
      <c r="F246" s="43">
        <v>7.2569444444444443E-3</v>
      </c>
      <c r="G246" s="42">
        <v>2453.75</v>
      </c>
      <c r="H246" s="44">
        <v>1900</v>
      </c>
      <c r="I246" s="320">
        <v>41124</v>
      </c>
    </row>
    <row r="247" spans="1:9" x14ac:dyDescent="0.2">
      <c r="A247" s="177" t="s">
        <v>392</v>
      </c>
      <c r="B247" s="319">
        <v>1</v>
      </c>
      <c r="C247" s="42">
        <v>13.1</v>
      </c>
      <c r="D247" s="42">
        <v>4.3589980589703332</v>
      </c>
      <c r="E247" s="43">
        <v>9.5601851851851855E-3</v>
      </c>
      <c r="F247" s="43">
        <v>9.5601851851851855E-3</v>
      </c>
      <c r="G247" s="42">
        <v>2931</v>
      </c>
      <c r="H247" s="44">
        <v>2931</v>
      </c>
      <c r="I247" s="320">
        <v>41091</v>
      </c>
    </row>
    <row r="248" spans="1:9" x14ac:dyDescent="0.2">
      <c r="A248" s="177" t="s">
        <v>388</v>
      </c>
      <c r="B248" s="319">
        <v>2</v>
      </c>
      <c r="C248" s="42">
        <v>5.9</v>
      </c>
      <c r="D248" s="42">
        <v>6.0222760290556945</v>
      </c>
      <c r="E248" s="43">
        <v>6.9212962962962969E-3</v>
      </c>
      <c r="F248" s="43">
        <v>6.828703703703704E-3</v>
      </c>
      <c r="G248" s="42">
        <v>1498.5</v>
      </c>
      <c r="H248" s="44">
        <v>1379</v>
      </c>
      <c r="I248" s="320">
        <v>41079</v>
      </c>
    </row>
    <row r="249" spans="1:9" x14ac:dyDescent="0.2">
      <c r="A249" s="177" t="s">
        <v>390</v>
      </c>
      <c r="B249" s="319">
        <v>1</v>
      </c>
      <c r="C249" s="42">
        <v>9</v>
      </c>
      <c r="D249" s="42">
        <v>5.6702835141757131</v>
      </c>
      <c r="E249" s="43">
        <v>7.3495370370370372E-3</v>
      </c>
      <c r="F249" s="43">
        <v>7.3495370370370372E-3</v>
      </c>
      <c r="G249" s="42">
        <v>1995</v>
      </c>
      <c r="H249" s="44">
        <v>1995</v>
      </c>
      <c r="I249" s="320">
        <v>41054</v>
      </c>
    </row>
    <row r="250" spans="1:9" x14ac:dyDescent="0.2">
      <c r="A250" s="177" t="s">
        <v>405</v>
      </c>
      <c r="B250" s="319">
        <v>1</v>
      </c>
      <c r="C250" s="42">
        <v>4.6500000000000004</v>
      </c>
      <c r="D250" s="42">
        <v>6.2486002239641714</v>
      </c>
      <c r="E250" s="43">
        <v>6.6666666666666671E-3</v>
      </c>
      <c r="F250" s="43">
        <v>6.6666666666666671E-3</v>
      </c>
      <c r="G250" s="42">
        <v>1192</v>
      </c>
      <c r="H250" s="44">
        <v>1192</v>
      </c>
      <c r="I250" s="320">
        <v>41040</v>
      </c>
    </row>
    <row r="251" spans="1:9" x14ac:dyDescent="0.2">
      <c r="A251" s="177" t="s">
        <v>382</v>
      </c>
      <c r="B251" s="319">
        <v>1</v>
      </c>
      <c r="C251" s="42">
        <v>3.2</v>
      </c>
      <c r="D251" s="42">
        <v>6.4646464646464699</v>
      </c>
      <c r="E251" s="43">
        <v>6.4467592592592597E-3</v>
      </c>
      <c r="F251" s="43">
        <v>6.4467592592592597E-3</v>
      </c>
      <c r="G251" s="42">
        <v>1005</v>
      </c>
      <c r="H251" s="44">
        <v>1005</v>
      </c>
      <c r="I251" s="320">
        <v>41016</v>
      </c>
    </row>
    <row r="252" spans="1:9" x14ac:dyDescent="0.2">
      <c r="A252" s="177" t="s">
        <v>378</v>
      </c>
      <c r="B252" s="319">
        <v>1</v>
      </c>
      <c r="C252" s="42">
        <v>4.5999999999999996</v>
      </c>
      <c r="D252" s="42">
        <v>6.2045710003746768</v>
      </c>
      <c r="E252" s="43">
        <v>6.7129629629629622E-3</v>
      </c>
      <c r="F252" s="43">
        <v>6.7129629629629622E-3</v>
      </c>
      <c r="G252" s="42">
        <v>1238</v>
      </c>
      <c r="H252" s="44">
        <v>1238</v>
      </c>
      <c r="I252" s="320">
        <v>41004</v>
      </c>
    </row>
    <row r="253" spans="1:9" x14ac:dyDescent="0.2">
      <c r="A253" s="177" t="s">
        <v>377</v>
      </c>
      <c r="B253" s="319">
        <v>1</v>
      </c>
      <c r="C253" s="42">
        <v>4</v>
      </c>
      <c r="D253" s="42">
        <v>5.5342044581091514</v>
      </c>
      <c r="E253" s="43">
        <v>7.5231481481481477E-3</v>
      </c>
      <c r="F253" s="43">
        <v>7.5231481481481477E-3</v>
      </c>
      <c r="G253" s="42">
        <v>2160</v>
      </c>
      <c r="H253" s="44">
        <v>2160</v>
      </c>
      <c r="I253" s="320">
        <v>41000</v>
      </c>
    </row>
    <row r="254" spans="1:9" x14ac:dyDescent="0.2">
      <c r="A254" s="177" t="s">
        <v>374</v>
      </c>
      <c r="B254" s="319">
        <v>1</v>
      </c>
      <c r="C254" s="42">
        <v>13.1</v>
      </c>
      <c r="D254" s="42">
        <v>5.8569299552906147</v>
      </c>
      <c r="E254" s="43">
        <v>7.1180555555555554E-3</v>
      </c>
      <c r="F254" s="43">
        <v>7.1180555555555554E-3</v>
      </c>
      <c r="G254" s="42">
        <v>1733</v>
      </c>
      <c r="H254" s="44">
        <v>1733</v>
      </c>
      <c r="I254" s="320">
        <v>40992</v>
      </c>
    </row>
    <row r="255" spans="1:9" x14ac:dyDescent="0.2">
      <c r="A255" s="177" t="s">
        <v>372</v>
      </c>
      <c r="B255" s="319">
        <v>1</v>
      </c>
      <c r="C255" s="42">
        <v>3.56</v>
      </c>
      <c r="D255" s="42">
        <v>5.6682883679787759</v>
      </c>
      <c r="E255" s="43">
        <v>7.3495370370370372E-3</v>
      </c>
      <c r="F255" s="43">
        <v>7.3495370370370372E-3</v>
      </c>
      <c r="G255" s="42">
        <v>1999</v>
      </c>
      <c r="H255" s="44">
        <v>1999</v>
      </c>
      <c r="I255" s="320">
        <v>40985</v>
      </c>
    </row>
    <row r="256" spans="1:9" x14ac:dyDescent="0.2">
      <c r="A256" s="177" t="s">
        <v>370</v>
      </c>
      <c r="B256" s="319">
        <v>1</v>
      </c>
      <c r="C256" s="42">
        <v>10.1</v>
      </c>
      <c r="D256" s="42">
        <v>5.2894966540587758</v>
      </c>
      <c r="E256" s="43">
        <v>7.8819444444444432E-3</v>
      </c>
      <c r="F256" s="43">
        <v>7.8819444444444432E-3</v>
      </c>
      <c r="G256" s="42">
        <v>2441</v>
      </c>
      <c r="H256" s="44">
        <v>2441</v>
      </c>
      <c r="I256" s="320">
        <v>40979</v>
      </c>
    </row>
    <row r="257" spans="1:9" x14ac:dyDescent="0.2">
      <c r="A257" s="177" t="s">
        <v>250</v>
      </c>
      <c r="B257" s="319">
        <v>22</v>
      </c>
      <c r="C257" s="42">
        <v>35.589999999999996</v>
      </c>
      <c r="D257" s="42">
        <v>6.2744759776320933</v>
      </c>
      <c r="E257" s="43">
        <v>6.6566708754208755E-3</v>
      </c>
      <c r="F257" s="43">
        <v>5.8796296296296296E-3</v>
      </c>
      <c r="G257" s="42">
        <v>1230</v>
      </c>
      <c r="H257" s="44">
        <v>829</v>
      </c>
      <c r="I257" s="320">
        <v>40974</v>
      </c>
    </row>
    <row r="258" spans="1:9" x14ac:dyDescent="0.2">
      <c r="A258" s="177" t="s">
        <v>367</v>
      </c>
      <c r="B258" s="319">
        <v>2</v>
      </c>
      <c r="C258" s="42">
        <v>18.399999999999999</v>
      </c>
      <c r="D258" s="42">
        <v>5.3256548457645447</v>
      </c>
      <c r="E258" s="43">
        <v>7.8240740740740736E-3</v>
      </c>
      <c r="F258" s="43">
        <v>7.8009259259259256E-3</v>
      </c>
      <c r="G258" s="42">
        <v>2394.5</v>
      </c>
      <c r="H258" s="44">
        <v>2375</v>
      </c>
      <c r="I258" s="320">
        <v>40972</v>
      </c>
    </row>
    <row r="259" spans="1:9" x14ac:dyDescent="0.2">
      <c r="A259" s="177" t="s">
        <v>265</v>
      </c>
      <c r="B259" s="319">
        <v>1</v>
      </c>
      <c r="C259" s="42">
        <v>4</v>
      </c>
      <c r="D259" s="42">
        <v>6.1198470038249084</v>
      </c>
      <c r="E259" s="43">
        <v>6.8055555555555569E-3</v>
      </c>
      <c r="F259" s="43">
        <v>6.8055555555555569E-3</v>
      </c>
      <c r="G259" s="42">
        <v>1351</v>
      </c>
      <c r="H259" s="44">
        <v>1351</v>
      </c>
      <c r="I259" s="320">
        <v>40961</v>
      </c>
    </row>
    <row r="260" spans="1:9" x14ac:dyDescent="0.2">
      <c r="A260" s="177" t="s">
        <v>263</v>
      </c>
      <c r="B260" s="319">
        <v>2</v>
      </c>
      <c r="C260" s="42">
        <v>6.27</v>
      </c>
      <c r="D260" s="42">
        <v>6.1646265092433374</v>
      </c>
      <c r="E260" s="43">
        <v>6.75925925925926E-3</v>
      </c>
      <c r="F260" s="43">
        <v>6.6087962962962966E-3</v>
      </c>
      <c r="G260" s="42">
        <v>1310.5</v>
      </c>
      <c r="H260" s="44">
        <v>1138</v>
      </c>
      <c r="I260" s="320">
        <v>40956</v>
      </c>
    </row>
    <row r="261" spans="1:9" x14ac:dyDescent="0.2">
      <c r="A261" s="177" t="s">
        <v>255</v>
      </c>
      <c r="B261" s="319">
        <v>1</v>
      </c>
      <c r="C261" s="42">
        <v>4.0999999999999996</v>
      </c>
      <c r="D261" s="42">
        <v>5.2118644067796644</v>
      </c>
      <c r="E261" s="43">
        <v>7.9976851851851858E-3</v>
      </c>
      <c r="F261" s="43">
        <v>7.9976851851851858E-3</v>
      </c>
      <c r="G261" s="42">
        <v>2520</v>
      </c>
      <c r="H261" s="44">
        <v>2520</v>
      </c>
      <c r="I261" s="320">
        <v>40943</v>
      </c>
    </row>
    <row r="262" spans="1:9" x14ac:dyDescent="0.2">
      <c r="A262" s="177" t="s">
        <v>249</v>
      </c>
      <c r="B262" s="319">
        <v>8</v>
      </c>
      <c r="C262" s="42">
        <v>13.27</v>
      </c>
      <c r="D262" s="42">
        <v>6.147076379523428</v>
      </c>
      <c r="E262" s="43">
        <v>6.8156828703703704E-3</v>
      </c>
      <c r="F262" s="43">
        <v>5.9259259259259256E-3</v>
      </c>
      <c r="G262" s="42">
        <v>1438</v>
      </c>
      <c r="H262" s="44">
        <v>836</v>
      </c>
      <c r="I262" s="320">
        <v>40940</v>
      </c>
    </row>
    <row r="263" spans="1:9" x14ac:dyDescent="0.2">
      <c r="A263" s="177" t="s">
        <v>252</v>
      </c>
      <c r="B263" s="319">
        <v>1</v>
      </c>
      <c r="C263" s="42">
        <v>3.9</v>
      </c>
      <c r="D263" s="42">
        <v>5.2407614781634972</v>
      </c>
      <c r="E263" s="43">
        <v>7.951388888888888E-3</v>
      </c>
      <c r="F263" s="43">
        <v>7.951388888888888E-3</v>
      </c>
      <c r="G263" s="42">
        <v>2492</v>
      </c>
      <c r="H263" s="44">
        <v>2492</v>
      </c>
      <c r="I263" s="320">
        <v>40937</v>
      </c>
    </row>
    <row r="264" spans="1:9" x14ac:dyDescent="0.2">
      <c r="A264" s="177" t="s">
        <v>260</v>
      </c>
      <c r="B264" s="319">
        <v>47</v>
      </c>
      <c r="C264" s="42">
        <v>92.48</v>
      </c>
      <c r="D264" s="42">
        <v>6.1677804725515459</v>
      </c>
      <c r="E264" s="43">
        <v>6.7865937746256905E-3</v>
      </c>
      <c r="F264" s="43">
        <v>6.0416666666666665E-3</v>
      </c>
      <c r="G264" s="42">
        <v>1355.1063829787233</v>
      </c>
      <c r="H264" s="44">
        <v>854</v>
      </c>
      <c r="I264" s="320">
        <v>40904</v>
      </c>
    </row>
    <row r="265" spans="1:9" x14ac:dyDescent="0.2">
      <c r="A265" s="177" t="s">
        <v>408</v>
      </c>
      <c r="B265" s="319">
        <v>1</v>
      </c>
      <c r="C265" s="42">
        <v>2</v>
      </c>
      <c r="D265" s="42">
        <v>4.8032021347565079</v>
      </c>
      <c r="E265" s="43">
        <v>8.6805555555555559E-3</v>
      </c>
      <c r="F265" s="43">
        <v>8.6805555555555559E-3</v>
      </c>
      <c r="G265" s="42">
        <v>2796</v>
      </c>
      <c r="H265" s="44">
        <v>2796</v>
      </c>
      <c r="I265" s="320">
        <v>40863</v>
      </c>
    </row>
    <row r="266" spans="1:9" x14ac:dyDescent="0.2">
      <c r="A266" s="177" t="s">
        <v>259</v>
      </c>
      <c r="B266" s="319">
        <v>15</v>
      </c>
      <c r="C266" s="42">
        <v>47.83</v>
      </c>
      <c r="D266" s="42">
        <v>5.5548809889802033</v>
      </c>
      <c r="E266" s="43">
        <v>7.5385802469135803E-3</v>
      </c>
      <c r="F266" s="43">
        <v>6.6666666666666671E-3</v>
      </c>
      <c r="G266" s="42">
        <v>2082.6666666666665</v>
      </c>
      <c r="H266" s="44">
        <v>1198</v>
      </c>
      <c r="I266" s="320">
        <v>40834</v>
      </c>
    </row>
    <row r="267" spans="1:9" x14ac:dyDescent="0.2">
      <c r="A267" s="177" t="s">
        <v>508</v>
      </c>
      <c r="B267" s="319">
        <v>14</v>
      </c>
      <c r="C267" s="42">
        <v>22</v>
      </c>
      <c r="D267" s="42">
        <v>6.0177517129531193</v>
      </c>
      <c r="E267" s="43">
        <v>6.9824735449735458E-3</v>
      </c>
      <c r="F267" s="43">
        <v>6.2731481481481484E-3</v>
      </c>
      <c r="G267" s="42">
        <v>1522.8571428571429</v>
      </c>
      <c r="H267" s="44">
        <v>913</v>
      </c>
      <c r="I267" s="320">
        <v>40521</v>
      </c>
    </row>
    <row r="268" spans="1:9" x14ac:dyDescent="0.2">
      <c r="A268" s="177" t="s">
        <v>456</v>
      </c>
      <c r="B268" s="319">
        <v>30</v>
      </c>
      <c r="C268" s="42">
        <v>82.94</v>
      </c>
      <c r="D268" s="42">
        <v>5.5346780125326793</v>
      </c>
      <c r="E268" s="43">
        <v>7.6284722222222214E-3</v>
      </c>
      <c r="F268" s="43">
        <v>5.7060185185185191E-3</v>
      </c>
      <c r="G268" s="42">
        <v>2114.3000000000002</v>
      </c>
      <c r="H268" s="44">
        <v>811</v>
      </c>
      <c r="I268" s="320">
        <v>40488.416666666664</v>
      </c>
    </row>
    <row r="269" spans="1:9" x14ac:dyDescent="0.2">
      <c r="A269" s="177" t="s">
        <v>457</v>
      </c>
      <c r="B269" s="319">
        <v>5</v>
      </c>
      <c r="C269" s="42">
        <v>14.2</v>
      </c>
      <c r="D269" s="42">
        <v>5.1882388057033495</v>
      </c>
      <c r="E269" s="43">
        <v>8.0393518518518513E-3</v>
      </c>
      <c r="F269" s="43">
        <v>7.6620370370370366E-3</v>
      </c>
      <c r="G269" s="42">
        <v>2519.4</v>
      </c>
      <c r="H269" s="44">
        <v>2274</v>
      </c>
      <c r="I269" s="320">
        <v>40360.50277777778</v>
      </c>
    </row>
    <row r="270" spans="1:9" x14ac:dyDescent="0.2">
      <c r="A270" s="177" t="s">
        <v>509</v>
      </c>
      <c r="B270" s="319">
        <v>49</v>
      </c>
      <c r="C270" s="42">
        <v>165.80770187999997</v>
      </c>
      <c r="D270" s="42">
        <v>5.6898476769908859</v>
      </c>
      <c r="E270" s="43">
        <v>7.5278722600151185E-3</v>
      </c>
      <c r="F270" s="43">
        <v>4.2939814814814811E-3</v>
      </c>
      <c r="G270" s="42">
        <v>1987.2653061224489</v>
      </c>
      <c r="H270" s="44">
        <v>773</v>
      </c>
      <c r="I270" s="320">
        <v>40050.513888888891</v>
      </c>
    </row>
    <row r="271" spans="1:9" x14ac:dyDescent="0.2">
      <c r="A271" s="177" t="s">
        <v>510</v>
      </c>
      <c r="B271" s="319">
        <v>24</v>
      </c>
      <c r="C271" s="42">
        <v>101.49999999999999</v>
      </c>
      <c r="D271" s="42">
        <v>5.7317753027951248</v>
      </c>
      <c r="E271" s="43">
        <v>7.7131558641975297E-3</v>
      </c>
      <c r="F271" s="43">
        <v>5.6944444444444438E-3</v>
      </c>
      <c r="G271" s="42">
        <v>1659.2916666666667</v>
      </c>
      <c r="H271" s="44">
        <v>810</v>
      </c>
      <c r="I271" s="320">
        <v>39968</v>
      </c>
    </row>
    <row r="272" spans="1:9" x14ac:dyDescent="0.2">
      <c r="A272" s="177" t="s">
        <v>512</v>
      </c>
      <c r="B272" s="319">
        <v>1</v>
      </c>
      <c r="C272" s="42">
        <v>13.1</v>
      </c>
      <c r="D272" s="42">
        <v>5.0497911982010963</v>
      </c>
      <c r="E272" s="43">
        <v>8.2523148148148148E-3</v>
      </c>
      <c r="F272" s="43">
        <v>8.2523148148148148E-3</v>
      </c>
      <c r="G272" s="42">
        <v>2643</v>
      </c>
      <c r="H272" s="44">
        <v>2643</v>
      </c>
      <c r="I272" s="320">
        <v>39908</v>
      </c>
    </row>
    <row r="273" spans="1:9" x14ac:dyDescent="0.2">
      <c r="A273" s="177" t="s">
        <v>23</v>
      </c>
      <c r="B273" s="319">
        <v>8</v>
      </c>
      <c r="C273" s="42">
        <v>16</v>
      </c>
      <c r="D273" s="42">
        <v>7.0704061472204387</v>
      </c>
      <c r="E273" s="43">
        <v>5.9360532407407409E-3</v>
      </c>
      <c r="F273" s="43">
        <v>5.3356481481481484E-3</v>
      </c>
      <c r="G273" s="42">
        <v>920</v>
      </c>
      <c r="H273" s="44">
        <v>796</v>
      </c>
      <c r="I273" s="320">
        <v>39791</v>
      </c>
    </row>
    <row r="274" spans="1:9" x14ac:dyDescent="0.2">
      <c r="A274" s="177" t="s">
        <v>80</v>
      </c>
      <c r="B274" s="319">
        <v>74</v>
      </c>
      <c r="C274" s="42">
        <v>222.16</v>
      </c>
      <c r="D274" s="42">
        <v>5.9768534535981424</v>
      </c>
      <c r="E274" s="43">
        <v>6.9954329329329316E-3</v>
      </c>
      <c r="F274" s="43">
        <v>6.145833333333333E-3</v>
      </c>
      <c r="G274" s="42">
        <v>1576.6351351351352</v>
      </c>
      <c r="H274" s="44">
        <v>874</v>
      </c>
      <c r="I274" s="320">
        <v>39785</v>
      </c>
    </row>
    <row r="275" spans="1:9" x14ac:dyDescent="0.2">
      <c r="A275" s="177" t="s">
        <v>239</v>
      </c>
      <c r="B275" s="319">
        <v>1</v>
      </c>
      <c r="C275" s="42">
        <v>3.1</v>
      </c>
      <c r="D275" s="42">
        <v>6.5840707964601819</v>
      </c>
      <c r="E275" s="43">
        <v>6.3310185185185197E-3</v>
      </c>
      <c r="F275" s="43">
        <v>6.3310185185185197E-3</v>
      </c>
      <c r="G275" s="42">
        <v>935</v>
      </c>
      <c r="H275" s="44">
        <v>935</v>
      </c>
      <c r="I275" s="320">
        <v>39753</v>
      </c>
    </row>
    <row r="276" spans="1:9" x14ac:dyDescent="0.2">
      <c r="A276" s="177" t="s">
        <v>238</v>
      </c>
      <c r="B276" s="319">
        <v>1</v>
      </c>
      <c r="C276" s="42">
        <v>26.2</v>
      </c>
      <c r="D276" s="42">
        <v>4.8394048229861504</v>
      </c>
      <c r="E276" s="43">
        <v>8.611111111111111E-3</v>
      </c>
      <c r="F276" s="43">
        <v>8.611111111111111E-3</v>
      </c>
      <c r="G276" s="42">
        <v>2779</v>
      </c>
      <c r="H276" s="44">
        <v>2779</v>
      </c>
      <c r="I276" s="320">
        <v>39747</v>
      </c>
    </row>
    <row r="277" spans="1:9" x14ac:dyDescent="0.2">
      <c r="A277" s="177" t="s">
        <v>29</v>
      </c>
      <c r="B277" s="319">
        <v>61</v>
      </c>
      <c r="C277" s="42">
        <v>244.04</v>
      </c>
      <c r="D277" s="42">
        <v>5.8526676934548414</v>
      </c>
      <c r="E277" s="43">
        <v>7.1419626593806924E-3</v>
      </c>
      <c r="F277" s="43">
        <v>6.145833333333333E-3</v>
      </c>
      <c r="G277" s="42">
        <v>1743.377049180328</v>
      </c>
      <c r="H277" s="44">
        <v>878</v>
      </c>
      <c r="I277" s="320">
        <v>39736</v>
      </c>
    </row>
    <row r="278" spans="1:9" x14ac:dyDescent="0.2">
      <c r="A278" s="177" t="s">
        <v>30</v>
      </c>
      <c r="B278" s="319">
        <v>19</v>
      </c>
      <c r="C278" s="42">
        <v>84.379999999999981</v>
      </c>
      <c r="D278" s="42">
        <v>5.8229889710176996</v>
      </c>
      <c r="E278" s="43">
        <v>7.1789717348927874E-3</v>
      </c>
      <c r="F278" s="43">
        <v>6.3194444444444444E-3</v>
      </c>
      <c r="G278" s="42">
        <v>1781</v>
      </c>
      <c r="H278" s="44">
        <v>934</v>
      </c>
      <c r="I278" s="320">
        <v>39731</v>
      </c>
    </row>
    <row r="279" spans="1:9" x14ac:dyDescent="0.2">
      <c r="A279" s="177" t="s">
        <v>207</v>
      </c>
      <c r="B279" s="319">
        <v>9</v>
      </c>
      <c r="C279" s="42">
        <v>53</v>
      </c>
      <c r="D279" s="42">
        <v>6.0930757550431967</v>
      </c>
      <c r="E279" s="43">
        <v>6.847993827160493E-3</v>
      </c>
      <c r="F279" s="43">
        <v>6.4120370370370364E-3</v>
      </c>
      <c r="G279" s="42">
        <v>1426.1111111111111</v>
      </c>
      <c r="H279" s="44">
        <v>977</v>
      </c>
      <c r="I279" s="320">
        <v>39729</v>
      </c>
    </row>
    <row r="280" spans="1:9" x14ac:dyDescent="0.2">
      <c r="A280" s="177" t="s">
        <v>235</v>
      </c>
      <c r="B280" s="319">
        <v>2</v>
      </c>
      <c r="C280" s="42">
        <v>36</v>
      </c>
      <c r="D280" s="42">
        <v>5.3127685131851861</v>
      </c>
      <c r="E280" s="43">
        <v>7.8414351851851857E-3</v>
      </c>
      <c r="F280" s="43">
        <v>7.743055555555556E-3</v>
      </c>
      <c r="G280" s="42">
        <v>2415</v>
      </c>
      <c r="H280" s="44">
        <v>2346</v>
      </c>
      <c r="I280" s="320">
        <v>39726</v>
      </c>
    </row>
    <row r="281" spans="1:9" x14ac:dyDescent="0.2">
      <c r="A281" s="177" t="s">
        <v>32</v>
      </c>
      <c r="B281" s="319">
        <v>33</v>
      </c>
      <c r="C281" s="42">
        <v>165</v>
      </c>
      <c r="D281" s="42">
        <v>6.0608695800778065</v>
      </c>
      <c r="E281" s="43">
        <v>6.8914842873176209E-3</v>
      </c>
      <c r="F281" s="43">
        <v>6.1574074074074074E-3</v>
      </c>
      <c r="G281" s="42">
        <v>1478.090909090909</v>
      </c>
      <c r="H281" s="44">
        <v>879</v>
      </c>
      <c r="I281" s="320">
        <v>39724</v>
      </c>
    </row>
    <row r="282" spans="1:9" x14ac:dyDescent="0.2">
      <c r="A282" s="177" t="s">
        <v>27</v>
      </c>
      <c r="B282" s="319">
        <v>59</v>
      </c>
      <c r="C282" s="42">
        <v>206.52</v>
      </c>
      <c r="D282" s="42">
        <v>5.7899151585427724</v>
      </c>
      <c r="E282" s="43">
        <v>7.2212413684871295E-3</v>
      </c>
      <c r="F282" s="43">
        <v>6.0416666666666665E-3</v>
      </c>
      <c r="G282" s="42">
        <v>1822.9322033898304</v>
      </c>
      <c r="H282" s="44">
        <v>856</v>
      </c>
      <c r="I282" s="320">
        <v>39714</v>
      </c>
    </row>
    <row r="283" spans="1:9" x14ac:dyDescent="0.2">
      <c r="A283" s="177" t="s">
        <v>236</v>
      </c>
      <c r="B283" s="319">
        <v>1</v>
      </c>
      <c r="C283" s="42">
        <v>20</v>
      </c>
      <c r="D283" s="42">
        <v>5.1491096331259421</v>
      </c>
      <c r="E283" s="43">
        <v>8.0902777777777778E-3</v>
      </c>
      <c r="F283" s="43">
        <v>8.0902777777777778E-3</v>
      </c>
      <c r="G283" s="42">
        <v>2562</v>
      </c>
      <c r="H283" s="44">
        <v>2562</v>
      </c>
      <c r="I283" s="320">
        <v>39711</v>
      </c>
    </row>
    <row r="284" spans="1:9" x14ac:dyDescent="0.2">
      <c r="A284" s="177" t="s">
        <v>202</v>
      </c>
      <c r="B284" s="319">
        <v>1</v>
      </c>
      <c r="C284" s="42">
        <v>12.4</v>
      </c>
      <c r="D284" s="42">
        <v>5.7230769230769285</v>
      </c>
      <c r="E284" s="43">
        <v>7.2800925925925915E-3</v>
      </c>
      <c r="F284" s="43">
        <v>7.2800925925925915E-3</v>
      </c>
      <c r="G284" s="42">
        <v>1931</v>
      </c>
      <c r="H284" s="44">
        <v>1931</v>
      </c>
      <c r="I284" s="320">
        <v>39692</v>
      </c>
    </row>
    <row r="285" spans="1:9" x14ac:dyDescent="0.2">
      <c r="A285" s="177" t="s">
        <v>231</v>
      </c>
      <c r="B285" s="319">
        <v>1</v>
      </c>
      <c r="C285" s="42">
        <v>17</v>
      </c>
      <c r="D285" s="42">
        <v>4.888959897747247</v>
      </c>
      <c r="E285" s="43">
        <v>8.518518518518519E-3</v>
      </c>
      <c r="F285" s="43">
        <v>8.518518518518519E-3</v>
      </c>
      <c r="G285" s="42">
        <v>2759</v>
      </c>
      <c r="H285" s="44">
        <v>2759</v>
      </c>
      <c r="I285" s="320">
        <v>39684</v>
      </c>
    </row>
    <row r="286" spans="1:9" x14ac:dyDescent="0.2">
      <c r="A286" s="177" t="s">
        <v>230</v>
      </c>
      <c r="B286" s="319">
        <v>1</v>
      </c>
      <c r="C286" s="42">
        <v>4.0999999999999996</v>
      </c>
      <c r="D286" s="42">
        <v>5.6812933025404204</v>
      </c>
      <c r="E286" s="43">
        <v>7.3379629629629628E-3</v>
      </c>
      <c r="F286" s="43">
        <v>7.3379629629629628E-3</v>
      </c>
      <c r="G286" s="42">
        <v>1986</v>
      </c>
      <c r="H286" s="44">
        <v>1986</v>
      </c>
      <c r="I286" s="320">
        <v>39678</v>
      </c>
    </row>
    <row r="287" spans="1:9" x14ac:dyDescent="0.2">
      <c r="A287" s="177" t="s">
        <v>229</v>
      </c>
      <c r="B287" s="319">
        <v>1</v>
      </c>
      <c r="C287" s="42">
        <v>13.5</v>
      </c>
      <c r="D287" s="42">
        <v>5.2489469705151786</v>
      </c>
      <c r="E287" s="43">
        <v>7.9398148148148145E-3</v>
      </c>
      <c r="F287" s="43">
        <v>7.9398148148148145E-3</v>
      </c>
      <c r="G287" s="42">
        <v>2477</v>
      </c>
      <c r="H287" s="44">
        <v>2477</v>
      </c>
      <c r="I287" s="320">
        <v>39676</v>
      </c>
    </row>
    <row r="288" spans="1:9" x14ac:dyDescent="0.2">
      <c r="A288" s="177" t="s">
        <v>228</v>
      </c>
      <c r="B288" s="319">
        <v>1</v>
      </c>
      <c r="C288" s="42">
        <v>15</v>
      </c>
      <c r="D288" s="42">
        <v>5.1073489075948215</v>
      </c>
      <c r="E288" s="43">
        <v>8.1597222222222227E-3</v>
      </c>
      <c r="F288" s="43">
        <v>8.1597222222222227E-3</v>
      </c>
      <c r="G288" s="42">
        <v>2601</v>
      </c>
      <c r="H288" s="44">
        <v>2601</v>
      </c>
      <c r="I288" s="320">
        <v>39670</v>
      </c>
    </row>
    <row r="289" spans="1:9" x14ac:dyDescent="0.2">
      <c r="A289" s="177" t="s">
        <v>226</v>
      </c>
      <c r="B289" s="319">
        <v>1</v>
      </c>
      <c r="C289" s="42">
        <v>4.95</v>
      </c>
      <c r="D289" s="42">
        <v>6.0860655737704974</v>
      </c>
      <c r="E289" s="43">
        <v>6.851851851851852E-3</v>
      </c>
      <c r="F289" s="43">
        <v>6.851851851851852E-3</v>
      </c>
      <c r="G289" s="42">
        <v>1408</v>
      </c>
      <c r="H289" s="44">
        <v>1408</v>
      </c>
      <c r="I289" s="320">
        <v>39663</v>
      </c>
    </row>
    <row r="290" spans="1:9" x14ac:dyDescent="0.2">
      <c r="A290" s="177" t="s">
        <v>223</v>
      </c>
      <c r="B290" s="319">
        <v>1</v>
      </c>
      <c r="C290" s="42">
        <v>3.1</v>
      </c>
      <c r="D290" s="42">
        <v>5.8490566037735903</v>
      </c>
      <c r="E290" s="43">
        <v>7.1180555555555554E-3</v>
      </c>
      <c r="F290" s="43">
        <v>7.1180555555555554E-3</v>
      </c>
      <c r="G290" s="42">
        <v>1748</v>
      </c>
      <c r="H290" s="44">
        <v>1748</v>
      </c>
      <c r="I290" s="320">
        <v>39647</v>
      </c>
    </row>
    <row r="291" spans="1:9" x14ac:dyDescent="0.2">
      <c r="A291" s="177" t="s">
        <v>222</v>
      </c>
      <c r="B291" s="319">
        <v>1</v>
      </c>
      <c r="C291" s="42">
        <v>5.15</v>
      </c>
      <c r="D291" s="42">
        <v>5.628415300546453</v>
      </c>
      <c r="E291" s="43">
        <v>7.4074074074074068E-3</v>
      </c>
      <c r="F291" s="43">
        <v>7.4074074074074068E-3</v>
      </c>
      <c r="G291" s="42">
        <v>2039</v>
      </c>
      <c r="H291" s="44">
        <v>2039</v>
      </c>
      <c r="I291" s="320">
        <v>39646</v>
      </c>
    </row>
    <row r="292" spans="1:9" x14ac:dyDescent="0.2">
      <c r="A292" s="177" t="s">
        <v>221</v>
      </c>
      <c r="B292" s="319">
        <v>1</v>
      </c>
      <c r="C292" s="42">
        <v>7.1</v>
      </c>
      <c r="D292" s="42">
        <v>5.944186046511633</v>
      </c>
      <c r="E292" s="43">
        <v>7.013888888888889E-3</v>
      </c>
      <c r="F292" s="43">
        <v>7.013888888888889E-3</v>
      </c>
      <c r="G292" s="42">
        <v>1617</v>
      </c>
      <c r="H292" s="44">
        <v>1617</v>
      </c>
      <c r="I292" s="320">
        <v>39645</v>
      </c>
    </row>
    <row r="293" spans="1:9" x14ac:dyDescent="0.2">
      <c r="A293" s="177" t="s">
        <v>220</v>
      </c>
      <c r="B293" s="319">
        <v>1</v>
      </c>
      <c r="C293" s="42">
        <v>6.2</v>
      </c>
      <c r="D293" s="42">
        <v>5.959946595460619</v>
      </c>
      <c r="E293" s="43">
        <v>6.9907407407407409E-3</v>
      </c>
      <c r="F293" s="43">
        <v>6.9907407407407409E-3</v>
      </c>
      <c r="G293" s="42">
        <v>1605</v>
      </c>
      <c r="H293" s="44">
        <v>1605</v>
      </c>
      <c r="I293" s="320">
        <v>39644</v>
      </c>
    </row>
    <row r="294" spans="1:9" x14ac:dyDescent="0.2">
      <c r="A294" s="177" t="s">
        <v>43</v>
      </c>
      <c r="B294" s="319">
        <v>7</v>
      </c>
      <c r="C294" s="42">
        <v>21.900000000000002</v>
      </c>
      <c r="D294" s="42">
        <v>5.4351176808462895</v>
      </c>
      <c r="E294" s="43">
        <v>7.7166005291005296E-3</v>
      </c>
      <c r="F294" s="43">
        <v>6.7939814814814816E-3</v>
      </c>
      <c r="G294" s="42">
        <v>2206.4285714285716</v>
      </c>
      <c r="H294" s="44">
        <v>1333</v>
      </c>
      <c r="I294" s="320">
        <v>39619</v>
      </c>
    </row>
    <row r="295" spans="1:9" x14ac:dyDescent="0.2">
      <c r="A295" s="177" t="s">
        <v>9</v>
      </c>
      <c r="B295" s="319">
        <v>6</v>
      </c>
      <c r="C295" s="42">
        <v>42.237000000000002</v>
      </c>
      <c r="D295" s="42">
        <v>5.5614930608659696</v>
      </c>
      <c r="E295" s="43">
        <v>7.5289351851851845E-3</v>
      </c>
      <c r="F295" s="43">
        <v>6.8171296296296287E-3</v>
      </c>
      <c r="G295" s="42">
        <v>2076</v>
      </c>
      <c r="H295" s="44">
        <v>1368</v>
      </c>
      <c r="I295" s="320">
        <v>39607</v>
      </c>
    </row>
    <row r="296" spans="1:9" x14ac:dyDescent="0.2">
      <c r="A296" s="177" t="s">
        <v>212</v>
      </c>
      <c r="B296" s="319">
        <v>1</v>
      </c>
      <c r="C296" s="42">
        <v>8</v>
      </c>
      <c r="D296" s="42">
        <v>5.4545454545454586</v>
      </c>
      <c r="E296" s="43">
        <v>7.6388888888888886E-3</v>
      </c>
      <c r="F296" s="43">
        <v>7.6388888888888886E-3</v>
      </c>
      <c r="G296" s="42">
        <v>2254</v>
      </c>
      <c r="H296" s="44">
        <v>2254</v>
      </c>
      <c r="I296" s="320">
        <v>39600</v>
      </c>
    </row>
    <row r="297" spans="1:9" x14ac:dyDescent="0.2">
      <c r="A297" s="177" t="s">
        <v>209</v>
      </c>
      <c r="B297" s="319">
        <v>1</v>
      </c>
      <c r="C297" s="42">
        <v>9.3000000000000007</v>
      </c>
      <c r="D297" s="42">
        <v>6.0619228680065236</v>
      </c>
      <c r="E297" s="43">
        <v>6.875E-3</v>
      </c>
      <c r="F297" s="43">
        <v>6.875E-3</v>
      </c>
      <c r="G297" s="42">
        <v>1445</v>
      </c>
      <c r="H297" s="44">
        <v>1445</v>
      </c>
      <c r="I297" s="320">
        <v>39572</v>
      </c>
    </row>
    <row r="298" spans="1:9" x14ac:dyDescent="0.2">
      <c r="A298" s="177" t="s">
        <v>208</v>
      </c>
      <c r="B298" s="319">
        <v>2</v>
      </c>
      <c r="C298" s="42">
        <v>16.399999999999999</v>
      </c>
      <c r="D298" s="42">
        <v>5.1245116642482458</v>
      </c>
      <c r="E298" s="43">
        <v>8.431712962962962E-3</v>
      </c>
      <c r="F298" s="43">
        <v>6.828703703703704E-3</v>
      </c>
      <c r="G298" s="42">
        <v>2189</v>
      </c>
      <c r="H298" s="44">
        <v>1391</v>
      </c>
      <c r="I298" s="320">
        <v>39565</v>
      </c>
    </row>
    <row r="299" spans="1:9" x14ac:dyDescent="0.2">
      <c r="A299" s="177" t="s">
        <v>176</v>
      </c>
      <c r="B299" s="319">
        <v>6</v>
      </c>
      <c r="C299" s="42">
        <v>19.490000000000002</v>
      </c>
      <c r="D299" s="42">
        <v>5.9622000373931714</v>
      </c>
      <c r="E299" s="43">
        <v>6.9965277777777777E-3</v>
      </c>
      <c r="F299" s="43">
        <v>6.5046296296296302E-3</v>
      </c>
      <c r="G299" s="42">
        <v>1602</v>
      </c>
      <c r="H299" s="44">
        <v>1049</v>
      </c>
      <c r="I299" s="320">
        <v>39562</v>
      </c>
    </row>
    <row r="300" spans="1:9" x14ac:dyDescent="0.2">
      <c r="A300" s="177" t="s">
        <v>204</v>
      </c>
      <c r="B300" s="319">
        <v>1</v>
      </c>
      <c r="C300" s="42">
        <v>7</v>
      </c>
      <c r="D300" s="42">
        <v>5.7997698504027673</v>
      </c>
      <c r="E300" s="43">
        <v>7.1874999999999994E-3</v>
      </c>
      <c r="F300" s="43">
        <v>7.1874999999999994E-3</v>
      </c>
      <c r="G300" s="42">
        <v>1820</v>
      </c>
      <c r="H300" s="44">
        <v>1820</v>
      </c>
      <c r="I300" s="320">
        <v>39551</v>
      </c>
    </row>
    <row r="301" spans="1:9" x14ac:dyDescent="0.2">
      <c r="A301" s="177" t="s">
        <v>26</v>
      </c>
      <c r="B301" s="319">
        <v>19</v>
      </c>
      <c r="C301" s="42">
        <v>34.959999999999994</v>
      </c>
      <c r="D301" s="42">
        <v>5.2484623392504073</v>
      </c>
      <c r="E301" s="43">
        <v>7.9568713450292403E-3</v>
      </c>
      <c r="F301" s="43">
        <v>7.4421296296296293E-3</v>
      </c>
      <c r="G301" s="42">
        <v>2445</v>
      </c>
      <c r="H301" s="44">
        <v>2071</v>
      </c>
      <c r="I301" s="320">
        <v>39538</v>
      </c>
    </row>
    <row r="302" spans="1:9" x14ac:dyDescent="0.2">
      <c r="A302" s="177" t="s">
        <v>31</v>
      </c>
      <c r="B302" s="319">
        <v>4</v>
      </c>
      <c r="C302" s="42">
        <v>26</v>
      </c>
      <c r="D302" s="42">
        <v>5.7333428382820282</v>
      </c>
      <c r="E302" s="43">
        <v>7.28587962962963E-3</v>
      </c>
      <c r="F302" s="43">
        <v>6.9328703703703696E-3</v>
      </c>
      <c r="G302" s="42">
        <v>1884</v>
      </c>
      <c r="H302" s="44">
        <v>1511</v>
      </c>
      <c r="I302" s="320">
        <v>39528</v>
      </c>
    </row>
    <row r="303" spans="1:9" x14ac:dyDescent="0.2">
      <c r="A303" s="177" t="s">
        <v>180</v>
      </c>
      <c r="B303" s="319">
        <v>2</v>
      </c>
      <c r="C303" s="42">
        <v>7.26</v>
      </c>
      <c r="D303" s="42">
        <v>5.9032404195404684</v>
      </c>
      <c r="E303" s="43">
        <v>7.060185185185185E-3</v>
      </c>
      <c r="F303" s="43">
        <v>6.9328703703703696E-3</v>
      </c>
      <c r="G303" s="42">
        <v>1664.5</v>
      </c>
      <c r="H303" s="44">
        <v>1513</v>
      </c>
      <c r="I303" s="320">
        <v>39524</v>
      </c>
    </row>
    <row r="304" spans="1:9" x14ac:dyDescent="0.2">
      <c r="A304" s="177" t="s">
        <v>16</v>
      </c>
      <c r="B304" s="319">
        <v>57</v>
      </c>
      <c r="C304" s="42">
        <v>166.60000000000014</v>
      </c>
      <c r="D304" s="42">
        <v>6.1279207395694364</v>
      </c>
      <c r="E304" s="43">
        <v>6.8313434048083137E-3</v>
      </c>
      <c r="F304" s="43">
        <v>5.8217592592592592E-3</v>
      </c>
      <c r="G304" s="42">
        <v>1446.2105263157894</v>
      </c>
      <c r="H304" s="44">
        <v>819</v>
      </c>
      <c r="I304" s="320">
        <v>39349</v>
      </c>
    </row>
    <row r="305" spans="1:9" x14ac:dyDescent="0.2">
      <c r="A305" s="177" t="s">
        <v>46</v>
      </c>
      <c r="B305" s="319">
        <v>7</v>
      </c>
      <c r="C305" s="42">
        <v>18.5</v>
      </c>
      <c r="D305" s="42">
        <v>6.4564083859215424</v>
      </c>
      <c r="E305" s="43">
        <v>6.4996693121693117E-3</v>
      </c>
      <c r="F305" s="43">
        <v>5.8101851851851856E-3</v>
      </c>
      <c r="G305" s="42">
        <v>1166.8571428571429</v>
      </c>
      <c r="H305" s="44">
        <v>818</v>
      </c>
      <c r="I305" s="320">
        <v>39322</v>
      </c>
    </row>
    <row r="306" spans="1:9" x14ac:dyDescent="0.2">
      <c r="A306" s="177" t="s">
        <v>28</v>
      </c>
      <c r="B306" s="319">
        <v>4</v>
      </c>
      <c r="C306" s="42">
        <v>31</v>
      </c>
      <c r="D306" s="42">
        <v>5.5661590854173655</v>
      </c>
      <c r="E306" s="43">
        <v>7.5086805555555558E-3</v>
      </c>
      <c r="F306" s="43">
        <v>7.1412037037037043E-3</v>
      </c>
      <c r="G306" s="42">
        <v>2092.5</v>
      </c>
      <c r="H306" s="44">
        <v>1770</v>
      </c>
      <c r="I306" s="320">
        <v>39138</v>
      </c>
    </row>
    <row r="307" spans="1:9" x14ac:dyDescent="0.2">
      <c r="A307" s="177" t="s">
        <v>24</v>
      </c>
      <c r="B307" s="319">
        <v>7</v>
      </c>
      <c r="C307" s="42">
        <v>21.1</v>
      </c>
      <c r="D307" s="42">
        <v>6.0093708520239701</v>
      </c>
      <c r="E307" s="43">
        <v>6.9494047619047617E-3</v>
      </c>
      <c r="F307" s="43">
        <v>6.4930555555555549E-3</v>
      </c>
      <c r="G307" s="42">
        <v>1534.8571428571429</v>
      </c>
      <c r="H307" s="44">
        <v>1040</v>
      </c>
      <c r="I307" s="320">
        <v>39099</v>
      </c>
    </row>
    <row r="308" spans="1:9" x14ac:dyDescent="0.2">
      <c r="A308" s="177" t="s">
        <v>22</v>
      </c>
      <c r="B308" s="319">
        <v>6</v>
      </c>
      <c r="C308" s="42">
        <v>16.45</v>
      </c>
      <c r="D308" s="42">
        <v>5.4999261056987763</v>
      </c>
      <c r="E308" s="43">
        <v>7.6639660493827153E-3</v>
      </c>
      <c r="F308" s="43">
        <v>6.6319444444444446E-3</v>
      </c>
      <c r="G308" s="42">
        <v>2082.1666666666665</v>
      </c>
      <c r="H308" s="44">
        <v>1165</v>
      </c>
      <c r="I308" s="320">
        <v>39009</v>
      </c>
    </row>
    <row r="309" spans="1:9" x14ac:dyDescent="0.2">
      <c r="A309" s="177" t="s">
        <v>25</v>
      </c>
      <c r="B309" s="319">
        <v>3</v>
      </c>
      <c r="C309" s="42">
        <v>9.1</v>
      </c>
      <c r="D309" s="42">
        <v>5.8746059953697873</v>
      </c>
      <c r="E309" s="43">
        <v>7.0949074074074065E-3</v>
      </c>
      <c r="F309" s="43">
        <v>7.013888888888889E-3</v>
      </c>
      <c r="G309" s="42">
        <v>1710</v>
      </c>
      <c r="H309" s="44">
        <v>1619</v>
      </c>
      <c r="I309" s="320">
        <v>38988</v>
      </c>
    </row>
    <row r="310" spans="1:9" x14ac:dyDescent="0.2">
      <c r="A310" s="177" t="s">
        <v>20</v>
      </c>
      <c r="B310" s="319">
        <v>1</v>
      </c>
      <c r="C310" s="42">
        <v>13.1</v>
      </c>
      <c r="D310" s="42">
        <v>4.7420814479638036</v>
      </c>
      <c r="E310" s="43">
        <v>8.7847222222222233E-3</v>
      </c>
      <c r="F310" s="43">
        <v>8.7847222222222233E-3</v>
      </c>
      <c r="G310" s="42">
        <v>2827</v>
      </c>
      <c r="H310" s="44">
        <v>2827</v>
      </c>
      <c r="I310" s="320">
        <v>38949</v>
      </c>
    </row>
    <row r="311" spans="1:9" x14ac:dyDescent="0.2">
      <c r="A311" s="177" t="s">
        <v>18</v>
      </c>
      <c r="B311" s="319">
        <v>3</v>
      </c>
      <c r="C311" s="42">
        <v>9.3000000000000007</v>
      </c>
      <c r="D311" s="42">
        <v>5.4823433202494698</v>
      </c>
      <c r="E311" s="43">
        <v>7.6003086419753089E-3</v>
      </c>
      <c r="F311" s="43">
        <v>7.5115740740740742E-3</v>
      </c>
      <c r="G311" s="42">
        <v>2222.6666666666665</v>
      </c>
      <c r="H311" s="44">
        <v>2148</v>
      </c>
      <c r="I311" s="320">
        <v>38933</v>
      </c>
    </row>
    <row r="312" spans="1:9" x14ac:dyDescent="0.2">
      <c r="A312" s="177" t="s">
        <v>104</v>
      </c>
      <c r="B312" s="319">
        <v>6</v>
      </c>
      <c r="C312" s="42">
        <v>12</v>
      </c>
      <c r="D312" s="42">
        <v>6.4170402403932547</v>
      </c>
      <c r="E312" s="43">
        <v>6.5065586419753088E-3</v>
      </c>
      <c r="F312" s="43">
        <v>6.0879629629629643E-3</v>
      </c>
      <c r="G312" s="42">
        <v>1118.8333333333333</v>
      </c>
      <c r="H312" s="44">
        <v>867</v>
      </c>
      <c r="I312" s="320">
        <v>38852</v>
      </c>
    </row>
    <row r="313" spans="1:9" x14ac:dyDescent="0.2">
      <c r="A313" s="177" t="s">
        <v>12</v>
      </c>
      <c r="B313" s="319">
        <v>5</v>
      </c>
      <c r="C313" s="42">
        <v>17.100000000000001</v>
      </c>
      <c r="D313" s="42">
        <v>5.7878064093726991</v>
      </c>
      <c r="E313" s="43">
        <v>7.2083333333333331E-3</v>
      </c>
      <c r="F313" s="43">
        <v>6.7592592592592591E-3</v>
      </c>
      <c r="G313" s="42">
        <v>1821.4</v>
      </c>
      <c r="H313" s="44">
        <v>1296</v>
      </c>
      <c r="I313" s="320">
        <v>38677</v>
      </c>
    </row>
    <row r="314" spans="1:9" x14ac:dyDescent="0.2">
      <c r="A314" s="177" t="s">
        <v>232</v>
      </c>
      <c r="B314" s="319">
        <v>1</v>
      </c>
      <c r="C314" s="42">
        <v>1.6</v>
      </c>
      <c r="D314" s="42">
        <v>6.1935483870967785</v>
      </c>
      <c r="E314" s="43">
        <v>6.7245370370370367E-3</v>
      </c>
      <c r="F314" s="43">
        <v>6.7245370370370367E-3</v>
      </c>
      <c r="G314" s="42">
        <v>1255</v>
      </c>
      <c r="H314" s="44">
        <v>1255</v>
      </c>
      <c r="I314" s="320">
        <v>38624</v>
      </c>
    </row>
    <row r="315" spans="1:9" x14ac:dyDescent="0.2">
      <c r="A315" s="177" t="s">
        <v>11</v>
      </c>
      <c r="B315" s="319">
        <v>7</v>
      </c>
      <c r="C315" s="42">
        <v>14</v>
      </c>
      <c r="D315" s="42">
        <v>6.2111602328637687</v>
      </c>
      <c r="E315" s="43">
        <v>6.7096560846560838E-3</v>
      </c>
      <c r="F315" s="43">
        <v>6.5162037037037037E-3</v>
      </c>
      <c r="G315" s="42">
        <v>1261.1428571428571</v>
      </c>
      <c r="H315" s="44">
        <v>1058</v>
      </c>
      <c r="I315" s="320">
        <v>38610</v>
      </c>
    </row>
    <row r="316" spans="1:9" x14ac:dyDescent="0.2">
      <c r="A316" s="177" t="s">
        <v>21</v>
      </c>
      <c r="B316" s="319">
        <v>3</v>
      </c>
      <c r="C316" s="42">
        <v>9.1999999999999993</v>
      </c>
      <c r="D316" s="42">
        <v>6.6036654615840762</v>
      </c>
      <c r="E316" s="43">
        <v>6.3387345679012342E-3</v>
      </c>
      <c r="F316" s="43">
        <v>5.8796296296296296E-3</v>
      </c>
      <c r="G316" s="42">
        <v>1076.6666666666667</v>
      </c>
      <c r="H316" s="44">
        <v>828</v>
      </c>
      <c r="I316" s="320">
        <v>38605</v>
      </c>
    </row>
    <row r="317" spans="1:9" x14ac:dyDescent="0.2">
      <c r="A317" s="177" t="s">
        <v>13</v>
      </c>
      <c r="B317" s="319">
        <v>5</v>
      </c>
      <c r="C317" s="42">
        <v>11.649999999999999</v>
      </c>
      <c r="D317" s="42">
        <v>6.083723658955404</v>
      </c>
      <c r="E317" s="43">
        <v>6.8773148148148153E-3</v>
      </c>
      <c r="F317" s="43">
        <v>6.2847222222222228E-3</v>
      </c>
      <c r="G317" s="42">
        <v>1466.2</v>
      </c>
      <c r="H317" s="44">
        <v>920</v>
      </c>
      <c r="I317" s="320">
        <v>38554</v>
      </c>
    </row>
    <row r="318" spans="1:9" x14ac:dyDescent="0.2">
      <c r="A318" s="177" t="s">
        <v>15</v>
      </c>
      <c r="B318" s="319">
        <v>5</v>
      </c>
      <c r="C318" s="42">
        <v>15.5</v>
      </c>
      <c r="D318" s="42">
        <v>5.9074168809085181</v>
      </c>
      <c r="E318" s="43">
        <v>7.0740740740740746E-3</v>
      </c>
      <c r="F318" s="43">
        <v>6.7939814814814816E-3</v>
      </c>
      <c r="G318" s="42">
        <v>1643</v>
      </c>
      <c r="H318" s="44">
        <v>1341</v>
      </c>
      <c r="I318" s="320">
        <v>38548</v>
      </c>
    </row>
    <row r="319" spans="1:9" x14ac:dyDescent="0.2">
      <c r="A319" s="177" t="s">
        <v>140</v>
      </c>
      <c r="B319" s="319">
        <v>75</v>
      </c>
      <c r="C319" s="42">
        <v>258.84399999999994</v>
      </c>
      <c r="D319" s="42">
        <v>5.5980789333249739</v>
      </c>
      <c r="E319" s="43">
        <v>7.4952160493827157E-3</v>
      </c>
      <c r="F319" s="43">
        <v>6.2731481481481484E-3</v>
      </c>
      <c r="G319" s="42">
        <v>2021.36</v>
      </c>
      <c r="H319" s="44">
        <v>911</v>
      </c>
      <c r="I319" s="320">
        <v>38539</v>
      </c>
    </row>
    <row r="320" spans="1:9" x14ac:dyDescent="0.2">
      <c r="A320" s="177" t="s">
        <v>105</v>
      </c>
      <c r="B320" s="319">
        <v>3</v>
      </c>
      <c r="C320" s="42">
        <v>7.4</v>
      </c>
      <c r="D320" s="42">
        <v>5.9227750148214229</v>
      </c>
      <c r="E320" s="43">
        <v>7.037037037037037E-3</v>
      </c>
      <c r="F320" s="43">
        <v>6.8865740740740736E-3</v>
      </c>
      <c r="G320" s="42">
        <v>1642.6666666666667</v>
      </c>
      <c r="H320" s="44">
        <v>1462</v>
      </c>
      <c r="I320" s="320">
        <v>38475</v>
      </c>
    </row>
    <row r="321" spans="1:9" x14ac:dyDescent="0.2">
      <c r="A321" s="179" t="s">
        <v>61</v>
      </c>
      <c r="B321" s="321">
        <v>1857</v>
      </c>
      <c r="C321" s="181">
        <v>7498.8397018800424</v>
      </c>
      <c r="D321" s="181">
        <v>5.7263622880482652</v>
      </c>
      <c r="E321" s="322">
        <v>7.3792294920122159E-3</v>
      </c>
      <c r="F321" s="322">
        <v>4.2939814814814811E-3</v>
      </c>
      <c r="G321" s="181">
        <v>1862.0220786214325</v>
      </c>
      <c r="H321" s="323">
        <v>773</v>
      </c>
      <c r="I321" s="324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3"/>
  <sheetViews>
    <sheetView workbookViewId="0">
      <selection activeCell="C13" sqref="C13"/>
    </sheetView>
  </sheetViews>
  <sheetFormatPr defaultColWidth="8.75" defaultRowHeight="15" x14ac:dyDescent="0.3"/>
  <cols>
    <col min="1" max="1" width="15.5" style="105" bestFit="1" customWidth="1"/>
    <col min="2" max="2" width="14.5" style="105" bestFit="1" customWidth="1"/>
    <col min="3" max="3" width="8.875" style="105" bestFit="1" customWidth="1"/>
    <col min="4" max="4" width="13.25" style="105" bestFit="1" customWidth="1"/>
    <col min="5" max="5" width="13" style="105" bestFit="1" customWidth="1"/>
    <col min="6" max="6" width="9.625" style="105" bestFit="1" customWidth="1"/>
    <col min="7" max="7" width="10.875" style="105" customWidth="1"/>
    <col min="8" max="16" width="15.25" style="105" bestFit="1" customWidth="1"/>
    <col min="17" max="17" width="20.25" style="105" bestFit="1" customWidth="1"/>
    <col min="18" max="18" width="19.125" style="105" bestFit="1" customWidth="1"/>
    <col min="19" max="20" width="19" style="105" bestFit="1" customWidth="1"/>
    <col min="21" max="21" width="13.375" style="105" bestFit="1" customWidth="1"/>
    <col min="22" max="16384" width="8.75" style="105"/>
  </cols>
  <sheetData>
    <row r="1" spans="1:6" x14ac:dyDescent="0.3">
      <c r="A1" s="325" t="s">
        <v>53</v>
      </c>
      <c r="B1" s="326" t="s">
        <v>453</v>
      </c>
    </row>
    <row r="2" spans="1:6" x14ac:dyDescent="0.3">
      <c r="A2" s="325" t="s">
        <v>62</v>
      </c>
      <c r="B2" s="326" t="s">
        <v>131</v>
      </c>
    </row>
    <row r="4" spans="1:6" x14ac:dyDescent="0.3">
      <c r="A4" s="327" t="s">
        <v>58</v>
      </c>
      <c r="B4" s="106" t="s">
        <v>168</v>
      </c>
      <c r="C4" s="106" t="s">
        <v>120</v>
      </c>
      <c r="D4" s="106" t="s">
        <v>167</v>
      </c>
      <c r="E4" s="106" t="s">
        <v>171</v>
      </c>
      <c r="F4" s="106" t="s">
        <v>177</v>
      </c>
    </row>
    <row r="5" spans="1:6" x14ac:dyDescent="0.3">
      <c r="A5" s="328" t="s">
        <v>39</v>
      </c>
      <c r="B5" s="329">
        <v>129</v>
      </c>
      <c r="C5" s="329">
        <v>659.76999999999987</v>
      </c>
      <c r="D5" s="330">
        <v>7.1281940855584276E-3</v>
      </c>
      <c r="E5" s="329">
        <v>5.9123724343561808</v>
      </c>
      <c r="F5" s="331">
        <v>42907</v>
      </c>
    </row>
    <row r="6" spans="1:6" x14ac:dyDescent="0.3">
      <c r="A6" s="107" t="s">
        <v>37</v>
      </c>
      <c r="B6" s="108">
        <v>135</v>
      </c>
      <c r="C6" s="108">
        <v>730.30200000000025</v>
      </c>
      <c r="D6" s="109">
        <v>8.0573559670781923E-3</v>
      </c>
      <c r="E6" s="108">
        <v>5.2789152544429951</v>
      </c>
      <c r="F6" s="332">
        <v>43222</v>
      </c>
    </row>
    <row r="7" spans="1:6" x14ac:dyDescent="0.3">
      <c r="A7" s="107" t="s">
        <v>33</v>
      </c>
      <c r="B7" s="108">
        <v>92</v>
      </c>
      <c r="C7" s="108">
        <v>410.87000000000006</v>
      </c>
      <c r="D7" s="109">
        <v>7.0959138486312396E-3</v>
      </c>
      <c r="E7" s="108">
        <v>5.9297913934759308</v>
      </c>
      <c r="F7" s="332">
        <v>43027</v>
      </c>
    </row>
    <row r="8" spans="1:6" x14ac:dyDescent="0.3">
      <c r="A8" s="107" t="s">
        <v>50</v>
      </c>
      <c r="B8" s="108">
        <v>203</v>
      </c>
      <c r="C8" s="108">
        <v>1015.0300000000011</v>
      </c>
      <c r="D8" s="109">
        <v>7.4918468345192427E-3</v>
      </c>
      <c r="E8" s="108">
        <v>5.6421790405685366</v>
      </c>
      <c r="F8" s="332">
        <v>43243</v>
      </c>
    </row>
    <row r="9" spans="1:6" x14ac:dyDescent="0.3">
      <c r="A9" s="107" t="s">
        <v>49</v>
      </c>
      <c r="B9" s="108">
        <v>354</v>
      </c>
      <c r="C9" s="108">
        <v>1075.7799999999993</v>
      </c>
      <c r="D9" s="109">
        <v>7.0496900502197138E-3</v>
      </c>
      <c r="E9" s="108">
        <v>5.9659592862104116</v>
      </c>
      <c r="F9" s="332">
        <v>43232</v>
      </c>
    </row>
    <row r="10" spans="1:6" x14ac:dyDescent="0.3">
      <c r="A10" s="107" t="s">
        <v>38</v>
      </c>
      <c r="B10" s="108">
        <v>36</v>
      </c>
      <c r="C10" s="108">
        <v>162.87</v>
      </c>
      <c r="D10" s="109">
        <v>7.1939300411522616E-3</v>
      </c>
      <c r="E10" s="108">
        <v>5.8185855331457583</v>
      </c>
      <c r="F10" s="332">
        <v>41659</v>
      </c>
    </row>
    <row r="11" spans="1:6" x14ac:dyDescent="0.3">
      <c r="A11" s="107" t="s">
        <v>36</v>
      </c>
      <c r="B11" s="108">
        <v>22</v>
      </c>
      <c r="C11" s="108">
        <v>95.4</v>
      </c>
      <c r="D11" s="109">
        <v>6.9975799663299669E-3</v>
      </c>
      <c r="E11" s="108">
        <v>5.9957208623776346</v>
      </c>
      <c r="F11" s="332">
        <v>41850</v>
      </c>
    </row>
    <row r="12" spans="1:6" x14ac:dyDescent="0.3">
      <c r="A12" s="107" t="s">
        <v>41</v>
      </c>
      <c r="B12" s="108">
        <v>7</v>
      </c>
      <c r="C12" s="108">
        <v>27.4</v>
      </c>
      <c r="D12" s="109">
        <v>7.1742724867724858E-3</v>
      </c>
      <c r="E12" s="108">
        <v>5.8197407374262466</v>
      </c>
      <c r="F12" s="332">
        <v>39337</v>
      </c>
    </row>
    <row r="13" spans="1:6" x14ac:dyDescent="0.3">
      <c r="A13" s="107" t="s">
        <v>63</v>
      </c>
      <c r="B13" s="108">
        <v>10</v>
      </c>
      <c r="C13" s="108">
        <v>53.22</v>
      </c>
      <c r="D13" s="109">
        <v>7.2754629629629645E-3</v>
      </c>
      <c r="E13" s="108">
        <v>5.7545306897818849</v>
      </c>
      <c r="F13" s="332">
        <v>43221</v>
      </c>
    </row>
    <row r="14" spans="1:6" x14ac:dyDescent="0.3">
      <c r="A14" s="107" t="s">
        <v>74</v>
      </c>
      <c r="B14" s="108">
        <v>27</v>
      </c>
      <c r="C14" s="108">
        <v>158.80999999999997</v>
      </c>
      <c r="D14" s="109">
        <v>7.7636316872427983E-3</v>
      </c>
      <c r="E14" s="108">
        <v>5.4304398533275959</v>
      </c>
      <c r="F14" s="332">
        <v>42820</v>
      </c>
    </row>
    <row r="15" spans="1:6" x14ac:dyDescent="0.3">
      <c r="A15" s="107" t="s">
        <v>48</v>
      </c>
      <c r="B15" s="108">
        <v>12</v>
      </c>
      <c r="C15" s="108">
        <v>59.65</v>
      </c>
      <c r="D15" s="109">
        <v>7.3427854938271607E-3</v>
      </c>
      <c r="E15" s="108">
        <v>5.7253247619834262</v>
      </c>
      <c r="F15" s="332">
        <v>42930</v>
      </c>
    </row>
    <row r="16" spans="1:6" x14ac:dyDescent="0.3">
      <c r="A16" s="107" t="s">
        <v>40</v>
      </c>
      <c r="B16" s="108">
        <v>35</v>
      </c>
      <c r="C16" s="108">
        <v>173.75</v>
      </c>
      <c r="D16" s="109">
        <v>7.7860449735449727E-3</v>
      </c>
      <c r="E16" s="108">
        <v>5.4216941842186666</v>
      </c>
      <c r="F16" s="332">
        <v>43240</v>
      </c>
    </row>
    <row r="17" spans="1:6" x14ac:dyDescent="0.3">
      <c r="A17" s="107" t="s">
        <v>77</v>
      </c>
      <c r="B17" s="108">
        <v>3</v>
      </c>
      <c r="C17" s="108">
        <v>9.5</v>
      </c>
      <c r="D17" s="109">
        <v>7.2145061728395056E-3</v>
      </c>
      <c r="E17" s="108">
        <v>5.7789369009276328</v>
      </c>
      <c r="F17" s="332">
        <v>39094</v>
      </c>
    </row>
    <row r="18" spans="1:6" x14ac:dyDescent="0.3">
      <c r="A18" s="107" t="s">
        <v>181</v>
      </c>
      <c r="B18" s="108">
        <v>7</v>
      </c>
      <c r="C18" s="108">
        <v>28.46</v>
      </c>
      <c r="D18" s="109">
        <v>7.5148809523809526E-3</v>
      </c>
      <c r="E18" s="108">
        <v>5.6106823524653686</v>
      </c>
      <c r="F18" s="332">
        <v>41616</v>
      </c>
    </row>
    <row r="19" spans="1:6" x14ac:dyDescent="0.3">
      <c r="A19" s="107" t="s">
        <v>101</v>
      </c>
      <c r="B19" s="108">
        <v>5</v>
      </c>
      <c r="C19" s="108">
        <v>25.2</v>
      </c>
      <c r="D19" s="109">
        <v>7.3124999999999996E-3</v>
      </c>
      <c r="E19" s="108">
        <v>5.7307462197357175</v>
      </c>
      <c r="F19" s="332">
        <v>41418</v>
      </c>
    </row>
    <row r="20" spans="1:6" x14ac:dyDescent="0.3">
      <c r="A20" s="107" t="s">
        <v>103</v>
      </c>
      <c r="B20" s="108">
        <v>96</v>
      </c>
      <c r="C20" s="108">
        <v>525.69000000000005</v>
      </c>
      <c r="D20" s="109">
        <v>7.8896604938271612E-3</v>
      </c>
      <c r="E20" s="108">
        <v>5.3282861298847637</v>
      </c>
      <c r="F20" s="332">
        <v>43220</v>
      </c>
    </row>
    <row r="21" spans="1:6" x14ac:dyDescent="0.3">
      <c r="A21" s="107" t="s">
        <v>174</v>
      </c>
      <c r="B21" s="108">
        <v>2</v>
      </c>
      <c r="C21" s="108">
        <v>8.5</v>
      </c>
      <c r="D21" s="109">
        <v>7.1296296296296299E-3</v>
      </c>
      <c r="E21" s="108">
        <v>5.847431426045361</v>
      </c>
      <c r="F21" s="332">
        <v>39199</v>
      </c>
    </row>
    <row r="22" spans="1:6" x14ac:dyDescent="0.3">
      <c r="A22" s="107" t="s">
        <v>141</v>
      </c>
      <c r="B22" s="108">
        <v>21</v>
      </c>
      <c r="C22" s="108">
        <v>111.51999999999998</v>
      </c>
      <c r="D22" s="109">
        <v>7.0469576719576739E-3</v>
      </c>
      <c r="E22" s="108">
        <v>5.9531377746888303</v>
      </c>
      <c r="F22" s="332">
        <v>42790</v>
      </c>
    </row>
    <row r="23" spans="1:6" x14ac:dyDescent="0.3">
      <c r="A23" s="107" t="s">
        <v>138</v>
      </c>
      <c r="B23" s="108">
        <v>2</v>
      </c>
      <c r="C23" s="108">
        <v>9.879999999999999</v>
      </c>
      <c r="D23" s="109">
        <v>7.8472222222222224E-3</v>
      </c>
      <c r="E23" s="108">
        <v>5.3099830871845359</v>
      </c>
      <c r="F23" s="332">
        <v>39607</v>
      </c>
    </row>
    <row r="24" spans="1:6" x14ac:dyDescent="0.3">
      <c r="A24" s="107" t="s">
        <v>200</v>
      </c>
      <c r="B24" s="108">
        <v>2</v>
      </c>
      <c r="C24" s="108">
        <v>10</v>
      </c>
      <c r="D24" s="109">
        <v>6.7881944444444439E-3</v>
      </c>
      <c r="E24" s="108">
        <v>6.1397395928846557</v>
      </c>
      <c r="F24" s="332">
        <v>39580</v>
      </c>
    </row>
    <row r="25" spans="1:6" x14ac:dyDescent="0.3">
      <c r="A25" s="107" t="s">
        <v>211</v>
      </c>
      <c r="B25" s="108">
        <v>5</v>
      </c>
      <c r="C25" s="108">
        <v>16.8</v>
      </c>
      <c r="D25" s="109">
        <v>7.0879629629629626E-3</v>
      </c>
      <c r="E25" s="108">
        <v>5.9451906996904693</v>
      </c>
      <c r="F25" s="332">
        <v>43230</v>
      </c>
    </row>
    <row r="26" spans="1:6" x14ac:dyDescent="0.3">
      <c r="A26" s="107" t="s">
        <v>163</v>
      </c>
      <c r="B26" s="108">
        <v>3</v>
      </c>
      <c r="C26" s="108">
        <v>41.6</v>
      </c>
      <c r="D26" s="109">
        <v>8.0902777777777778E-3</v>
      </c>
      <c r="E26" s="108">
        <v>5.1825244862026461</v>
      </c>
      <c r="F26" s="332">
        <v>42084</v>
      </c>
    </row>
    <row r="27" spans="1:6" x14ac:dyDescent="0.3">
      <c r="A27" s="107" t="s">
        <v>160</v>
      </c>
      <c r="B27" s="108">
        <v>1</v>
      </c>
      <c r="C27" s="108">
        <v>5</v>
      </c>
      <c r="D27" s="109">
        <v>7.2337962962962963E-3</v>
      </c>
      <c r="E27" s="108">
        <v>5.7563159577870211</v>
      </c>
      <c r="F27" s="332">
        <v>39374</v>
      </c>
    </row>
    <row r="28" spans="1:6" x14ac:dyDescent="0.3">
      <c r="A28" s="107" t="s">
        <v>44</v>
      </c>
      <c r="B28" s="108">
        <v>1</v>
      </c>
      <c r="C28" s="108">
        <v>3</v>
      </c>
      <c r="D28" s="109">
        <v>7.1643518518518514E-3</v>
      </c>
      <c r="E28" s="108">
        <v>5.8189655172413843</v>
      </c>
      <c r="F28" s="332">
        <v>38894</v>
      </c>
    </row>
    <row r="29" spans="1:6" x14ac:dyDescent="0.3">
      <c r="A29" s="107" t="s">
        <v>210</v>
      </c>
      <c r="B29" s="108">
        <v>2</v>
      </c>
      <c r="C29" s="108">
        <v>6.1</v>
      </c>
      <c r="D29" s="109">
        <v>6.9791666666666665E-3</v>
      </c>
      <c r="E29" s="108">
        <v>5.9940943566812646</v>
      </c>
      <c r="F29" s="332">
        <v>42886</v>
      </c>
    </row>
    <row r="30" spans="1:6" x14ac:dyDescent="0.3">
      <c r="A30" s="107" t="s">
        <v>227</v>
      </c>
      <c r="B30" s="108">
        <v>1</v>
      </c>
      <c r="C30" s="108">
        <v>6</v>
      </c>
      <c r="D30" s="109">
        <v>6.828703703703704E-3</v>
      </c>
      <c r="E30" s="108">
        <v>6.1016949152542415</v>
      </c>
      <c r="F30" s="332">
        <v>39668</v>
      </c>
    </row>
    <row r="31" spans="1:6" x14ac:dyDescent="0.3">
      <c r="A31" s="107" t="s">
        <v>233</v>
      </c>
      <c r="B31" s="108">
        <v>1</v>
      </c>
      <c r="C31" s="108">
        <v>4.5</v>
      </c>
      <c r="D31" s="109">
        <v>7.1296296296296307E-3</v>
      </c>
      <c r="E31" s="108">
        <v>5.8420483231157627</v>
      </c>
      <c r="F31" s="332">
        <v>39694</v>
      </c>
    </row>
    <row r="32" spans="1:6" x14ac:dyDescent="0.3">
      <c r="A32" s="107" t="s">
        <v>234</v>
      </c>
      <c r="B32" s="108">
        <v>1</v>
      </c>
      <c r="C32" s="108">
        <v>8</v>
      </c>
      <c r="D32" s="109">
        <v>8.5069444444444437E-3</v>
      </c>
      <c r="E32" s="108">
        <v>4.8979591836734739</v>
      </c>
      <c r="F32" s="332">
        <v>39697</v>
      </c>
    </row>
    <row r="33" spans="1:6" ht="15.75" thickBot="1" x14ac:dyDescent="0.35">
      <c r="A33" s="107" t="s">
        <v>240</v>
      </c>
      <c r="B33" s="108">
        <v>1</v>
      </c>
      <c r="C33" s="108">
        <v>5</v>
      </c>
      <c r="D33" s="109">
        <v>6.5509259259259262E-3</v>
      </c>
      <c r="E33" s="108">
        <v>6.3649222065063702</v>
      </c>
      <c r="F33" s="332">
        <v>39775</v>
      </c>
    </row>
    <row r="34" spans="1:6" ht="15.75" thickBot="1" x14ac:dyDescent="0.35">
      <c r="A34" s="107" t="s">
        <v>387</v>
      </c>
      <c r="B34" s="108">
        <v>1</v>
      </c>
      <c r="C34" s="108">
        <v>3.1</v>
      </c>
      <c r="D34" s="109">
        <v>6.7708333333333336E-3</v>
      </c>
      <c r="E34" s="108">
        <v>6.1487603305785186</v>
      </c>
      <c r="F34" s="332">
        <v>41033</v>
      </c>
    </row>
    <row r="35" spans="1:6" ht="15.75" thickBot="1" x14ac:dyDescent="0.35">
      <c r="A35" s="107" t="s">
        <v>515</v>
      </c>
      <c r="B35" s="108">
        <v>10</v>
      </c>
      <c r="C35" s="108">
        <v>59.92</v>
      </c>
      <c r="D35" s="109">
        <v>7.9583333333333346E-3</v>
      </c>
      <c r="E35" s="108">
        <v>5.3540186206253519</v>
      </c>
      <c r="F35" s="332">
        <v>42526</v>
      </c>
    </row>
    <row r="36" spans="1:6" ht="15.75" thickBot="1" x14ac:dyDescent="0.35">
      <c r="A36" s="107" t="s">
        <v>541</v>
      </c>
      <c r="B36" s="108">
        <v>3</v>
      </c>
      <c r="C36" s="108">
        <v>9.3000000000000007</v>
      </c>
      <c r="D36" s="109">
        <v>7.4575617283950619E-3</v>
      </c>
      <c r="E36" s="108">
        <v>5.601027115415806</v>
      </c>
      <c r="F36" s="332">
        <v>43235</v>
      </c>
    </row>
    <row r="37" spans="1:6" x14ac:dyDescent="0.3">
      <c r="A37" s="107" t="s">
        <v>571</v>
      </c>
      <c r="B37" s="108">
        <v>2</v>
      </c>
      <c r="C37" s="108">
        <v>8.35</v>
      </c>
      <c r="D37" s="109">
        <v>7.6215277777777774E-3</v>
      </c>
      <c r="E37" s="108">
        <v>5.5507685832161151</v>
      </c>
      <c r="F37" s="332">
        <v>42063</v>
      </c>
    </row>
    <row r="38" spans="1:6" x14ac:dyDescent="0.3">
      <c r="A38" s="107" t="s">
        <v>585</v>
      </c>
      <c r="B38" s="108">
        <v>1</v>
      </c>
      <c r="C38" s="108">
        <v>3.5</v>
      </c>
      <c r="D38" s="109">
        <v>7.951388888888888E-3</v>
      </c>
      <c r="E38" s="108">
        <v>5.2412645590682239</v>
      </c>
      <c r="F38" s="332">
        <v>42104</v>
      </c>
    </row>
    <row r="39" spans="1:6" ht="15.75" thickBot="1" x14ac:dyDescent="0.35">
      <c r="A39" s="107" t="s">
        <v>602</v>
      </c>
      <c r="B39" s="108">
        <v>1</v>
      </c>
      <c r="C39" s="108">
        <v>7.15</v>
      </c>
      <c r="D39" s="109">
        <v>8.6689814814814806E-3</v>
      </c>
      <c r="E39" s="108">
        <v>4.8076204706761336</v>
      </c>
      <c r="F39" s="332">
        <v>42196</v>
      </c>
    </row>
    <row r="40" spans="1:6" ht="15.75" thickBot="1" x14ac:dyDescent="0.35">
      <c r="A40" s="107" t="s">
        <v>136</v>
      </c>
      <c r="B40" s="108">
        <v>1</v>
      </c>
      <c r="C40" s="108">
        <v>1.2</v>
      </c>
      <c r="D40" s="109">
        <v>7.6851851851851847E-3</v>
      </c>
      <c r="E40" s="108">
        <v>5.4203262233375202</v>
      </c>
      <c r="F40" s="332">
        <v>42503</v>
      </c>
    </row>
    <row r="41" spans="1:6" ht="15.75" thickBot="1" x14ac:dyDescent="0.35">
      <c r="A41" s="107" t="s">
        <v>681</v>
      </c>
      <c r="B41" s="108">
        <v>2</v>
      </c>
      <c r="C41" s="108">
        <v>29.3</v>
      </c>
      <c r="D41" s="109">
        <v>8.3391203703703717E-3</v>
      </c>
      <c r="E41" s="108">
        <v>5.2881465237934835</v>
      </c>
      <c r="F41" s="332">
        <v>42847</v>
      </c>
    </row>
    <row r="42" spans="1:6" ht="15.75" thickBot="1" x14ac:dyDescent="0.35">
      <c r="A42" s="107" t="s">
        <v>730</v>
      </c>
      <c r="B42" s="108">
        <v>1</v>
      </c>
      <c r="C42" s="108">
        <v>3.1</v>
      </c>
      <c r="D42" s="109">
        <v>7.8703703703703713E-3</v>
      </c>
      <c r="E42" s="108">
        <v>5.2941176470588278</v>
      </c>
      <c r="F42" s="332">
        <v>42902</v>
      </c>
    </row>
    <row r="43" spans="1:6" ht="15.75" thickBot="1" x14ac:dyDescent="0.35">
      <c r="A43" s="110" t="s">
        <v>61</v>
      </c>
      <c r="B43" s="333">
        <v>1238</v>
      </c>
      <c r="C43" s="111">
        <v>5572.5220000000118</v>
      </c>
      <c r="D43" s="112">
        <v>7.3766772123496716E-3</v>
      </c>
      <c r="E43" s="111">
        <v>5.7272323432808427</v>
      </c>
      <c r="F43" s="113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R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7" width="7.5" bestFit="1" customWidth="1"/>
    <col min="18" max="18" width="8.75" bestFit="1" customWidth="1"/>
    <col min="19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8" x14ac:dyDescent="0.3">
      <c r="A3" s="63" t="s">
        <v>53</v>
      </c>
      <c r="B3" s="41" t="s">
        <v>453</v>
      </c>
    </row>
    <row r="5" spans="1:18" x14ac:dyDescent="0.3">
      <c r="A5" s="41" t="s">
        <v>167</v>
      </c>
      <c r="B5" s="61" t="s">
        <v>62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x14ac:dyDescent="0.3">
      <c r="A6" s="61" t="s">
        <v>65</v>
      </c>
      <c r="B6" s="41">
        <v>2018</v>
      </c>
      <c r="C6" s="41">
        <v>2017</v>
      </c>
      <c r="D6" s="41">
        <v>2016</v>
      </c>
      <c r="E6" s="41">
        <v>2015</v>
      </c>
      <c r="F6" s="41">
        <v>2014</v>
      </c>
      <c r="G6" s="41">
        <v>2013</v>
      </c>
      <c r="H6" s="41">
        <v>2012</v>
      </c>
      <c r="I6" s="41">
        <v>2011</v>
      </c>
      <c r="J6" s="41">
        <v>2010</v>
      </c>
      <c r="K6" s="41">
        <v>2009</v>
      </c>
      <c r="L6" s="41">
        <v>2008</v>
      </c>
      <c r="M6" s="41">
        <v>2007</v>
      </c>
      <c r="N6" s="41">
        <v>2006</v>
      </c>
      <c r="O6" s="41">
        <v>2005</v>
      </c>
      <c r="P6" s="41">
        <v>2002</v>
      </c>
      <c r="Q6" s="41">
        <v>2001</v>
      </c>
      <c r="R6" s="41" t="s">
        <v>61</v>
      </c>
    </row>
    <row r="7" spans="1:18" x14ac:dyDescent="0.3">
      <c r="A7" s="41">
        <v>1</v>
      </c>
      <c r="B7" s="62">
        <v>7.3965141612200433E-3</v>
      </c>
      <c r="C7" s="62">
        <v>7.3883928571428581E-3</v>
      </c>
      <c r="D7" s="62">
        <v>8.0769230769230753E-3</v>
      </c>
      <c r="E7" s="62">
        <v>7.6944444444444447E-3</v>
      </c>
      <c r="F7" s="62">
        <v>6.7848875661375664E-3</v>
      </c>
      <c r="G7" s="62">
        <v>6.7865410052910056E-3</v>
      </c>
      <c r="H7" s="62">
        <v>6.8378665123456786E-3</v>
      </c>
      <c r="I7" s="62">
        <v>7.4189814814814821E-3</v>
      </c>
      <c r="J7" s="62">
        <v>6.3425925925925924E-3</v>
      </c>
      <c r="K7" s="62">
        <v>7.2843013468013472E-3</v>
      </c>
      <c r="L7" s="62">
        <v>6.9079861111111113E-3</v>
      </c>
      <c r="M7" s="62">
        <v>7.312885802469137E-3</v>
      </c>
      <c r="N7" s="62">
        <v>7.2495791245791256E-3</v>
      </c>
      <c r="O7" s="62">
        <v>7.2858796296296291E-3</v>
      </c>
      <c r="P7" s="62"/>
      <c r="Q7" s="62"/>
      <c r="R7" s="62">
        <v>7.203222008135301E-3</v>
      </c>
    </row>
    <row r="8" spans="1:18" x14ac:dyDescent="0.3">
      <c r="A8" s="41">
        <v>2</v>
      </c>
      <c r="B8" s="62">
        <v>7.4864969135802484E-3</v>
      </c>
      <c r="C8" s="62">
        <v>7.6215277777777783E-3</v>
      </c>
      <c r="D8" s="62">
        <v>8.2619598765432088E-3</v>
      </c>
      <c r="E8" s="62">
        <v>7.8935185185185185E-3</v>
      </c>
      <c r="F8" s="62">
        <v>6.7496141975308642E-3</v>
      </c>
      <c r="G8" s="62">
        <v>6.547067901234568E-3</v>
      </c>
      <c r="H8" s="62">
        <v>6.9745370370370369E-3</v>
      </c>
      <c r="I8" s="62">
        <v>6.8113425925925937E-3</v>
      </c>
      <c r="J8" s="62"/>
      <c r="K8" s="62">
        <v>7.4691358024691346E-3</v>
      </c>
      <c r="L8" s="62">
        <v>7.0211226851851849E-3</v>
      </c>
      <c r="M8" s="62">
        <v>7.6979166666666671E-3</v>
      </c>
      <c r="N8" s="62">
        <v>7.4821937321937326E-3</v>
      </c>
      <c r="O8" s="62">
        <v>7.5925925925925926E-3</v>
      </c>
      <c r="P8" s="62"/>
      <c r="Q8" s="62"/>
      <c r="R8" s="62">
        <v>7.3616660324708275E-3</v>
      </c>
    </row>
    <row r="9" spans="1:18" x14ac:dyDescent="0.3">
      <c r="A9" s="41">
        <v>3</v>
      </c>
      <c r="B9" s="62">
        <v>8.1927910052910068E-3</v>
      </c>
      <c r="C9" s="62">
        <v>7.5896990740740751E-3</v>
      </c>
      <c r="D9" s="62">
        <v>8.0083689458689458E-3</v>
      </c>
      <c r="E9" s="62">
        <v>7.8703703703703731E-3</v>
      </c>
      <c r="F9" s="62">
        <v>6.6743827160493825E-3</v>
      </c>
      <c r="G9" s="62">
        <v>6.5263310185185172E-3</v>
      </c>
      <c r="H9" s="62">
        <v>6.8474002849002839E-3</v>
      </c>
      <c r="I9" s="62">
        <v>7.3206018518518516E-3</v>
      </c>
      <c r="J9" s="62">
        <v>7.2800925925925923E-3</v>
      </c>
      <c r="K9" s="62">
        <v>8.3092206790123437E-3</v>
      </c>
      <c r="L9" s="62">
        <v>6.9299768518518521E-3</v>
      </c>
      <c r="M9" s="62">
        <v>7.0973875661375658E-3</v>
      </c>
      <c r="N9" s="62">
        <v>7.213693957115009E-3</v>
      </c>
      <c r="O9" s="62">
        <v>7.3006687242798346E-3</v>
      </c>
      <c r="P9" s="62"/>
      <c r="Q9" s="62"/>
      <c r="R9" s="62">
        <v>7.3535215543412283E-3</v>
      </c>
    </row>
    <row r="10" spans="1:18" x14ac:dyDescent="0.3">
      <c r="A10" s="41">
        <v>4</v>
      </c>
      <c r="B10" s="62">
        <v>8.0198688271604941E-3</v>
      </c>
      <c r="C10" s="62">
        <v>7.3771862139917687E-3</v>
      </c>
      <c r="D10" s="62">
        <v>7.416666666666666E-3</v>
      </c>
      <c r="E10" s="62">
        <v>7.7368233618233624E-3</v>
      </c>
      <c r="F10" s="62">
        <v>6.7650462962962968E-3</v>
      </c>
      <c r="G10" s="62">
        <v>6.4375000000000005E-3</v>
      </c>
      <c r="H10" s="62">
        <v>6.7604166666666672E-3</v>
      </c>
      <c r="I10" s="62">
        <v>7.3263888888888884E-3</v>
      </c>
      <c r="J10" s="62">
        <v>7.6215277777777774E-3</v>
      </c>
      <c r="K10" s="62">
        <v>7.722479423868312E-3</v>
      </c>
      <c r="L10" s="62">
        <v>6.9008714596949881E-3</v>
      </c>
      <c r="M10" s="62">
        <v>7.190656565656566E-3</v>
      </c>
      <c r="N10" s="62">
        <v>6.8410493827160499E-3</v>
      </c>
      <c r="O10" s="62">
        <v>6.9521604938271621E-3</v>
      </c>
      <c r="P10" s="62"/>
      <c r="Q10" s="62"/>
      <c r="R10" s="62">
        <v>7.1961989856098125E-3</v>
      </c>
    </row>
    <row r="11" spans="1:18" x14ac:dyDescent="0.3">
      <c r="A11" s="41">
        <v>5</v>
      </c>
      <c r="B11" s="62">
        <v>8.3169367283950635E-3</v>
      </c>
      <c r="C11" s="62">
        <v>7.5401688453159031E-3</v>
      </c>
      <c r="D11" s="62">
        <v>7.8520955165692005E-3</v>
      </c>
      <c r="E11" s="62">
        <v>8.0810185185185186E-3</v>
      </c>
      <c r="F11" s="62">
        <v>7.1020299145299146E-3</v>
      </c>
      <c r="G11" s="62">
        <v>6.3283475783475771E-3</v>
      </c>
      <c r="H11" s="62">
        <v>6.5867003367003378E-3</v>
      </c>
      <c r="I11" s="62">
        <v>7.106481481481481E-3</v>
      </c>
      <c r="J11" s="62">
        <v>8.0729166666666657E-3</v>
      </c>
      <c r="K11" s="62">
        <v>8.2186447811447832E-3</v>
      </c>
      <c r="L11" s="62">
        <v>6.7570891203703708E-3</v>
      </c>
      <c r="M11" s="62">
        <v>7.1589506172839512E-3</v>
      </c>
      <c r="N11" s="62">
        <v>7.1707818930041144E-3</v>
      </c>
      <c r="O11" s="62">
        <v>6.8190586419753082E-3</v>
      </c>
      <c r="P11" s="62"/>
      <c r="Q11" s="62"/>
      <c r="R11" s="62">
        <v>7.3373090604729047E-3</v>
      </c>
    </row>
    <row r="12" spans="1:18" x14ac:dyDescent="0.3">
      <c r="A12" s="41">
        <v>6</v>
      </c>
      <c r="B12" s="62"/>
      <c r="C12" s="62">
        <v>8.0172164351851871E-3</v>
      </c>
      <c r="D12" s="62">
        <v>7.7044753086419754E-3</v>
      </c>
      <c r="E12" s="62">
        <v>8.3770576131687244E-3</v>
      </c>
      <c r="F12" s="62">
        <v>7.0030381944444445E-3</v>
      </c>
      <c r="G12" s="62">
        <v>6.9043209876543206E-3</v>
      </c>
      <c r="H12" s="62">
        <v>7.0833333333333321E-3</v>
      </c>
      <c r="I12" s="62">
        <v>6.8605324074074072E-3</v>
      </c>
      <c r="J12" s="62">
        <v>7.961516203703705E-3</v>
      </c>
      <c r="K12" s="62">
        <v>7.633101851851851E-3</v>
      </c>
      <c r="L12" s="62">
        <v>7.2296626984126987E-3</v>
      </c>
      <c r="M12" s="62">
        <v>7.0920138888888899E-3</v>
      </c>
      <c r="N12" s="62">
        <v>7.1736111111111106E-3</v>
      </c>
      <c r="O12" s="62">
        <v>7.130456349206349E-3</v>
      </c>
      <c r="P12" s="62"/>
      <c r="Q12" s="62"/>
      <c r="R12" s="62">
        <v>7.355673626646784E-3</v>
      </c>
    </row>
    <row r="13" spans="1:18" x14ac:dyDescent="0.3">
      <c r="A13" s="41">
        <v>7</v>
      </c>
      <c r="B13" s="62"/>
      <c r="C13" s="62">
        <v>7.9398148148148145E-3</v>
      </c>
      <c r="D13" s="62">
        <v>8.2648533950617289E-3</v>
      </c>
      <c r="E13" s="62">
        <v>8.2605820105820099E-3</v>
      </c>
      <c r="F13" s="62">
        <v>7.1701388888888891E-3</v>
      </c>
      <c r="G13" s="62">
        <v>7.6537698412698406E-3</v>
      </c>
      <c r="H13" s="62">
        <v>7.2731481481481492E-3</v>
      </c>
      <c r="I13" s="62">
        <v>6.7373971193415635E-3</v>
      </c>
      <c r="J13" s="62">
        <v>8.247354497354498E-3</v>
      </c>
      <c r="K13" s="62">
        <v>7.2685185185185188E-3</v>
      </c>
      <c r="L13" s="62">
        <v>7.2400284900284908E-3</v>
      </c>
      <c r="M13" s="62">
        <v>7.2337962962962963E-3</v>
      </c>
      <c r="N13" s="62">
        <v>6.9868827160493828E-3</v>
      </c>
      <c r="O13" s="62">
        <v>7.2793209876543209E-3</v>
      </c>
      <c r="P13" s="62">
        <v>7.3263888888888892E-3</v>
      </c>
      <c r="Q13" s="62">
        <v>9.525462962962963E-3</v>
      </c>
      <c r="R13" s="62">
        <v>7.4872685185185207E-3</v>
      </c>
    </row>
    <row r="14" spans="1:18" x14ac:dyDescent="0.3">
      <c r="A14" s="41">
        <v>8</v>
      </c>
      <c r="B14" s="62"/>
      <c r="C14" s="62">
        <v>8.0954218106995893E-3</v>
      </c>
      <c r="D14" s="62">
        <v>8.8522376543209887E-3</v>
      </c>
      <c r="E14" s="62">
        <v>8.4740028490028468E-3</v>
      </c>
      <c r="F14" s="62">
        <v>7.8086419753086419E-3</v>
      </c>
      <c r="G14" s="62">
        <v>7.9243827160493819E-3</v>
      </c>
      <c r="H14" s="62">
        <v>6.9473379629629625E-3</v>
      </c>
      <c r="I14" s="62">
        <v>7.0273919753086412E-3</v>
      </c>
      <c r="J14" s="62">
        <v>7.9243827160493819E-3</v>
      </c>
      <c r="K14" s="62">
        <v>6.9627700617283959E-3</v>
      </c>
      <c r="L14" s="62">
        <v>7.1412037037037052E-3</v>
      </c>
      <c r="M14" s="62">
        <v>6.9688786008230454E-3</v>
      </c>
      <c r="N14" s="62">
        <v>7.2511574074074067E-3</v>
      </c>
      <c r="O14" s="62">
        <v>7.4082977207977204E-3</v>
      </c>
      <c r="P14" s="62"/>
      <c r="Q14" s="62"/>
      <c r="R14" s="62">
        <v>7.4666832010582031E-3</v>
      </c>
    </row>
    <row r="15" spans="1:18" x14ac:dyDescent="0.3">
      <c r="A15" s="41">
        <v>9</v>
      </c>
      <c r="B15" s="62"/>
      <c r="C15" s="62">
        <v>8.7461419753086436E-3</v>
      </c>
      <c r="D15" s="62">
        <v>7.7597736625514384E-3</v>
      </c>
      <c r="E15" s="62">
        <v>9.1724537037037035E-3</v>
      </c>
      <c r="F15" s="62">
        <v>7.6170267489711931E-3</v>
      </c>
      <c r="G15" s="62">
        <v>6.6369047619047623E-3</v>
      </c>
      <c r="H15" s="62">
        <v>7.2868441358024698E-3</v>
      </c>
      <c r="I15" s="62">
        <v>7.4166666666666669E-3</v>
      </c>
      <c r="J15" s="62">
        <v>8.0478395061728391E-3</v>
      </c>
      <c r="K15" s="62"/>
      <c r="L15" s="62">
        <v>7.1790123456790126E-3</v>
      </c>
      <c r="M15" s="62">
        <v>7.0091230936819172E-3</v>
      </c>
      <c r="N15" s="62">
        <v>6.9229497354497361E-3</v>
      </c>
      <c r="O15" s="62">
        <v>7.0411706349206354E-3</v>
      </c>
      <c r="P15" s="62"/>
      <c r="Q15" s="62"/>
      <c r="R15" s="62">
        <v>7.5757101086048424E-3</v>
      </c>
    </row>
    <row r="16" spans="1:18" x14ac:dyDescent="0.3">
      <c r="A16" s="41">
        <v>10</v>
      </c>
      <c r="B16" s="62"/>
      <c r="C16" s="62">
        <v>9.2409336419753078E-3</v>
      </c>
      <c r="D16" s="62">
        <v>7.718253968253967E-3</v>
      </c>
      <c r="E16" s="62">
        <v>8.7384259259259255E-3</v>
      </c>
      <c r="F16" s="62">
        <v>7.8903619528619528E-3</v>
      </c>
      <c r="G16" s="62">
        <v>6.8900462962962969E-3</v>
      </c>
      <c r="H16" s="62">
        <v>7.0486111111111105E-3</v>
      </c>
      <c r="I16" s="62">
        <v>7.3826058201058187E-3</v>
      </c>
      <c r="J16" s="62">
        <v>7.3776455026455029E-3</v>
      </c>
      <c r="K16" s="62"/>
      <c r="L16" s="62">
        <v>7.0243055555555562E-3</v>
      </c>
      <c r="M16" s="62">
        <v>7.1469907407407402E-3</v>
      </c>
      <c r="N16" s="62">
        <v>7.2813786008230448E-3</v>
      </c>
      <c r="O16" s="62">
        <v>7.373575498575498E-3</v>
      </c>
      <c r="P16" s="62"/>
      <c r="Q16" s="62"/>
      <c r="R16" s="62">
        <v>7.5967121782799726E-3</v>
      </c>
    </row>
    <row r="17" spans="1:18" x14ac:dyDescent="0.3">
      <c r="A17" s="41">
        <v>11</v>
      </c>
      <c r="B17" s="62"/>
      <c r="C17" s="62">
        <v>7.4814814814814804E-3</v>
      </c>
      <c r="D17" s="62">
        <v>7.9166666666666656E-3</v>
      </c>
      <c r="E17" s="62">
        <v>9.2361111111111116E-3</v>
      </c>
      <c r="F17" s="62">
        <v>7.7777777777777784E-3</v>
      </c>
      <c r="G17" s="62">
        <v>7.4942129629629629E-3</v>
      </c>
      <c r="H17" s="62">
        <v>7.0428240740740737E-3</v>
      </c>
      <c r="I17" s="62">
        <v>7.4074074074074068E-3</v>
      </c>
      <c r="J17" s="62">
        <v>7.0814043209876552E-3</v>
      </c>
      <c r="K17" s="62">
        <v>7.4189814814814813E-3</v>
      </c>
      <c r="L17" s="62">
        <v>6.5837191358024691E-3</v>
      </c>
      <c r="M17" s="62">
        <v>6.9031084656084665E-3</v>
      </c>
      <c r="N17" s="62">
        <v>7.1238425925925922E-3</v>
      </c>
      <c r="O17" s="62">
        <v>7.2777777777777788E-3</v>
      </c>
      <c r="P17" s="62"/>
      <c r="Q17" s="62"/>
      <c r="R17" s="62">
        <v>7.3449532453245311E-3</v>
      </c>
    </row>
    <row r="18" spans="1:18" x14ac:dyDescent="0.3">
      <c r="A18" s="41">
        <v>12</v>
      </c>
      <c r="B18" s="62"/>
      <c r="C18" s="62">
        <v>7.5086805555555558E-3</v>
      </c>
      <c r="D18" s="62">
        <v>7.4472222222222205E-3</v>
      </c>
      <c r="E18" s="62">
        <v>8.6365740740740743E-3</v>
      </c>
      <c r="F18" s="62">
        <v>8.0481902356902349E-3</v>
      </c>
      <c r="G18" s="62">
        <v>7.33707264957265E-3</v>
      </c>
      <c r="H18" s="62">
        <v>7.1392746913580248E-3</v>
      </c>
      <c r="I18" s="62">
        <v>7.0703125000000002E-3</v>
      </c>
      <c r="J18" s="62">
        <v>7.1450617283950616E-3</v>
      </c>
      <c r="K18" s="62">
        <v>7.4537037037037028E-3</v>
      </c>
      <c r="L18" s="62">
        <v>7.1122685185185186E-3</v>
      </c>
      <c r="M18" s="62">
        <v>6.5955687830687839E-3</v>
      </c>
      <c r="N18" s="62">
        <v>6.9695216049382724E-3</v>
      </c>
      <c r="O18" s="62">
        <v>7.3396164021164029E-3</v>
      </c>
      <c r="P18" s="62"/>
      <c r="Q18" s="62"/>
      <c r="R18" s="62">
        <v>7.394097222222222E-3</v>
      </c>
    </row>
    <row r="19" spans="1:18" x14ac:dyDescent="0.3">
      <c r="A19" s="41" t="s">
        <v>61</v>
      </c>
      <c r="B19" s="62">
        <v>7.8555140961857374E-3</v>
      </c>
      <c r="C19" s="62">
        <v>7.853770711500974E-3</v>
      </c>
      <c r="D19" s="62">
        <v>7.8751732174351212E-3</v>
      </c>
      <c r="E19" s="62">
        <v>8.2564551339957808E-3</v>
      </c>
      <c r="F19" s="62">
        <v>7.234448356807509E-3</v>
      </c>
      <c r="G19" s="62">
        <v>6.8581055854241325E-3</v>
      </c>
      <c r="H19" s="62">
        <v>6.9575391997837265E-3</v>
      </c>
      <c r="I19" s="62">
        <v>7.1291844729344757E-3</v>
      </c>
      <c r="J19" s="62">
        <v>7.6546535759897819E-3</v>
      </c>
      <c r="K19" s="62">
        <v>7.6166310541310534E-3</v>
      </c>
      <c r="L19" s="62">
        <v>7.0070301783264751E-3</v>
      </c>
      <c r="M19" s="62">
        <v>7.1151438388073586E-3</v>
      </c>
      <c r="N19" s="62">
        <v>7.1453106332138548E-3</v>
      </c>
      <c r="O19" s="62">
        <v>7.2027439024390204E-3</v>
      </c>
      <c r="P19" s="62">
        <v>7.3263888888888892E-3</v>
      </c>
      <c r="Q19" s="62">
        <v>9.525462962962963E-3</v>
      </c>
      <c r="R19" s="62">
        <v>7.3784823927618304E-3</v>
      </c>
    </row>
  </sheetData>
  <phoneticPr fontId="4" type="noConversion"/>
  <conditionalFormatting pivot="1" sqref="H7:I18 L7:O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H7:I18 L7:O18">
    <cfRule type="cellIs" dxfId="3" priority="5" operator="equal">
      <formula>"Min($B$7:$H$18"</formula>
    </cfRule>
  </conditionalFormatting>
  <conditionalFormatting pivot="1" sqref="H7:I18 L7:O18">
    <cfRule type="cellIs" dxfId="2" priority="4" operator="equal">
      <formula>$L$12</formula>
    </cfRule>
  </conditionalFormatting>
  <conditionalFormatting pivot="1" sqref="G7:G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G7:G18">
    <cfRule type="cellIs" dxfId="1" priority="2" operator="equal">
      <formula>"Min($B$7:$H$18"</formula>
    </cfRule>
  </conditionalFormatting>
  <conditionalFormatting pivot="1" sqref="G7:G18">
    <cfRule type="cellIs" dxfId="0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266</v>
      </c>
      <c r="B1" s="38" t="s">
        <v>267</v>
      </c>
      <c r="C1" s="38" t="s">
        <v>268</v>
      </c>
      <c r="D1" s="38" t="s">
        <v>269</v>
      </c>
      <c r="E1" s="38" t="s">
        <v>270</v>
      </c>
      <c r="F1" s="38" t="s">
        <v>271</v>
      </c>
      <c r="G1" s="38" t="s">
        <v>272</v>
      </c>
      <c r="H1" s="38" t="s">
        <v>273</v>
      </c>
      <c r="I1" s="38" t="s">
        <v>274</v>
      </c>
      <c r="J1" s="38" t="s">
        <v>275</v>
      </c>
      <c r="K1" s="38" t="s">
        <v>276</v>
      </c>
      <c r="L1" s="38" t="s">
        <v>277</v>
      </c>
      <c r="M1" s="38" t="s">
        <v>278</v>
      </c>
      <c r="N1" s="38" t="s">
        <v>279</v>
      </c>
      <c r="O1" s="38" t="s">
        <v>280</v>
      </c>
      <c r="P1" s="38" t="s">
        <v>281</v>
      </c>
      <c r="Q1" s="38" t="s">
        <v>282</v>
      </c>
      <c r="R1" s="38" t="s">
        <v>283</v>
      </c>
      <c r="S1" s="38" t="s">
        <v>284</v>
      </c>
      <c r="T1" s="38" t="s">
        <v>285</v>
      </c>
      <c r="U1" s="38" t="s">
        <v>286</v>
      </c>
      <c r="V1" s="38" t="s">
        <v>287</v>
      </c>
      <c r="W1" s="38" t="s">
        <v>288</v>
      </c>
      <c r="X1" s="38" t="s">
        <v>289</v>
      </c>
      <c r="Y1" s="38" t="s">
        <v>290</v>
      </c>
      <c r="Z1" s="38" t="s">
        <v>291</v>
      </c>
      <c r="AA1" s="38" t="s">
        <v>292</v>
      </c>
      <c r="AB1" s="38" t="s">
        <v>293</v>
      </c>
      <c r="AC1" s="38" t="s">
        <v>294</v>
      </c>
      <c r="AD1" s="38" t="s">
        <v>295</v>
      </c>
      <c r="AE1" s="38" t="s">
        <v>296</v>
      </c>
      <c r="AF1" s="38" t="s">
        <v>297</v>
      </c>
      <c r="AG1" s="38" t="s">
        <v>298</v>
      </c>
      <c r="AH1" s="38" t="s">
        <v>299</v>
      </c>
      <c r="AI1" s="38" t="s">
        <v>300</v>
      </c>
      <c r="AJ1" s="38" t="s">
        <v>301</v>
      </c>
      <c r="AK1" s="38" t="s">
        <v>302</v>
      </c>
      <c r="AL1" s="38" t="s">
        <v>303</v>
      </c>
      <c r="AM1" s="38" t="s">
        <v>304</v>
      </c>
      <c r="AN1" s="38" t="s">
        <v>305</v>
      </c>
      <c r="AO1" s="38" t="s">
        <v>306</v>
      </c>
      <c r="AP1" s="38" t="s">
        <v>307</v>
      </c>
      <c r="AQ1" s="38" t="s">
        <v>308</v>
      </c>
      <c r="AR1" s="38" t="s">
        <v>309</v>
      </c>
      <c r="AS1" s="38" t="s">
        <v>310</v>
      </c>
      <c r="AT1" s="38" t="s">
        <v>311</v>
      </c>
      <c r="AU1" s="38" t="s">
        <v>312</v>
      </c>
      <c r="AV1" s="38" t="s">
        <v>313</v>
      </c>
      <c r="AW1" s="38" t="s">
        <v>314</v>
      </c>
      <c r="AX1" s="38" t="s">
        <v>315</v>
      </c>
      <c r="AY1" s="38" t="s">
        <v>316</v>
      </c>
    </row>
    <row r="2" spans="1:51" x14ac:dyDescent="0.25">
      <c r="A2" s="39">
        <v>40955</v>
      </c>
      <c r="B2" s="38" t="s">
        <v>340</v>
      </c>
      <c r="C2" s="38" t="s">
        <v>341</v>
      </c>
      <c r="D2" s="38" t="s">
        <v>317</v>
      </c>
      <c r="E2" s="38" t="s">
        <v>318</v>
      </c>
      <c r="F2" s="38" t="s">
        <v>319</v>
      </c>
      <c r="G2" s="38" t="s">
        <v>320</v>
      </c>
      <c r="H2" s="38" t="s">
        <v>321</v>
      </c>
      <c r="I2" s="38" t="s">
        <v>322</v>
      </c>
      <c r="J2" s="38" t="s">
        <v>323</v>
      </c>
      <c r="K2" s="38" t="s">
        <v>324</v>
      </c>
      <c r="L2" s="38" t="s">
        <v>325</v>
      </c>
      <c r="M2" s="38" t="s">
        <v>326</v>
      </c>
      <c r="N2" s="38" t="s">
        <v>327</v>
      </c>
      <c r="O2" s="38" t="s">
        <v>328</v>
      </c>
      <c r="P2" s="38" t="s">
        <v>329</v>
      </c>
      <c r="Q2" s="38" t="s">
        <v>330</v>
      </c>
      <c r="R2" s="38" t="s">
        <v>331</v>
      </c>
      <c r="S2" s="38" t="s">
        <v>332</v>
      </c>
      <c r="T2" s="38" t="s">
        <v>333</v>
      </c>
      <c r="U2" s="38" t="s">
        <v>334</v>
      </c>
      <c r="V2" s="38" t="s">
        <v>335</v>
      </c>
      <c r="W2" s="38" t="s">
        <v>336</v>
      </c>
      <c r="X2" s="38" t="s">
        <v>339</v>
      </c>
      <c r="Y2" s="38" t="s">
        <v>337</v>
      </c>
      <c r="Z2" s="38" t="s">
        <v>338</v>
      </c>
    </row>
    <row r="3" spans="1:51" x14ac:dyDescent="0.25">
      <c r="A3" s="39">
        <v>40963</v>
      </c>
      <c r="B3" s="38" t="s">
        <v>342</v>
      </c>
      <c r="C3" s="38" t="s">
        <v>343</v>
      </c>
      <c r="D3" s="38" t="s">
        <v>344</v>
      </c>
      <c r="E3" s="38" t="s">
        <v>345</v>
      </c>
      <c r="F3" s="38" t="s">
        <v>346</v>
      </c>
      <c r="G3" s="38" t="s">
        <v>347</v>
      </c>
      <c r="H3" s="38" t="s">
        <v>348</v>
      </c>
      <c r="I3" s="38" t="s">
        <v>349</v>
      </c>
      <c r="J3" s="38" t="s">
        <v>350</v>
      </c>
      <c r="K3" s="38" t="s">
        <v>351</v>
      </c>
      <c r="L3" s="38" t="s">
        <v>352</v>
      </c>
      <c r="M3" s="38" t="s">
        <v>353</v>
      </c>
      <c r="N3" s="38" t="s">
        <v>354</v>
      </c>
      <c r="O3" s="38" t="s">
        <v>355</v>
      </c>
      <c r="P3" s="38" t="s">
        <v>356</v>
      </c>
      <c r="Q3" s="38" t="s">
        <v>357</v>
      </c>
      <c r="R3" s="38" t="s">
        <v>358</v>
      </c>
      <c r="S3" s="38" t="s">
        <v>359</v>
      </c>
      <c r="T3" s="38" t="s">
        <v>360</v>
      </c>
      <c r="U3" s="38" t="s">
        <v>361</v>
      </c>
      <c r="V3" s="38" t="s">
        <v>362</v>
      </c>
      <c r="W3" s="38" t="s">
        <v>363</v>
      </c>
      <c r="X3" s="38" t="s">
        <v>364</v>
      </c>
      <c r="Y3" s="38" t="s">
        <v>365</v>
      </c>
      <c r="Z3" s="38" t="s">
        <v>366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21" bestFit="1" customWidth="1"/>
    <col min="4" max="4" width="10.75" bestFit="1" customWidth="1"/>
    <col min="5" max="5" width="17.875" bestFit="1" customWidth="1"/>
  </cols>
  <sheetData>
    <row r="1" spans="1:5" x14ac:dyDescent="0.3">
      <c r="A1" s="122" t="s">
        <v>52</v>
      </c>
      <c r="B1" s="120" t="s">
        <v>432</v>
      </c>
      <c r="C1" s="120" t="s">
        <v>111</v>
      </c>
      <c r="D1" s="120" t="s">
        <v>433</v>
      </c>
      <c r="E1" s="120" t="s">
        <v>434</v>
      </c>
    </row>
    <row r="2" spans="1:5" x14ac:dyDescent="0.3">
      <c r="A2" s="121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21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21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21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21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21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21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21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21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21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21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21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21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21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21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21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21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21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21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21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21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21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21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21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21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21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21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21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21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21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21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21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21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21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21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21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21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21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21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21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21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21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21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21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21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21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21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21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21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21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21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21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21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21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21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21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21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21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21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21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21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21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21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21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21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21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21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21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21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21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21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21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2019-06-24T19:29:50Z</dcterms:modified>
</cp:coreProperties>
</file>