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H:\Tri\"/>
    </mc:Choice>
  </mc:AlternateContent>
  <bookViews>
    <workbookView xWindow="0" yWindow="0" windowWidth="21570" windowHeight="8055"/>
  </bookViews>
  <sheets>
    <sheet name="TriRaces" sheetId="1" r:id="rId1"/>
    <sheet name="Tri Charts" sheetId="2" r:id="rId2"/>
    <sheet name="Sheet2" sheetId="4" r:id="rId3"/>
    <sheet name="Sheet1" sheetId="3" r:id="rId4"/>
  </sheets>
  <externalReferences>
    <externalReference r:id="rId5"/>
  </externalReferences>
  <definedNames>
    <definedName name="_xlnm._FilterDatabase" localSheetId="0" hidden="1">TriRaces!$B$4:$AR$68</definedName>
    <definedName name="Bike">[1]Log!$K$1136:$K$1147</definedName>
    <definedName name="bike_full_life">[1]Log!$AL$17:$AL$991</definedName>
    <definedName name="bike_full_mtd">[1]Log!$AJ$17:$AJ$991</definedName>
    <definedName name="bike_full_wtd">[1]Log!$AI$17:$AI$991</definedName>
    <definedName name="bike_full_ytd">[1]Log!$AK$17:$AK$991</definedName>
    <definedName name="bike_km">[1]Log!$D$18,#REF!,[1]Log!$D$23,[1]Log!$D$27,#REF!,[1]Log!$D$33</definedName>
    <definedName name="date">[1]Log!$A1</definedName>
    <definedName name="full_date">[1]Log!$A$17:$A$991</definedName>
    <definedName name="kilometers">IF([1]Log!$AR1&lt;&gt;0,[1]Log!$AR1,[1]Log!$E1/0.6213)</definedName>
    <definedName name="life_bike_miles" localSheetId="1">IF(ISBLANK(miles),"",IF([1]Log!$A1&lt;1,"",[1]Log!$N1048574+kilometers))</definedName>
    <definedName name="life_bike_miles">IF(ISBLANK(miles),"",IF([1]Log!$A1&lt;1,"",[1]Log!$N1048574+kilometers))</definedName>
    <definedName name="life_run_miles" localSheetId="1">IF(ISBLANK(miles),"",IF([1]Log!$A1&lt;1,"",[1]Log!$N1048574+kilometers))</definedName>
    <definedName name="life_run_miles">IF(ISBLANK(miles),"",IF([1]Log!$A1&lt;1,"",[1]Log!$N1048574+kilometers))</definedName>
    <definedName name="life_swim_miles" localSheetId="1">IF(ISBLANK(miles),"",IF([1]Log!$A1&lt;1,"",[1]Log!$N1048574+kilometers))</definedName>
    <definedName name="life_swim_miles">IF(ISBLANK(miles),"",IF([1]Log!$A1&lt;1,"",[1]Log!$N1048574+kilometers))</definedName>
    <definedName name="miles">IF([1]Log!$AR1&lt;&gt;0,[1]Log!$AR1*0.6213,[1]Log!$AR1)</definedName>
    <definedName name="MPHCalc">[1]Log!$AW$2</definedName>
    <definedName name="MTD_bike_miles" localSheetId="1">IF(ISBLANK(miles),"",IF([1]Log!$A1&lt;1,"",IF(MONTH([1]Log!$A1)=MONTH([1]Log!$A1048574),[1]Log!$L1048574+kilometers,kilometers)))</definedName>
    <definedName name="MTD_bike_miles">IF(ISBLANK(miles),"",IF([1]Log!$A1&lt;1,"",IF(MONTH([1]Log!$A1)=MONTH([1]Log!$A1048574),[1]Log!$L1048574+kilometers,kilometers)))</definedName>
    <definedName name="MTD_run_miles" localSheetId="1">IF(ISBLANK(miles),"",IF([1]Log!$A1&lt;1,"",IF(MONTH([1]Log!$A1)=MONTH([1]Log!$A1048574),[1]Log!$L1048574+kilometers,kilometers)))</definedName>
    <definedName name="MTD_run_miles">IF(ISBLANK(miles),"",IF([1]Log!$A1&lt;1,"",IF(MONTH([1]Log!$A1)=MONTH([1]Log!$A1048574),[1]Log!$L1048574+kilometers,kilometers)))</definedName>
    <definedName name="MTD_swim_miles" localSheetId="1">IF(ISBLANK(miles),"",IF([1]Log!$A1&lt;1,"",IF(MONTH([1]Log!$A1)=MONTH([1]Log!$A1048574),[1]Log!$L1048574+kilometers,kilometers)))</definedName>
    <definedName name="MTD_swim_miles">IF(ISBLANK(miles),"",IF([1]Log!$A1&lt;1,"",IF(MONTH([1]Log!$A1)=MONTH([1]Log!$A1048574),[1]Log!$L1048574+kilometers,kilometers)))</definedName>
    <definedName name="pace" localSheetId="1">IF(ISBLANK(miles),"",(TIME([1]Log!$F1,[1]Log!$G1,[1]Log!$H1))/miles)</definedName>
    <definedName name="pace">IF(ISBLANK(miles),"",(TIME([1]Log!$F1,[1]Log!$G1,[1]Log!$H1))/miles)</definedName>
    <definedName name="pace_km" localSheetId="1">IF(ISBLANK(miles),"",(TIME([1]Log!$F1,[1]Log!$G1,[1]Log!$H1))/kilometers)</definedName>
    <definedName name="pace_km">IF(ISBLANK(miles),"",(TIME([1]Log!$F1,[1]Log!$G1,[1]Log!$H1))/kilometers)</definedName>
    <definedName name="Pair_1">[1]Setup!$B$14</definedName>
    <definedName name="Pair_2">[1]Setup!$B$15</definedName>
    <definedName name="Pair_3">[1]Setup!$B$16</definedName>
    <definedName name="Pair_4">[1]Setup!$B$17</definedName>
    <definedName name="_xlnm.Print_Area" localSheetId="0">TriRaces!$A$1:$AV$67</definedName>
    <definedName name="Range">[1]Weight!$B$17:$B$380</definedName>
    <definedName name="Run">[1]Log!$L$1136:$L$1147</definedName>
    <definedName name="run_full_life">[1]Log!$AP$17:$AP$991</definedName>
    <definedName name="run_full_mtd">[1]Log!$AN$17:$AN$991</definedName>
    <definedName name="run_full_wtd">[1]Log!$AM$17:$AM$991</definedName>
    <definedName name="run_full_ytd">[1]Log!$AO$17:$AO$991</definedName>
    <definedName name="shoe_miles" localSheetId="1">IF(ISBLANK(miles),"",IF([1]Log!$A1&lt;1,"",IF([1]Log!$O1=[1]Log!A$13,kilometers+[1]Log!A1048574,[1]Log!A1048574)))</definedName>
    <definedName name="shoe_miles">IF(ISBLANK(miles),"",IF([1]Log!$A1&lt;1,"",IF([1]Log!$O1=[1]Log!A$13,kilometers+[1]Log!A1048574,[1]Log!A1048574)))</definedName>
    <definedName name="start">[1]Setup!$B$5</definedName>
    <definedName name="starting_bike_life">[1]Setup!$D$11</definedName>
    <definedName name="starting_bike_MTD">[1]Setup!$D$9</definedName>
    <definedName name="starting_bike_WTD">[1]Setup!$D$8</definedName>
    <definedName name="starting_bike_YTD">[1]Setup!$D$10</definedName>
    <definedName name="starting_run_life">[1]Setup!$F$11</definedName>
    <definedName name="starting_run_MTD">[1]Setup!$F$9</definedName>
    <definedName name="starting_run_WTD">[1]Setup!$F$8</definedName>
    <definedName name="starting_run_YTD">[1]Setup!$F$10</definedName>
    <definedName name="starting_swim_life">[1]Setup!$B$11</definedName>
    <definedName name="starting_swim_MTD">[1]Setup!$B$9</definedName>
    <definedName name="starting_swim_WTD">[1]Setup!$B$8</definedName>
    <definedName name="starting_swim_YTD">[1]Setup!$B$10</definedName>
    <definedName name="Swim">[1]Log!$J$1136:$J$1147</definedName>
    <definedName name="swim_full_life">[1]Log!$AH$17:$AH$991</definedName>
    <definedName name="swim_full_mtd">[1]Log!$AF$17:$AF$991</definedName>
    <definedName name="swim_full_wtd">[1]Log!$AE$17:$AE$991</definedName>
    <definedName name="swim_full_ytd">[1]Log!$AG$17:$AG$991</definedName>
    <definedName name="swim_km">#REF!,[1]Log!$D$20,[1]Log!$D$23,[1]Log!$D$26,[1]Log!$D$29,[1]Log!$D$32</definedName>
    <definedName name="WTD_bike_miles" localSheetId="1">IF(ISBLANK(miles),"",IF([1]Log!$A1&lt;1,"",IF([1]Log!$W1=[1]Log!$W1048574,[1]Log!$K1048574+kilometers,kilometers)))</definedName>
    <definedName name="WTD_bike_miles">IF(ISBLANK(miles),"",IF([1]Log!$A1&lt;1,"",IF([1]Log!$W1=[1]Log!$W1048574,[1]Log!$K1048574+kilometers,kilometers)))</definedName>
    <definedName name="WTD_run_miles" localSheetId="1">IF(ISBLANK(miles),"",IF([1]Log!$A1&lt;1,"",IF([1]Log!$W1=[1]Log!$W1048574,[1]Log!$K1048574+kilometers,kilometers)))</definedName>
    <definedName name="WTD_run_miles">IF(ISBLANK(miles),"",IF([1]Log!$A1&lt;1,"",IF([1]Log!$W1=[1]Log!$W1048574,[1]Log!$K1048574+kilometers,kilometers)))</definedName>
    <definedName name="WTD_swim_miles" localSheetId="1">IF(ISBLANK(miles),"",IF([1]Log!$A1&lt;1,"",IF([1]Log!$W1=[1]Log!$W1048574,[1]Log!$K1048574+kilometers,kilometers)))</definedName>
    <definedName name="WTD_swim_miles">IF(ISBLANK(miles),"",IF([1]Log!$A1&lt;1,"",IF([1]Log!$W1=[1]Log!$W1048574,[1]Log!$K1048574+kilometers,kilometers)))</definedName>
    <definedName name="Year">[1]Setup!$B$4</definedName>
    <definedName name="YTD_bike_miles" localSheetId="1">IF(ISBLANK(miles),"",IF([1]Log!$A1&lt;1,"",kilometers+[1]Log!$M1048574))</definedName>
    <definedName name="YTD_bike_miles">IF(ISBLANK(miles),"",IF([1]Log!$A1&lt;1,"",kilometers+[1]Log!$M1048574))</definedName>
    <definedName name="YTD_run_miles" localSheetId="1">IF(ISBLANK(miles),"",IF([1]Log!$A1&lt;1,"",kilometers+[1]Log!$M1048574))</definedName>
    <definedName name="YTD_run_miles">IF(ISBLANK(miles),"",IF([1]Log!$A1&lt;1,"",kilometers+[1]Log!$M1048574))</definedName>
    <definedName name="YTD_swim_miles" localSheetId="1">IF(ISBLANK(miles),"",IF([1]Log!$A1&lt;1,"",kilometers+[1]Log!$M1048574))</definedName>
    <definedName name="YTD_swim_miles">IF(ISBLANK(miles),"",IF([1]Log!$A1&lt;1,"",kilometers+[1]Log!$M1048574))</definedName>
  </definedNames>
  <calcPr calcId="162913"/>
  <pivotCaches>
    <pivotCache cacheId="0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68" i="1" l="1"/>
  <c r="AQ67" i="1"/>
  <c r="AQ66" i="1"/>
  <c r="AQ65" i="1"/>
  <c r="AQ64" i="1"/>
  <c r="AQ63" i="1"/>
  <c r="AQ62" i="1"/>
  <c r="AQ61" i="1"/>
  <c r="AQ60" i="1"/>
  <c r="AQ59" i="1"/>
  <c r="AQ58" i="1"/>
  <c r="AP53" i="1" l="1"/>
  <c r="AY53" i="1" s="1"/>
  <c r="AV53" i="1"/>
  <c r="AU53" i="1"/>
  <c r="AT53" i="1"/>
  <c r="AQ53" i="1"/>
  <c r="AN53" i="1"/>
  <c r="AN6" i="1"/>
  <c r="AF7" i="1"/>
  <c r="AN7" i="1" s="1"/>
  <c r="AN8" i="1"/>
  <c r="AN9" i="1"/>
  <c r="AN10" i="1"/>
  <c r="AN11" i="1"/>
  <c r="AN12" i="1"/>
  <c r="AN13" i="1"/>
  <c r="AN14" i="1"/>
  <c r="AN15" i="1"/>
  <c r="AN16" i="1"/>
  <c r="AF17" i="1"/>
  <c r="AN17" i="1" s="1"/>
  <c r="AN18" i="1"/>
  <c r="AN19" i="1"/>
  <c r="AN20" i="1"/>
  <c r="AN21" i="1"/>
  <c r="AN22" i="1"/>
  <c r="AN23" i="1"/>
  <c r="AN24" i="1"/>
  <c r="AN25" i="1"/>
  <c r="AN26" i="1"/>
  <c r="AN27" i="1"/>
  <c r="AN28" i="1"/>
  <c r="AF29" i="1"/>
  <c r="AN29" i="1" s="1"/>
  <c r="AN30" i="1"/>
  <c r="AN31" i="1"/>
  <c r="AN32" i="1"/>
  <c r="AN33" i="1"/>
  <c r="AN34" i="1"/>
  <c r="AN35" i="1"/>
  <c r="AN36" i="1"/>
  <c r="AN37" i="1"/>
  <c r="AN38" i="1"/>
  <c r="AN39" i="1"/>
  <c r="AN41" i="1"/>
  <c r="AN42" i="1"/>
  <c r="AN43" i="1"/>
  <c r="AN44" i="1"/>
  <c r="AN45" i="1"/>
  <c r="AN46" i="1"/>
  <c r="AN47" i="1"/>
  <c r="AN48" i="1"/>
  <c r="AN49" i="1"/>
  <c r="AN50" i="1"/>
  <c r="AN56" i="1"/>
  <c r="AN57" i="1"/>
  <c r="AN40" i="1"/>
  <c r="AN51" i="1"/>
  <c r="AN52" i="1"/>
  <c r="AL53" i="1"/>
  <c r="AA53" i="1"/>
  <c r="AC53" i="1" s="1"/>
  <c r="U6" i="1"/>
  <c r="AA6" i="1" s="1"/>
  <c r="AC6" i="1" s="1"/>
  <c r="U7" i="1"/>
  <c r="AA7" i="1" s="1"/>
  <c r="AC7" i="1" s="1"/>
  <c r="U8" i="1"/>
  <c r="AA8" i="1" s="1"/>
  <c r="AC8" i="1" s="1"/>
  <c r="U9" i="1"/>
  <c r="AA9" i="1" s="1"/>
  <c r="AC9" i="1" s="1"/>
  <c r="U10" i="1"/>
  <c r="AA10" i="1" s="1"/>
  <c r="AC10" i="1" s="1"/>
  <c r="U11" i="1"/>
  <c r="AA11" i="1" s="1"/>
  <c r="AC11" i="1" s="1"/>
  <c r="U12" i="1"/>
  <c r="AA12" i="1" s="1"/>
  <c r="AC12" i="1" s="1"/>
  <c r="U13" i="1"/>
  <c r="AA13" i="1" s="1"/>
  <c r="AC13" i="1" s="1"/>
  <c r="U14" i="1"/>
  <c r="AA14" i="1" s="1"/>
  <c r="AC14" i="1" s="1"/>
  <c r="U15" i="1"/>
  <c r="AA15" i="1"/>
  <c r="AC15" i="1" s="1"/>
  <c r="U16" i="1"/>
  <c r="AA16" i="1" s="1"/>
  <c r="AC16" i="1" s="1"/>
  <c r="U17" i="1"/>
  <c r="AA17" i="1" s="1"/>
  <c r="AC17" i="1" s="1"/>
  <c r="U18" i="1"/>
  <c r="AA18" i="1" s="1"/>
  <c r="AC18" i="1" s="1"/>
  <c r="U19" i="1"/>
  <c r="AA19" i="1" s="1"/>
  <c r="AC19" i="1" s="1"/>
  <c r="U20" i="1"/>
  <c r="AA20" i="1" s="1"/>
  <c r="AC20" i="1" s="1"/>
  <c r="U21" i="1"/>
  <c r="AA21" i="1" s="1"/>
  <c r="AC21" i="1" s="1"/>
  <c r="U22" i="1"/>
  <c r="AA22" i="1" s="1"/>
  <c r="AC22" i="1" s="1"/>
  <c r="U23" i="1"/>
  <c r="AA23" i="1" s="1"/>
  <c r="AC23" i="1" s="1"/>
  <c r="U24" i="1"/>
  <c r="AA24" i="1" s="1"/>
  <c r="AC24" i="1" s="1"/>
  <c r="U25" i="1"/>
  <c r="AA25" i="1" s="1"/>
  <c r="AC25" i="1" s="1"/>
  <c r="U26" i="1"/>
  <c r="AA26" i="1" s="1"/>
  <c r="AC26" i="1" s="1"/>
  <c r="U27" i="1"/>
  <c r="AA27" i="1" s="1"/>
  <c r="AC27" i="1" s="1"/>
  <c r="AA28" i="1"/>
  <c r="AC28" i="1" s="1"/>
  <c r="U29" i="1"/>
  <c r="AA29" i="1" s="1"/>
  <c r="AC29" i="1" s="1"/>
  <c r="AA30" i="1"/>
  <c r="AC30" i="1" s="1"/>
  <c r="AA31" i="1"/>
  <c r="AC31" i="1" s="1"/>
  <c r="AA32" i="1"/>
  <c r="AC32" i="1" s="1"/>
  <c r="AA33" i="1"/>
  <c r="AC33" i="1" s="1"/>
  <c r="AA34" i="1"/>
  <c r="AC34" i="1" s="1"/>
  <c r="AA35" i="1"/>
  <c r="AC35" i="1" s="1"/>
  <c r="AA36" i="1"/>
  <c r="AC36" i="1" s="1"/>
  <c r="AA37" i="1"/>
  <c r="AC37" i="1" s="1"/>
  <c r="AA38" i="1"/>
  <c r="AC38" i="1" s="1"/>
  <c r="AA39" i="1"/>
  <c r="AC39" i="1" s="1"/>
  <c r="AA40" i="1"/>
  <c r="AC40" i="1" s="1"/>
  <c r="AA41" i="1"/>
  <c r="AC41" i="1" s="1"/>
  <c r="AA42" i="1"/>
  <c r="AC42" i="1" s="1"/>
  <c r="AA48" i="1"/>
  <c r="AC48" i="1" s="1"/>
  <c r="AC56" i="1"/>
  <c r="AC57" i="1"/>
  <c r="AA43" i="1"/>
  <c r="AC43" i="1" s="1"/>
  <c r="AA44" i="1"/>
  <c r="AC44" i="1" s="1"/>
  <c r="AA45" i="1"/>
  <c r="AC45" i="1" s="1"/>
  <c r="AA46" i="1"/>
  <c r="AC46" i="1" s="1"/>
  <c r="AA47" i="1"/>
  <c r="AC47" i="1" s="1"/>
  <c r="AA49" i="1"/>
  <c r="AC49" i="1"/>
  <c r="AA50" i="1"/>
  <c r="AC50" i="1" s="1"/>
  <c r="AA51" i="1"/>
  <c r="AC51" i="1"/>
  <c r="AA52" i="1"/>
  <c r="AC52" i="1" s="1"/>
  <c r="R53" i="1"/>
  <c r="K6" i="1"/>
  <c r="R6" i="1" s="1"/>
  <c r="K7" i="1"/>
  <c r="R7" i="1"/>
  <c r="K8" i="1"/>
  <c r="R8" i="1" s="1"/>
  <c r="K9" i="1"/>
  <c r="R9" i="1"/>
  <c r="K10" i="1"/>
  <c r="R10" i="1" s="1"/>
  <c r="K11" i="1"/>
  <c r="R11" i="1" s="1"/>
  <c r="K12" i="1"/>
  <c r="R12" i="1" s="1"/>
  <c r="R13" i="1"/>
  <c r="K14" i="1"/>
  <c r="R14" i="1" s="1"/>
  <c r="K15" i="1"/>
  <c r="R15" i="1" s="1"/>
  <c r="K16" i="1"/>
  <c r="R16" i="1" s="1"/>
  <c r="K17" i="1"/>
  <c r="R17" i="1" s="1"/>
  <c r="R18" i="1"/>
  <c r="K19" i="1"/>
  <c r="R19" i="1" s="1"/>
  <c r="K20" i="1"/>
  <c r="R20" i="1" s="1"/>
  <c r="K21" i="1"/>
  <c r="R21" i="1" s="1"/>
  <c r="K22" i="1"/>
  <c r="R22" i="1" s="1"/>
  <c r="R23" i="1"/>
  <c r="R24" i="1"/>
  <c r="R25" i="1"/>
  <c r="R26" i="1"/>
  <c r="K27" i="1"/>
  <c r="R27" i="1" s="1"/>
  <c r="R28" i="1"/>
  <c r="K29" i="1"/>
  <c r="R29" i="1" s="1"/>
  <c r="R30" i="1"/>
  <c r="K31" i="1"/>
  <c r="R31" i="1"/>
  <c r="R32" i="1"/>
  <c r="R33" i="1"/>
  <c r="R34" i="1"/>
  <c r="K35" i="1"/>
  <c r="R35" i="1" s="1"/>
  <c r="R36" i="1"/>
  <c r="R37" i="1"/>
  <c r="R38" i="1"/>
  <c r="R39" i="1"/>
  <c r="R40" i="1"/>
  <c r="R41" i="1"/>
  <c r="R42" i="1"/>
  <c r="R48" i="1"/>
  <c r="R56" i="1"/>
  <c r="R57" i="1"/>
  <c r="R43" i="1"/>
  <c r="R44" i="1"/>
  <c r="R45" i="1"/>
  <c r="R46" i="1"/>
  <c r="R47" i="1"/>
  <c r="R49" i="1"/>
  <c r="R50" i="1"/>
  <c r="R51" i="1"/>
  <c r="R52" i="1"/>
  <c r="Q85" i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4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A45" i="3"/>
  <c r="B45" i="3"/>
  <c r="C45" i="3"/>
  <c r="AP50" i="1"/>
  <c r="AX50" i="1" s="1"/>
  <c r="E45" i="3" s="1"/>
  <c r="A46" i="3"/>
  <c r="B46" i="3"/>
  <c r="C46" i="3"/>
  <c r="AP51" i="1"/>
  <c r="AW51" i="1" s="1"/>
  <c r="D46" i="3" s="1"/>
  <c r="A47" i="3"/>
  <c r="B47" i="3"/>
  <c r="C47" i="3"/>
  <c r="AP52" i="1"/>
  <c r="AX52" i="1" s="1"/>
  <c r="E47" i="3" s="1"/>
  <c r="A43" i="3"/>
  <c r="B43" i="3"/>
  <c r="C43" i="3"/>
  <c r="AP48" i="1"/>
  <c r="AW48" i="1" s="1"/>
  <c r="D43" i="3" s="1"/>
  <c r="A44" i="3"/>
  <c r="B44" i="3"/>
  <c r="C44" i="3"/>
  <c r="AP49" i="1"/>
  <c r="AX49" i="1" s="1"/>
  <c r="E44" i="3" s="1"/>
  <c r="A3" i="3"/>
  <c r="B3" i="3"/>
  <c r="C3" i="3"/>
  <c r="AP7" i="1"/>
  <c r="AW7" i="1" s="1"/>
  <c r="D3" i="3" s="1"/>
  <c r="A4" i="3"/>
  <c r="B4" i="3"/>
  <c r="C4" i="3"/>
  <c r="AP8" i="1"/>
  <c r="AX8" i="1" s="1"/>
  <c r="E4" i="3" s="1"/>
  <c r="A5" i="3"/>
  <c r="B5" i="3"/>
  <c r="C5" i="3"/>
  <c r="AP9" i="1"/>
  <c r="AW9" i="1" s="1"/>
  <c r="D5" i="3" s="1"/>
  <c r="A6" i="3"/>
  <c r="B6" i="3"/>
  <c r="C6" i="3"/>
  <c r="AP10" i="1"/>
  <c r="AX10" i="1" s="1"/>
  <c r="E6" i="3" s="1"/>
  <c r="A7" i="3"/>
  <c r="B7" i="3"/>
  <c r="C7" i="3"/>
  <c r="AP11" i="1"/>
  <c r="AW11" i="1" s="1"/>
  <c r="D7" i="3" s="1"/>
  <c r="A8" i="3"/>
  <c r="B8" i="3"/>
  <c r="C8" i="3"/>
  <c r="AP12" i="1"/>
  <c r="AX12" i="1" s="1"/>
  <c r="E8" i="3" s="1"/>
  <c r="A9" i="3"/>
  <c r="B9" i="3"/>
  <c r="C9" i="3"/>
  <c r="AP13" i="1"/>
  <c r="AW13" i="1" s="1"/>
  <c r="D9" i="3" s="1"/>
  <c r="A10" i="3"/>
  <c r="B10" i="3"/>
  <c r="C10" i="3"/>
  <c r="AP14" i="1"/>
  <c r="AX14" i="1" s="1"/>
  <c r="E10" i="3" s="1"/>
  <c r="A11" i="3"/>
  <c r="B11" i="3"/>
  <c r="C11" i="3"/>
  <c r="AP15" i="1"/>
  <c r="AW15" i="1" s="1"/>
  <c r="D11" i="3" s="1"/>
  <c r="A12" i="3"/>
  <c r="B12" i="3"/>
  <c r="C12" i="3"/>
  <c r="AP16" i="1"/>
  <c r="AX16" i="1" s="1"/>
  <c r="E12" i="3" s="1"/>
  <c r="A13" i="3"/>
  <c r="B13" i="3"/>
  <c r="C13" i="3"/>
  <c r="AP17" i="1"/>
  <c r="AW17" i="1" s="1"/>
  <c r="D13" i="3" s="1"/>
  <c r="A14" i="3"/>
  <c r="B14" i="3"/>
  <c r="C14" i="3"/>
  <c r="AP18" i="1"/>
  <c r="AX18" i="1" s="1"/>
  <c r="E14" i="3" s="1"/>
  <c r="A15" i="3"/>
  <c r="B15" i="3"/>
  <c r="C15" i="3"/>
  <c r="AP19" i="1"/>
  <c r="AW19" i="1" s="1"/>
  <c r="D15" i="3" s="1"/>
  <c r="A16" i="3"/>
  <c r="B16" i="3"/>
  <c r="C16" i="3"/>
  <c r="AP20" i="1"/>
  <c r="A17" i="3"/>
  <c r="B17" i="3"/>
  <c r="C17" i="3"/>
  <c r="AP21" i="1"/>
  <c r="AW21" i="1" s="1"/>
  <c r="D17" i="3" s="1"/>
  <c r="A18" i="3"/>
  <c r="B18" i="3"/>
  <c r="C18" i="3"/>
  <c r="AP22" i="1"/>
  <c r="A19" i="3"/>
  <c r="B19" i="3"/>
  <c r="C19" i="3"/>
  <c r="AP23" i="1"/>
  <c r="AW23" i="1" s="1"/>
  <c r="D19" i="3" s="1"/>
  <c r="A20" i="3"/>
  <c r="B20" i="3"/>
  <c r="C20" i="3"/>
  <c r="AP24" i="1"/>
  <c r="A21" i="3"/>
  <c r="B21" i="3"/>
  <c r="C21" i="3"/>
  <c r="AP25" i="1"/>
  <c r="AW25" i="1" s="1"/>
  <c r="D21" i="3" s="1"/>
  <c r="A22" i="3"/>
  <c r="B22" i="3"/>
  <c r="C22" i="3"/>
  <c r="AP26" i="1"/>
  <c r="A23" i="3"/>
  <c r="B23" i="3"/>
  <c r="C23" i="3"/>
  <c r="AP27" i="1"/>
  <c r="A24" i="3"/>
  <c r="B24" i="3"/>
  <c r="C24" i="3"/>
  <c r="AP28" i="1"/>
  <c r="A25" i="3"/>
  <c r="B25" i="3"/>
  <c r="C25" i="3"/>
  <c r="AP29" i="1"/>
  <c r="A26" i="3"/>
  <c r="B26" i="3"/>
  <c r="C26" i="3"/>
  <c r="AP30" i="1"/>
  <c r="A27" i="3"/>
  <c r="B27" i="3"/>
  <c r="C27" i="3"/>
  <c r="AP31" i="1"/>
  <c r="A28" i="3"/>
  <c r="B28" i="3"/>
  <c r="C28" i="3"/>
  <c r="AP32" i="1"/>
  <c r="A29" i="3"/>
  <c r="B29" i="3"/>
  <c r="C29" i="3"/>
  <c r="AP33" i="1"/>
  <c r="A30" i="3"/>
  <c r="B30" i="3"/>
  <c r="C30" i="3"/>
  <c r="AP34" i="1"/>
  <c r="A31" i="3"/>
  <c r="B31" i="3"/>
  <c r="C31" i="3"/>
  <c r="AP35" i="1"/>
  <c r="A32" i="3"/>
  <c r="B32" i="3"/>
  <c r="C32" i="3"/>
  <c r="AP36" i="1"/>
  <c r="A33" i="3"/>
  <c r="B33" i="3"/>
  <c r="C33" i="3"/>
  <c r="AP37" i="1"/>
  <c r="A34" i="3"/>
  <c r="B34" i="3"/>
  <c r="C34" i="3"/>
  <c r="AP38" i="1"/>
  <c r="A35" i="3"/>
  <c r="B35" i="3"/>
  <c r="C35" i="3"/>
  <c r="AP39" i="1"/>
  <c r="A36" i="3"/>
  <c r="B36" i="3"/>
  <c r="C36" i="3"/>
  <c r="AP40" i="1"/>
  <c r="A37" i="3"/>
  <c r="B37" i="3"/>
  <c r="C37" i="3"/>
  <c r="AP41" i="1"/>
  <c r="A38" i="3"/>
  <c r="B38" i="3"/>
  <c r="C38" i="3"/>
  <c r="AP42" i="1"/>
  <c r="A39" i="3"/>
  <c r="B39" i="3"/>
  <c r="C39" i="3"/>
  <c r="AP43" i="1"/>
  <c r="A40" i="3"/>
  <c r="B40" i="3"/>
  <c r="C40" i="3"/>
  <c r="AP44" i="1"/>
  <c r="A41" i="3"/>
  <c r="B41" i="3"/>
  <c r="C41" i="3"/>
  <c r="AP46" i="1"/>
  <c r="A42" i="3"/>
  <c r="B42" i="3"/>
  <c r="C42" i="3"/>
  <c r="AP47" i="1"/>
  <c r="AP6" i="1"/>
  <c r="AY6" i="1" s="1"/>
  <c r="F2" i="3" s="1"/>
  <c r="C2" i="3"/>
  <c r="B2" i="3"/>
  <c r="A2" i="3"/>
  <c r="AP45" i="1"/>
  <c r="AX45" i="1" s="1"/>
  <c r="AL49" i="1"/>
  <c r="AO49" i="1"/>
  <c r="AQ49" i="1"/>
  <c r="AT49" i="1"/>
  <c r="AU49" i="1"/>
  <c r="AV49" i="1"/>
  <c r="AL50" i="1"/>
  <c r="AO50" i="1"/>
  <c r="AQ50" i="1"/>
  <c r="AT50" i="1"/>
  <c r="AU50" i="1"/>
  <c r="AV50" i="1"/>
  <c r="AL51" i="1"/>
  <c r="AO51" i="1"/>
  <c r="AQ51" i="1"/>
  <c r="AT51" i="1"/>
  <c r="AU51" i="1"/>
  <c r="AV51" i="1"/>
  <c r="AL52" i="1"/>
  <c r="AO52" i="1"/>
  <c r="AQ52" i="1"/>
  <c r="AT52" i="1"/>
  <c r="AU52" i="1"/>
  <c r="AV52" i="1"/>
  <c r="N96" i="1"/>
  <c r="N97" i="1"/>
  <c r="N95" i="1"/>
  <c r="O96" i="1"/>
  <c r="O97" i="1"/>
  <c r="O95" i="1"/>
  <c r="Q95" i="1" s="1"/>
  <c r="AP68" i="1"/>
  <c r="AF68" i="1"/>
  <c r="AL68" i="1" s="1"/>
  <c r="U68" i="1"/>
  <c r="AA68" i="1" s="1"/>
  <c r="AC68" i="1" s="1"/>
  <c r="K68" i="1"/>
  <c r="R68" i="1" s="1"/>
  <c r="Q68" i="1"/>
  <c r="AP67" i="1"/>
  <c r="AF67" i="1"/>
  <c r="AL67" i="1" s="1"/>
  <c r="U67" i="1"/>
  <c r="AA67" i="1" s="1"/>
  <c r="AC67" i="1" s="1"/>
  <c r="Q67" i="1"/>
  <c r="K67" i="1"/>
  <c r="R67" i="1" s="1"/>
  <c r="AP66" i="1"/>
  <c r="AT6" i="1"/>
  <c r="AU6" i="1"/>
  <c r="AV6" i="1"/>
  <c r="AT7" i="1"/>
  <c r="AU7" i="1"/>
  <c r="AV7" i="1"/>
  <c r="AT8" i="1"/>
  <c r="AU8" i="1"/>
  <c r="AV8" i="1"/>
  <c r="AT9" i="1"/>
  <c r="AU9" i="1"/>
  <c r="AV9" i="1"/>
  <c r="AT10" i="1"/>
  <c r="AU10" i="1"/>
  <c r="AV10" i="1"/>
  <c r="AT11" i="1"/>
  <c r="AU11" i="1"/>
  <c r="AV11" i="1"/>
  <c r="AT12" i="1"/>
  <c r="AU12" i="1"/>
  <c r="AV12" i="1"/>
  <c r="AT13" i="1"/>
  <c r="AU13" i="1"/>
  <c r="AV13" i="1"/>
  <c r="AT14" i="1"/>
  <c r="AU14" i="1"/>
  <c r="AV14" i="1"/>
  <c r="AT15" i="1"/>
  <c r="AU15" i="1"/>
  <c r="AV15" i="1"/>
  <c r="AT16" i="1"/>
  <c r="AU16" i="1"/>
  <c r="AV16" i="1"/>
  <c r="AT17" i="1"/>
  <c r="AU17" i="1"/>
  <c r="AV17" i="1"/>
  <c r="AT18" i="1"/>
  <c r="AU18" i="1"/>
  <c r="AV18" i="1"/>
  <c r="AT19" i="1"/>
  <c r="AU19" i="1"/>
  <c r="AV19" i="1"/>
  <c r="AT20" i="1"/>
  <c r="AU20" i="1"/>
  <c r="AV20" i="1"/>
  <c r="AT21" i="1"/>
  <c r="AU21" i="1"/>
  <c r="AV21" i="1"/>
  <c r="AT22" i="1"/>
  <c r="AU22" i="1"/>
  <c r="AV22" i="1"/>
  <c r="AT23" i="1"/>
  <c r="AU23" i="1"/>
  <c r="AV23" i="1"/>
  <c r="AT24" i="1"/>
  <c r="AU24" i="1"/>
  <c r="AV24" i="1"/>
  <c r="AT25" i="1"/>
  <c r="AU25" i="1"/>
  <c r="AV25" i="1"/>
  <c r="AT26" i="1"/>
  <c r="AU26" i="1"/>
  <c r="AV26" i="1"/>
  <c r="AT27" i="1"/>
  <c r="AU27" i="1"/>
  <c r="AV27" i="1"/>
  <c r="AT28" i="1"/>
  <c r="AU28" i="1"/>
  <c r="AV28" i="1"/>
  <c r="AT29" i="1"/>
  <c r="AU29" i="1"/>
  <c r="AV29" i="1"/>
  <c r="AT30" i="1"/>
  <c r="AU30" i="1"/>
  <c r="AV30" i="1"/>
  <c r="AT31" i="1"/>
  <c r="AU31" i="1"/>
  <c r="AV31" i="1"/>
  <c r="AT32" i="1"/>
  <c r="AU32" i="1"/>
  <c r="AV32" i="1"/>
  <c r="AT33" i="1"/>
  <c r="AU33" i="1"/>
  <c r="AV33" i="1"/>
  <c r="AT34" i="1"/>
  <c r="AU34" i="1"/>
  <c r="AV34" i="1"/>
  <c r="AT35" i="1"/>
  <c r="AU35" i="1"/>
  <c r="AV35" i="1"/>
  <c r="AT36" i="1"/>
  <c r="AU36" i="1"/>
  <c r="AV36" i="1"/>
  <c r="AT37" i="1"/>
  <c r="AU37" i="1"/>
  <c r="AV37" i="1"/>
  <c r="AT38" i="1"/>
  <c r="AU38" i="1"/>
  <c r="AV38" i="1"/>
  <c r="AT39" i="1"/>
  <c r="AU39" i="1"/>
  <c r="AV39" i="1"/>
  <c r="AT40" i="1"/>
  <c r="AU40" i="1"/>
  <c r="AV40" i="1"/>
  <c r="AT41" i="1"/>
  <c r="AU41" i="1"/>
  <c r="AV41" i="1"/>
  <c r="AT42" i="1"/>
  <c r="AU42" i="1"/>
  <c r="AV42" i="1"/>
  <c r="AT43" i="1"/>
  <c r="AU43" i="1"/>
  <c r="AV43" i="1"/>
  <c r="AT44" i="1"/>
  <c r="AU44" i="1"/>
  <c r="AV44" i="1"/>
  <c r="AT45" i="1"/>
  <c r="AU45" i="1"/>
  <c r="AV45" i="1"/>
  <c r="AT46" i="1"/>
  <c r="AU46" i="1"/>
  <c r="AV46" i="1"/>
  <c r="AT47" i="1"/>
  <c r="AU47" i="1"/>
  <c r="AV47" i="1"/>
  <c r="AS48" i="1"/>
  <c r="AT48" i="1"/>
  <c r="AO48" i="1"/>
  <c r="AQ48" i="1"/>
  <c r="Q115" i="1"/>
  <c r="Q114" i="1"/>
  <c r="Q113" i="1"/>
  <c r="Q109" i="1"/>
  <c r="Q108" i="1"/>
  <c r="Q107" i="1"/>
  <c r="Q103" i="1"/>
  <c r="Q102" i="1"/>
  <c r="Q101" i="1"/>
  <c r="AF66" i="1"/>
  <c r="AN66" i="1" s="1"/>
  <c r="U66" i="1"/>
  <c r="AA66" i="1" s="1"/>
  <c r="AC66" i="1" s="1"/>
  <c r="Q66" i="1"/>
  <c r="K66" i="1"/>
  <c r="R66" i="1" s="1"/>
  <c r="AO80" i="1"/>
  <c r="AO82" i="1"/>
  <c r="AO84" i="1"/>
  <c r="AO75" i="1"/>
  <c r="AN77" i="1"/>
  <c r="AN76" i="1"/>
  <c r="AN75" i="1"/>
  <c r="X89" i="1"/>
  <c r="AU48" i="1"/>
  <c r="AV48" i="1"/>
  <c r="AL66" i="1"/>
  <c r="AO79" i="1"/>
  <c r="AE91" i="1"/>
  <c r="AO47" i="1"/>
  <c r="AO46" i="1"/>
  <c r="AO45" i="1"/>
  <c r="AQ45" i="1"/>
  <c r="AL45" i="1"/>
  <c r="AQ47" i="1"/>
  <c r="AL47" i="1"/>
  <c r="AQ46" i="1"/>
  <c r="AL46" i="1"/>
  <c r="AP65" i="1"/>
  <c r="AF65" i="1"/>
  <c r="AL65" i="1"/>
  <c r="U65" i="1"/>
  <c r="AA65" i="1" s="1"/>
  <c r="AC65" i="1" s="1"/>
  <c r="Q65" i="1"/>
  <c r="K65" i="1"/>
  <c r="R65" i="1" s="1"/>
  <c r="AO44" i="1"/>
  <c r="AO43" i="1"/>
  <c r="AP63" i="1"/>
  <c r="AF63" i="1"/>
  <c r="AL63" i="1" s="1"/>
  <c r="U63" i="1"/>
  <c r="AA63" i="1" s="1"/>
  <c r="AC63" i="1" s="1"/>
  <c r="K63" i="1"/>
  <c r="R63" i="1" s="1"/>
  <c r="Q63" i="1"/>
  <c r="AQ44" i="1"/>
  <c r="AM56" i="1"/>
  <c r="AM57" i="1"/>
  <c r="AL44" i="1"/>
  <c r="U64" i="1"/>
  <c r="AA64" i="1" s="1"/>
  <c r="AC64" i="1" s="1"/>
  <c r="AB56" i="1"/>
  <c r="AB57" i="1"/>
  <c r="U58" i="1"/>
  <c r="AA58" i="1" s="1"/>
  <c r="AC58" i="1" s="1"/>
  <c r="U59" i="1"/>
  <c r="AA59" i="1" s="1"/>
  <c r="AC59" i="1" s="1"/>
  <c r="U60" i="1"/>
  <c r="AA60" i="1" s="1"/>
  <c r="AC60" i="1" s="1"/>
  <c r="U61" i="1"/>
  <c r="AA61" i="1" s="1"/>
  <c r="AC61" i="1" s="1"/>
  <c r="U62" i="1"/>
  <c r="AA62" i="1" s="1"/>
  <c r="AC62" i="1" s="1"/>
  <c r="K64" i="1"/>
  <c r="R64" i="1" s="1"/>
  <c r="Q56" i="1"/>
  <c r="Q57" i="1"/>
  <c r="K58" i="1"/>
  <c r="R58" i="1" s="1"/>
  <c r="K59" i="1"/>
  <c r="R59" i="1" s="1"/>
  <c r="K60" i="1"/>
  <c r="R60" i="1" s="1"/>
  <c r="K61" i="1"/>
  <c r="R61" i="1" s="1"/>
  <c r="K62" i="1"/>
  <c r="R62" i="1" s="1"/>
  <c r="AQ43" i="1"/>
  <c r="AL43" i="1"/>
  <c r="AP64" i="1"/>
  <c r="AF64" i="1"/>
  <c r="AL64" i="1"/>
  <c r="Q64" i="1"/>
  <c r="AO42" i="1"/>
  <c r="AQ42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6" i="1"/>
  <c r="AL48" i="1"/>
  <c r="AL42" i="1"/>
  <c r="AO41" i="1"/>
  <c r="AO40" i="1"/>
  <c r="AL40" i="1"/>
  <c r="AO39" i="1"/>
  <c r="AO38" i="1"/>
  <c r="AA71" i="1"/>
  <c r="AA72" i="1"/>
  <c r="AA74" i="1" s="1"/>
  <c r="Q71" i="1"/>
  <c r="Q72" i="1"/>
  <c r="Q73" i="1"/>
  <c r="Q77" i="1"/>
  <c r="Q78" i="1"/>
  <c r="Q79" i="1"/>
  <c r="Q83" i="1"/>
  <c r="Q84" i="1"/>
  <c r="Q58" i="1"/>
  <c r="Q59" i="1"/>
  <c r="Q60" i="1"/>
  <c r="Q61" i="1"/>
  <c r="Q62" i="1"/>
  <c r="AO37" i="1"/>
  <c r="AO36" i="1"/>
  <c r="AL41" i="1"/>
  <c r="AL39" i="1"/>
  <c r="AL38" i="1"/>
  <c r="AL37" i="1"/>
  <c r="AL6" i="1"/>
  <c r="AO6" i="1"/>
  <c r="AO7" i="1"/>
  <c r="AL8" i="1"/>
  <c r="AO8" i="1"/>
  <c r="AL9" i="1"/>
  <c r="AO9" i="1"/>
  <c r="AL10" i="1"/>
  <c r="AO10" i="1"/>
  <c r="AL11" i="1"/>
  <c r="AO11" i="1"/>
  <c r="AL12" i="1"/>
  <c r="AO12" i="1"/>
  <c r="AL13" i="1"/>
  <c r="AO13" i="1"/>
  <c r="AL14" i="1"/>
  <c r="AO14" i="1"/>
  <c r="AL15" i="1"/>
  <c r="AO15" i="1"/>
  <c r="AL16" i="1"/>
  <c r="AO16" i="1"/>
  <c r="AO17" i="1"/>
  <c r="AL18" i="1"/>
  <c r="AO18" i="1"/>
  <c r="AL19" i="1"/>
  <c r="AO19" i="1"/>
  <c r="AL20" i="1"/>
  <c r="AO20" i="1"/>
  <c r="AL21" i="1"/>
  <c r="AO21" i="1"/>
  <c r="AL22" i="1"/>
  <c r="AO22" i="1"/>
  <c r="AL23" i="1"/>
  <c r="AO23" i="1"/>
  <c r="AL24" i="1"/>
  <c r="AO24" i="1"/>
  <c r="AL25" i="1"/>
  <c r="AO25" i="1"/>
  <c r="AL26" i="1"/>
  <c r="AO26" i="1"/>
  <c r="AL27" i="1"/>
  <c r="AO27" i="1"/>
  <c r="L28" i="1"/>
  <c r="V28" i="1"/>
  <c r="AL28" i="1"/>
  <c r="AO28" i="1"/>
  <c r="L30" i="1"/>
  <c r="V30" i="1"/>
  <c r="AL30" i="1"/>
  <c r="AO30" i="1"/>
  <c r="AL31" i="1"/>
  <c r="AO31" i="1"/>
  <c r="AL32" i="1"/>
  <c r="AO32" i="1"/>
  <c r="AL33" i="1"/>
  <c r="AO33" i="1"/>
  <c r="AL34" i="1"/>
  <c r="AO34" i="1"/>
  <c r="AL35" i="1"/>
  <c r="AO35" i="1"/>
  <c r="AL36" i="1"/>
  <c r="AA56" i="1"/>
  <c r="AL56" i="1"/>
  <c r="AA57" i="1"/>
  <c r="AL57" i="1"/>
  <c r="AF58" i="1"/>
  <c r="AL58" i="1" s="1"/>
  <c r="AF59" i="1"/>
  <c r="AL59" i="1" s="1"/>
  <c r="AF60" i="1"/>
  <c r="AN60" i="1" s="1"/>
  <c r="AF61" i="1"/>
  <c r="AN61" i="1" s="1"/>
  <c r="AF62" i="1"/>
  <c r="AL62" i="1" s="1"/>
  <c r="AP62" i="1"/>
  <c r="Q89" i="1"/>
  <c r="Q90" i="1"/>
  <c r="Q91" i="1"/>
  <c r="AL29" i="1"/>
  <c r="AL7" i="1"/>
  <c r="AL17" i="1"/>
  <c r="AN65" i="1"/>
  <c r="AN64" i="1"/>
  <c r="AN63" i="1"/>
  <c r="AL60" i="1"/>
  <c r="Q97" i="1" l="1"/>
  <c r="Q96" i="1"/>
  <c r="AN62" i="1"/>
  <c r="AW6" i="1"/>
  <c r="D2" i="3" s="1"/>
  <c r="AX6" i="1"/>
  <c r="E2" i="3" s="1"/>
  <c r="Y75" i="1"/>
  <c r="X75" i="1"/>
  <c r="AX7" i="1"/>
  <c r="E3" i="3" s="1"/>
  <c r="AN59" i="1"/>
  <c r="AX48" i="1"/>
  <c r="E43" i="3" s="1"/>
  <c r="AY45" i="1"/>
  <c r="Q51" i="1"/>
  <c r="Q22" i="1"/>
  <c r="AW45" i="1"/>
  <c r="AB46" i="1"/>
  <c r="AM51" i="1"/>
  <c r="AM48" i="1"/>
  <c r="AM44" i="1"/>
  <c r="AM41" i="1"/>
  <c r="AM25" i="1"/>
  <c r="AM42" i="1"/>
  <c r="AM20" i="1"/>
  <c r="AM46" i="1"/>
  <c r="AM26" i="1"/>
  <c r="AM10" i="1"/>
  <c r="AM31" i="1"/>
  <c r="AM15" i="1"/>
  <c r="AM8" i="1"/>
  <c r="AM9" i="1"/>
  <c r="AM12" i="1"/>
  <c r="AM34" i="1"/>
  <c r="AM39" i="1"/>
  <c r="AM7" i="1"/>
  <c r="AM52" i="1"/>
  <c r="AM47" i="1"/>
  <c r="AM32" i="1"/>
  <c r="AM37" i="1"/>
  <c r="AM17" i="1"/>
  <c r="AM36" i="1"/>
  <c r="AM16" i="1"/>
  <c r="AM11" i="1"/>
  <c r="AM38" i="1"/>
  <c r="AM22" i="1"/>
  <c r="AM43" i="1"/>
  <c r="AM27" i="1"/>
  <c r="AM21" i="1"/>
  <c r="AM33" i="1"/>
  <c r="AM28" i="1"/>
  <c r="AM18" i="1"/>
  <c r="AM23" i="1"/>
  <c r="AM49" i="1"/>
  <c r="AM50" i="1"/>
  <c r="AM13" i="1"/>
  <c r="AM40" i="1"/>
  <c r="AM24" i="1"/>
  <c r="AM45" i="1"/>
  <c r="AM30" i="1"/>
  <c r="AM14" i="1"/>
  <c r="AM35" i="1"/>
  <c r="AM19" i="1"/>
  <c r="AM6" i="1"/>
  <c r="Q49" i="1"/>
  <c r="Q47" i="1"/>
  <c r="Q35" i="1"/>
  <c r="Q19" i="1"/>
  <c r="Q40" i="1"/>
  <c r="Q24" i="1"/>
  <c r="Q46" i="1"/>
  <c r="Q33" i="1"/>
  <c r="Q38" i="1"/>
  <c r="Q52" i="1"/>
  <c r="Q11" i="1"/>
  <c r="Q16" i="1"/>
  <c r="Q9" i="1"/>
  <c r="Q8" i="1"/>
  <c r="Q31" i="1"/>
  <c r="Q15" i="1"/>
  <c r="Q36" i="1"/>
  <c r="Q45" i="1"/>
  <c r="Q29" i="1"/>
  <c r="Q13" i="1"/>
  <c r="Q34" i="1"/>
  <c r="Q18" i="1"/>
  <c r="Q7" i="1"/>
  <c r="Q10" i="1"/>
  <c r="Q43" i="1"/>
  <c r="Q32" i="1"/>
  <c r="Q25" i="1"/>
  <c r="Q14" i="1"/>
  <c r="Q27" i="1"/>
  <c r="Q41" i="1"/>
  <c r="Q30" i="1"/>
  <c r="Q48" i="1"/>
  <c r="Q39" i="1"/>
  <c r="Q23" i="1"/>
  <c r="Q44" i="1"/>
  <c r="Q28" i="1"/>
  <c r="Q12" i="1"/>
  <c r="Q37" i="1"/>
  <c r="Q21" i="1"/>
  <c r="Q42" i="1"/>
  <c r="Q26" i="1"/>
  <c r="Q6" i="1"/>
  <c r="AB36" i="1"/>
  <c r="AB27" i="1"/>
  <c r="AB17" i="1"/>
  <c r="AB11" i="1"/>
  <c r="Q50" i="1"/>
  <c r="Q17" i="1"/>
  <c r="AB49" i="1"/>
  <c r="AB38" i="1"/>
  <c r="AB30" i="1"/>
  <c r="Q20" i="1"/>
  <c r="AB44" i="1"/>
  <c r="AB40" i="1"/>
  <c r="AB32" i="1"/>
  <c r="AB25" i="1"/>
  <c r="AB19" i="1"/>
  <c r="AB33" i="1"/>
  <c r="AB22" i="1"/>
  <c r="AB43" i="1"/>
  <c r="AB16" i="1"/>
  <c r="AB8" i="1"/>
  <c r="AB14" i="1"/>
  <c r="AB24" i="1"/>
  <c r="AB7" i="1"/>
  <c r="AB45" i="1"/>
  <c r="AB29" i="1"/>
  <c r="AB13" i="1"/>
  <c r="AB18" i="1"/>
  <c r="AB39" i="1"/>
  <c r="AB23" i="1"/>
  <c r="AB28" i="1"/>
  <c r="AB12" i="1"/>
  <c r="AB6" i="1"/>
  <c r="AB41" i="1"/>
  <c r="AB51" i="1"/>
  <c r="AB48" i="1"/>
  <c r="AB9" i="1"/>
  <c r="AB35" i="1"/>
  <c r="AB52" i="1"/>
  <c r="AB47" i="1"/>
  <c r="AB37" i="1"/>
  <c r="AB21" i="1"/>
  <c r="AB42" i="1"/>
  <c r="AB26" i="1"/>
  <c r="AB10" i="1"/>
  <c r="AB31" i="1"/>
  <c r="AB15" i="1"/>
  <c r="AB20" i="1"/>
  <c r="AM29" i="1"/>
  <c r="AB34" i="1"/>
  <c r="AL61" i="1"/>
  <c r="AN67" i="1"/>
  <c r="AM53" i="1"/>
  <c r="AN58" i="1"/>
  <c r="AX51" i="1"/>
  <c r="E46" i="3" s="1"/>
  <c r="AN68" i="1"/>
  <c r="AX47" i="1"/>
  <c r="E42" i="3" s="1"/>
  <c r="AW47" i="1"/>
  <c r="D42" i="3" s="1"/>
  <c r="AY47" i="1"/>
  <c r="F42" i="3" s="1"/>
  <c r="AX42" i="1"/>
  <c r="E38" i="3" s="1"/>
  <c r="AW42" i="1"/>
  <c r="D38" i="3" s="1"/>
  <c r="AY42" i="1"/>
  <c r="F38" i="3" s="1"/>
  <c r="AX38" i="1"/>
  <c r="E34" i="3" s="1"/>
  <c r="AW38" i="1"/>
  <c r="D34" i="3" s="1"/>
  <c r="AY38" i="1"/>
  <c r="F34" i="3" s="1"/>
  <c r="AX34" i="1"/>
  <c r="E30" i="3" s="1"/>
  <c r="AW34" i="1"/>
  <c r="D30" i="3" s="1"/>
  <c r="AY34" i="1"/>
  <c r="F30" i="3" s="1"/>
  <c r="AX30" i="1"/>
  <c r="E26" i="3" s="1"/>
  <c r="AW30" i="1"/>
  <c r="D26" i="3" s="1"/>
  <c r="AY30" i="1"/>
  <c r="F26" i="3" s="1"/>
  <c r="AX26" i="1"/>
  <c r="E22" i="3" s="1"/>
  <c r="AW26" i="1"/>
  <c r="D22" i="3" s="1"/>
  <c r="AY26" i="1"/>
  <c r="F22" i="3" s="1"/>
  <c r="AX24" i="1"/>
  <c r="E20" i="3" s="1"/>
  <c r="AW24" i="1"/>
  <c r="D20" i="3" s="1"/>
  <c r="AY24" i="1"/>
  <c r="F20" i="3" s="1"/>
  <c r="Q53" i="1"/>
  <c r="AB50" i="1"/>
  <c r="AW43" i="1"/>
  <c r="D39" i="3" s="1"/>
  <c r="AY43" i="1"/>
  <c r="F39" i="3" s="1"/>
  <c r="AX43" i="1"/>
  <c r="E39" i="3" s="1"/>
  <c r="AW39" i="1"/>
  <c r="D35" i="3" s="1"/>
  <c r="AY39" i="1"/>
  <c r="F35" i="3" s="1"/>
  <c r="AX39" i="1"/>
  <c r="E35" i="3" s="1"/>
  <c r="AW35" i="1"/>
  <c r="D31" i="3" s="1"/>
  <c r="AY35" i="1"/>
  <c r="F31" i="3" s="1"/>
  <c r="AX35" i="1"/>
  <c r="E31" i="3" s="1"/>
  <c r="AW31" i="1"/>
  <c r="D27" i="3" s="1"/>
  <c r="AY31" i="1"/>
  <c r="F27" i="3" s="1"/>
  <c r="AX31" i="1"/>
  <c r="E27" i="3" s="1"/>
  <c r="AW27" i="1"/>
  <c r="D23" i="3" s="1"/>
  <c r="AY27" i="1"/>
  <c r="F23" i="3" s="1"/>
  <c r="AX27" i="1"/>
  <c r="E23" i="3" s="1"/>
  <c r="AB53" i="1"/>
  <c r="AX44" i="1"/>
  <c r="E40" i="3" s="1"/>
  <c r="AW44" i="1"/>
  <c r="D40" i="3" s="1"/>
  <c r="AY44" i="1"/>
  <c r="F40" i="3" s="1"/>
  <c r="AX40" i="1"/>
  <c r="E36" i="3" s="1"/>
  <c r="AW40" i="1"/>
  <c r="D36" i="3" s="1"/>
  <c r="AY40" i="1"/>
  <c r="F36" i="3" s="1"/>
  <c r="AX36" i="1"/>
  <c r="E32" i="3" s="1"/>
  <c r="AW36" i="1"/>
  <c r="D32" i="3" s="1"/>
  <c r="AY36" i="1"/>
  <c r="F32" i="3" s="1"/>
  <c r="AX32" i="1"/>
  <c r="E28" i="3" s="1"/>
  <c r="AW32" i="1"/>
  <c r="D28" i="3" s="1"/>
  <c r="AY32" i="1"/>
  <c r="F28" i="3" s="1"/>
  <c r="AX28" i="1"/>
  <c r="E24" i="3" s="1"/>
  <c r="AW28" i="1"/>
  <c r="D24" i="3" s="1"/>
  <c r="AY28" i="1"/>
  <c r="F24" i="3" s="1"/>
  <c r="AX20" i="1"/>
  <c r="E16" i="3" s="1"/>
  <c r="AW20" i="1"/>
  <c r="D16" i="3" s="1"/>
  <c r="AY20" i="1"/>
  <c r="F16" i="3" s="1"/>
  <c r="AW46" i="1"/>
  <c r="D41" i="3" s="1"/>
  <c r="AY46" i="1"/>
  <c r="F41" i="3" s="1"/>
  <c r="AX46" i="1"/>
  <c r="E41" i="3" s="1"/>
  <c r="AW41" i="1"/>
  <c r="D37" i="3" s="1"/>
  <c r="AY41" i="1"/>
  <c r="F37" i="3" s="1"/>
  <c r="AX41" i="1"/>
  <c r="E37" i="3" s="1"/>
  <c r="AW37" i="1"/>
  <c r="D33" i="3" s="1"/>
  <c r="AY37" i="1"/>
  <c r="F33" i="3" s="1"/>
  <c r="AX37" i="1"/>
  <c r="E33" i="3" s="1"/>
  <c r="AW33" i="1"/>
  <c r="D29" i="3" s="1"/>
  <c r="AY33" i="1"/>
  <c r="F29" i="3" s="1"/>
  <c r="AX33" i="1"/>
  <c r="E29" i="3" s="1"/>
  <c r="AW29" i="1"/>
  <c r="D25" i="3" s="1"/>
  <c r="AY29" i="1"/>
  <c r="F25" i="3" s="1"/>
  <c r="AX29" i="1"/>
  <c r="E25" i="3" s="1"/>
  <c r="AX22" i="1"/>
  <c r="E18" i="3" s="1"/>
  <c r="AW22" i="1"/>
  <c r="D18" i="3" s="1"/>
  <c r="AY22" i="1"/>
  <c r="F18" i="3" s="1"/>
  <c r="AW53" i="1"/>
  <c r="AX25" i="1"/>
  <c r="E21" i="3" s="1"/>
  <c r="AX23" i="1"/>
  <c r="E19" i="3" s="1"/>
  <c r="AX21" i="1"/>
  <c r="E17" i="3" s="1"/>
  <c r="AX19" i="1"/>
  <c r="E15" i="3" s="1"/>
  <c r="AY18" i="1"/>
  <c r="F14" i="3" s="1"/>
  <c r="AW18" i="1"/>
  <c r="D14" i="3" s="1"/>
  <c r="AX17" i="1"/>
  <c r="E13" i="3" s="1"/>
  <c r="AY16" i="1"/>
  <c r="F12" i="3" s="1"/>
  <c r="AW16" i="1"/>
  <c r="D12" i="3" s="1"/>
  <c r="AX15" i="1"/>
  <c r="E11" i="3" s="1"/>
  <c r="AY14" i="1"/>
  <c r="F10" i="3" s="1"/>
  <c r="AW14" i="1"/>
  <c r="D10" i="3" s="1"/>
  <c r="AX13" i="1"/>
  <c r="E9" i="3" s="1"/>
  <c r="AY12" i="1"/>
  <c r="F8" i="3" s="1"/>
  <c r="AW12" i="1"/>
  <c r="D8" i="3" s="1"/>
  <c r="AX11" i="1"/>
  <c r="E7" i="3" s="1"/>
  <c r="AY10" i="1"/>
  <c r="F6" i="3" s="1"/>
  <c r="AW10" i="1"/>
  <c r="D6" i="3" s="1"/>
  <c r="AX9" i="1"/>
  <c r="E5" i="3" s="1"/>
  <c r="AY8" i="1"/>
  <c r="F4" i="3" s="1"/>
  <c r="AW8" i="1"/>
  <c r="D4" i="3" s="1"/>
  <c r="AY49" i="1"/>
  <c r="F44" i="3" s="1"/>
  <c r="AW49" i="1"/>
  <c r="D44" i="3" s="1"/>
  <c r="AY52" i="1"/>
  <c r="F47" i="3" s="1"/>
  <c r="AW52" i="1"/>
  <c r="D47" i="3" s="1"/>
  <c r="AY50" i="1"/>
  <c r="F45" i="3" s="1"/>
  <c r="AW50" i="1"/>
  <c r="D45" i="3" s="1"/>
  <c r="AX53" i="1"/>
  <c r="AY25" i="1"/>
  <c r="F21" i="3" s="1"/>
  <c r="AY23" i="1"/>
  <c r="F19" i="3" s="1"/>
  <c r="AY21" i="1"/>
  <c r="F17" i="3" s="1"/>
  <c r="AY19" i="1"/>
  <c r="F15" i="3" s="1"/>
  <c r="AY17" i="1"/>
  <c r="F13" i="3" s="1"/>
  <c r="AY15" i="1"/>
  <c r="F11" i="3" s="1"/>
  <c r="AY13" i="1"/>
  <c r="F9" i="3" s="1"/>
  <c r="AY11" i="1"/>
  <c r="F7" i="3" s="1"/>
  <c r="AY9" i="1"/>
  <c r="F5" i="3" s="1"/>
  <c r="AY7" i="1"/>
  <c r="F3" i="3" s="1"/>
  <c r="AY48" i="1"/>
  <c r="F43" i="3" s="1"/>
  <c r="AY51" i="1"/>
  <c r="F46" i="3" s="1"/>
  <c r="Q86" i="1" l="1"/>
  <c r="Q104" i="1"/>
  <c r="Q116" i="1"/>
  <c r="Q74" i="1"/>
  <c r="Q110" i="1"/>
  <c r="Q80" i="1"/>
  <c r="Q92" i="1"/>
  <c r="Q98" i="1"/>
  <c r="O93" i="1" l="1"/>
  <c r="N93" i="1"/>
  <c r="O117" i="1"/>
  <c r="N117" i="1"/>
  <c r="N99" i="1"/>
  <c r="O99" i="1"/>
  <c r="N81" i="1"/>
  <c r="O81" i="1"/>
  <c r="O111" i="1"/>
  <c r="N111" i="1"/>
  <c r="N75" i="1"/>
  <c r="O75" i="1"/>
  <c r="N105" i="1"/>
  <c r="O105" i="1"/>
  <c r="N87" i="1"/>
  <c r="O87" i="1"/>
</calcChain>
</file>

<file path=xl/sharedStrings.xml><?xml version="1.0" encoding="utf-8"?>
<sst xmlns="http://schemas.openxmlformats.org/spreadsheetml/2006/main" count="473" uniqueCount="210">
  <si>
    <t>Tri Race Record</t>
  </si>
  <si>
    <t>Swim</t>
  </si>
  <si>
    <t>T1</t>
  </si>
  <si>
    <t>Bike</t>
  </si>
  <si>
    <t>T2</t>
  </si>
  <si>
    <t>Run</t>
  </si>
  <si>
    <t xml:space="preserve">  Event</t>
  </si>
  <si>
    <t>Type</t>
  </si>
  <si>
    <t>Date</t>
  </si>
  <si>
    <t>Time</t>
  </si>
  <si>
    <t>Plc/Total</t>
  </si>
  <si>
    <t>Category</t>
  </si>
  <si>
    <t>Distance</t>
  </si>
  <si>
    <t>Rank</t>
  </si>
  <si>
    <t>Pace</t>
  </si>
  <si>
    <t>Comments</t>
  </si>
  <si>
    <t>h</t>
  </si>
  <si>
    <t>m</t>
  </si>
  <si>
    <t>s</t>
  </si>
  <si>
    <t>Overall</t>
  </si>
  <si>
    <t>Km</t>
  </si>
  <si>
    <t>Miles</t>
  </si>
  <si>
    <t>/100m</t>
  </si>
  <si>
    <t>Km/hr</t>
  </si>
  <si>
    <t>Mile/hr</t>
  </si>
  <si>
    <t>Pace/Mile</t>
  </si>
  <si>
    <t>Griskus</t>
  </si>
  <si>
    <t>Sprint</t>
  </si>
  <si>
    <t>369/374</t>
  </si>
  <si>
    <t>Niantic</t>
  </si>
  <si>
    <t>286/295</t>
  </si>
  <si>
    <t xml:space="preserve">Madison  </t>
  </si>
  <si>
    <t>224/250</t>
  </si>
  <si>
    <t>115/133</t>
  </si>
  <si>
    <t>M2029</t>
  </si>
  <si>
    <t>318/400</t>
  </si>
  <si>
    <t>211/261</t>
  </si>
  <si>
    <t>Cl</t>
  </si>
  <si>
    <t>CATS Sprint</t>
  </si>
  <si>
    <t>52/52</t>
  </si>
  <si>
    <t>M1929</t>
  </si>
  <si>
    <t>78/102</t>
  </si>
  <si>
    <t>0..5</t>
  </si>
  <si>
    <t>296/376</t>
  </si>
  <si>
    <t>M2529</t>
  </si>
  <si>
    <t>72/76</t>
  </si>
  <si>
    <t>Sandy Beach</t>
  </si>
  <si>
    <t>28/34</t>
  </si>
  <si>
    <t>207/303</t>
  </si>
  <si>
    <t>Danbury</t>
  </si>
  <si>
    <t>103/137</t>
  </si>
  <si>
    <t>9/10</t>
  </si>
  <si>
    <t>214/302</t>
  </si>
  <si>
    <t>Olympic</t>
  </si>
  <si>
    <t>125/129</t>
  </si>
  <si>
    <t>4/4</t>
  </si>
  <si>
    <t xml:space="preserve">Griskus  </t>
  </si>
  <si>
    <t>188/209</t>
  </si>
  <si>
    <t>13/13</t>
  </si>
  <si>
    <t>77/102</t>
  </si>
  <si>
    <t>8/9</t>
  </si>
  <si>
    <t>273/325</t>
  </si>
  <si>
    <t>Mossman</t>
  </si>
  <si>
    <t>352/519</t>
  </si>
  <si>
    <t>30/36</t>
  </si>
  <si>
    <t>42/50</t>
  </si>
  <si>
    <t>3/3</t>
  </si>
  <si>
    <t>67/78</t>
  </si>
  <si>
    <t>6/6</t>
  </si>
  <si>
    <t>64/80</t>
  </si>
  <si>
    <t>Park City</t>
  </si>
  <si>
    <t>180/189</t>
  </si>
  <si>
    <t>16/17</t>
  </si>
  <si>
    <t>Timberman</t>
  </si>
  <si>
    <t>½ Ironman</t>
  </si>
  <si>
    <t>59/59</t>
  </si>
  <si>
    <t>18/18</t>
  </si>
  <si>
    <t>Relay</t>
  </si>
  <si>
    <t>Darien</t>
  </si>
  <si>
    <t>157/175</t>
  </si>
  <si>
    <t>14/14</t>
  </si>
  <si>
    <t>246/279</t>
  </si>
  <si>
    <t>33/35</t>
  </si>
  <si>
    <t>M3035</t>
  </si>
  <si>
    <t>84/124</t>
  </si>
  <si>
    <t>16/21</t>
  </si>
  <si>
    <t>M3039</t>
  </si>
  <si>
    <t>182/339</t>
  </si>
  <si>
    <t>22/31</t>
  </si>
  <si>
    <t>43/73</t>
  </si>
  <si>
    <t>2/2</t>
  </si>
  <si>
    <t>Swim &amp; Bike Times include transition</t>
  </si>
  <si>
    <t>1257/1368</t>
  </si>
  <si>
    <t>175/183</t>
  </si>
  <si>
    <t>42/48</t>
  </si>
  <si>
    <t>Jojo &amp; the Mo Bros</t>
  </si>
  <si>
    <t>1137</t>
  </si>
  <si>
    <t>46/49</t>
  </si>
  <si>
    <t>M50</t>
  </si>
  <si>
    <t>UJ 2005</t>
  </si>
  <si>
    <t>1042</t>
  </si>
  <si>
    <t>17/17</t>
  </si>
  <si>
    <t>Gjr 2004</t>
  </si>
  <si>
    <t>58/59</t>
  </si>
  <si>
    <t>32/32</t>
  </si>
  <si>
    <t>Gjr &amp; AJ</t>
  </si>
  <si>
    <t>Projected 2006</t>
  </si>
  <si>
    <t>best</t>
  </si>
  <si>
    <t>case</t>
  </si>
  <si>
    <t>T's</t>
  </si>
  <si>
    <t>TOTAL</t>
  </si>
  <si>
    <t>worst</t>
  </si>
  <si>
    <t>Estimate</t>
  </si>
  <si>
    <t>Mid 1</t>
  </si>
  <si>
    <t>Mid 2</t>
  </si>
  <si>
    <t>Short Swim Course &amp; Bike Detour</t>
  </si>
  <si>
    <t>Changed Run Course</t>
  </si>
  <si>
    <t>Waramaug Old</t>
  </si>
  <si>
    <t>Waramaug New</t>
  </si>
  <si>
    <t>Bike Detour</t>
  </si>
  <si>
    <t>254/297</t>
  </si>
  <si>
    <t>M3034</t>
  </si>
  <si>
    <t>22/22</t>
  </si>
  <si>
    <t>125/203</t>
  </si>
  <si>
    <t>13/14</t>
  </si>
  <si>
    <t>Pace Rank</t>
  </si>
  <si>
    <t>23/27</t>
  </si>
  <si>
    <t>329/447</t>
  </si>
  <si>
    <t>74/111</t>
  </si>
  <si>
    <t>5/6</t>
  </si>
  <si>
    <t>Long T1 Run from Swim to Trans</t>
  </si>
  <si>
    <t>254/293</t>
  </si>
  <si>
    <t>11/15</t>
  </si>
  <si>
    <t>Waramaug High</t>
  </si>
  <si>
    <t>105/234</t>
  </si>
  <si>
    <t>7/15</t>
  </si>
  <si>
    <t>Time Off Bike</t>
  </si>
  <si>
    <t>273/417</t>
  </si>
  <si>
    <t>16/36</t>
  </si>
  <si>
    <t>CLYD</t>
  </si>
  <si>
    <t>Rev3</t>
  </si>
  <si>
    <t>14/17</t>
  </si>
  <si>
    <t>28/33</t>
  </si>
  <si>
    <t>498/549</t>
  </si>
  <si>
    <t>530/683</t>
  </si>
  <si>
    <t>356/397</t>
  </si>
  <si>
    <t>34/35</t>
  </si>
  <si>
    <t>Avg</t>
  </si>
  <si>
    <t>Case</t>
  </si>
  <si>
    <t>347/435</t>
  </si>
  <si>
    <t>12/14</t>
  </si>
  <si>
    <t>95 Start Temp</t>
  </si>
  <si>
    <t>6/10</t>
  </si>
  <si>
    <t>619/865</t>
  </si>
  <si>
    <t>race with gjr swim and rusty run</t>
  </si>
  <si>
    <t xml:space="preserve">bike UJ </t>
  </si>
  <si>
    <t>Jake run</t>
  </si>
  <si>
    <t>442/485</t>
  </si>
  <si>
    <t>45/46</t>
  </si>
  <si>
    <t>M3539</t>
  </si>
  <si>
    <t>234/454</t>
  </si>
  <si>
    <t>30/48</t>
  </si>
  <si>
    <t>Toughman</t>
  </si>
  <si>
    <t>Oly</t>
  </si>
  <si>
    <t>S</t>
  </si>
  <si>
    <t>B</t>
  </si>
  <si>
    <t>R</t>
  </si>
  <si>
    <t>Timber</t>
  </si>
  <si>
    <t>Toughman Prediction (Olympic Based)</t>
  </si>
  <si>
    <t>Prediction Oly</t>
  </si>
  <si>
    <t>Prediction Sprint</t>
  </si>
  <si>
    <t>Prediction Final</t>
  </si>
  <si>
    <t>624/751</t>
  </si>
  <si>
    <t>85/92</t>
  </si>
  <si>
    <t>relay</t>
  </si>
  <si>
    <t>%</t>
  </si>
  <si>
    <t>Tot</t>
  </si>
  <si>
    <t>Racers</t>
  </si>
  <si>
    <t>Race No</t>
  </si>
  <si>
    <t>REv3 Prediction</t>
  </si>
  <si>
    <t>928/1003</t>
  </si>
  <si>
    <t>157/159</t>
  </si>
  <si>
    <t>293/351</t>
  </si>
  <si>
    <t>First Loop Run 34:09 Second Loop 33:02</t>
  </si>
  <si>
    <t>Full Course</t>
  </si>
  <si>
    <t>Mighty Moss</t>
  </si>
  <si>
    <t>MightMoss</t>
  </si>
  <si>
    <t>112/124</t>
  </si>
  <si>
    <t>19/19</t>
  </si>
  <si>
    <t>Flat on Bike</t>
  </si>
  <si>
    <t>22/28</t>
  </si>
  <si>
    <t>187/417</t>
  </si>
  <si>
    <t>Run Splits: 10:29, 20:30, 29.54</t>
  </si>
  <si>
    <t>Pct Finish</t>
  </si>
  <si>
    <t>Pct Time</t>
  </si>
  <si>
    <t>Race</t>
  </si>
  <si>
    <t>Swim%</t>
  </si>
  <si>
    <t>Bike%</t>
  </si>
  <si>
    <t>Run%</t>
  </si>
  <si>
    <t>Row Labels</t>
  </si>
  <si>
    <t>Grand Total</t>
  </si>
  <si>
    <t>Average of Swim%</t>
  </si>
  <si>
    <t>Average of Bike%</t>
  </si>
  <si>
    <t>Average of Run%</t>
  </si>
  <si>
    <t>IM Texas2012</t>
  </si>
  <si>
    <t>IMLP 2011</t>
  </si>
  <si>
    <t>Rev3 Maine</t>
  </si>
  <si>
    <t>341/444</t>
  </si>
  <si>
    <t>52/61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</si>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</sst>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m:ss"/>
    <numFmt numFmtId="165" formatCode="0.0"/>
    <numFmt numFmtId="166" formatCode="00"/>
    <numFmt numFmtId="167" formatCode="mmmm\ d\,\ \'yy"/>
    <numFmt numFmtId="168" formatCode="0.0#"/>
    <numFmt numFmtId="169" formatCode="mmm/yyyy"/>
    <numFmt numFmtId="170" formatCode="0.0%"/>
  </numFmts>
  <fonts count="21" x14ac:knownFonts="1">
    <font>
      <sz val="10"/>
      <name val="Arial"/>
    </font>
    <font>
      <sz val="10"/>
      <name val="Arial"/>
      <family val="2"/>
    </font>
    <font>
      <sz val="8"/>
      <color indexed="32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b/>
      <sz val="18"/>
      <name val="Calibri"/>
      <family val="2"/>
    </font>
    <font>
      <sz val="10"/>
      <name val="Calibri"/>
      <family val="2"/>
    </font>
    <font>
      <sz val="10"/>
      <color indexed="18"/>
      <name val="Calibri"/>
      <family val="2"/>
    </font>
    <font>
      <sz val="9"/>
      <color indexed="18"/>
      <name val="Calibri"/>
      <family val="2"/>
    </font>
    <font>
      <b/>
      <sz val="14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11"/>
      <name val="Calibri"/>
      <family val="2"/>
    </font>
    <font>
      <sz val="10"/>
      <color indexed="62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0"/>
      <name val="Arial"/>
      <family val="2"/>
    </font>
    <font>
      <sz val="10"/>
      <name val="Cambria"/>
      <family val="1"/>
      <scheme val="major"/>
    </font>
    <font>
      <sz val="1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</fills>
  <borders count="99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hair">
        <color auto="1"/>
      </bottom>
      <diagonal/>
    </border>
    <border>
      <left style="thick">
        <color auto="1"/>
      </left>
      <right/>
      <top style="hair">
        <color auto="1"/>
      </top>
      <bottom style="hair">
        <color auto="1"/>
      </bottom>
      <diagonal/>
    </border>
    <border>
      <left style="thick">
        <color auto="1"/>
      </left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ck">
        <color auto="1"/>
      </right>
      <top/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1">
    <xf numFmtId="0" fontId="0" fillId="0" borderId="0"/>
    <xf numFmtId="0" fontId="2" fillId="2" borderId="1"/>
    <xf numFmtId="0" fontId="3" fillId="0" borderId="0">
      <alignment vertical="top"/>
    </xf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400">
    <xf numFmtId="0" fontId="0" fillId="0" borderId="0" xfId="0"/>
    <xf numFmtId="169" fontId="6" fillId="3" borderId="0" xfId="0" applyNumberFormat="1" applyFont="1" applyFill="1" applyBorder="1" applyAlignment="1" applyProtection="1"/>
    <xf numFmtId="0" fontId="6" fillId="3" borderId="0" xfId="0" applyNumberFormat="1" applyFont="1" applyFill="1" applyBorder="1" applyAlignment="1" applyProtection="1"/>
    <xf numFmtId="166" fontId="6" fillId="3" borderId="0" xfId="0" applyNumberFormat="1" applyFont="1" applyFill="1" applyBorder="1" applyAlignment="1" applyProtection="1"/>
    <xf numFmtId="49" fontId="6" fillId="3" borderId="0" xfId="0" applyNumberFormat="1" applyFont="1" applyFill="1" applyBorder="1" applyAlignment="1" applyProtection="1"/>
    <xf numFmtId="168" fontId="6" fillId="3" borderId="0" xfId="0" applyNumberFormat="1" applyFont="1" applyFill="1" applyBorder="1" applyAlignment="1" applyProtection="1"/>
    <xf numFmtId="1" fontId="7" fillId="3" borderId="0" xfId="0" applyNumberFormat="1" applyFont="1" applyFill="1" applyBorder="1" applyAlignment="1" applyProtection="1"/>
    <xf numFmtId="164" fontId="7" fillId="3" borderId="0" xfId="0" applyNumberFormat="1" applyFont="1" applyFill="1" applyBorder="1" applyAlignment="1" applyProtection="1"/>
    <xf numFmtId="0" fontId="6" fillId="3" borderId="0" xfId="0" applyFont="1" applyFill="1" applyBorder="1" applyAlignment="1" applyProtection="1"/>
    <xf numFmtId="0" fontId="6" fillId="0" borderId="0" xfId="0" applyFont="1" applyProtection="1"/>
    <xf numFmtId="0" fontId="6" fillId="0" borderId="0" xfId="0" applyFont="1"/>
    <xf numFmtId="0" fontId="8" fillId="3" borderId="0" xfId="2" applyNumberFormat="1" applyFont="1" applyFill="1" applyBorder="1" applyAlignment="1" applyProtection="1">
      <alignment horizontal="left" vertical="center"/>
    </xf>
    <xf numFmtId="0" fontId="6" fillId="3" borderId="0" xfId="0" applyFont="1" applyFill="1" applyAlignment="1" applyProtection="1">
      <alignment horizontal="left"/>
    </xf>
    <xf numFmtId="169" fontId="5" fillId="3" borderId="0" xfId="2" applyNumberFormat="1" applyFont="1" applyFill="1" applyBorder="1" applyAlignment="1" applyProtection="1">
      <alignment horizontal="left" vertical="top"/>
    </xf>
    <xf numFmtId="167" fontId="5" fillId="3" borderId="0" xfId="2" applyNumberFormat="1" applyFont="1" applyFill="1" applyBorder="1" applyAlignment="1" applyProtection="1">
      <alignment horizontal="left" vertical="top"/>
    </xf>
    <xf numFmtId="49" fontId="5" fillId="3" borderId="0" xfId="2" applyNumberFormat="1" applyFont="1" applyFill="1" applyBorder="1" applyAlignment="1" applyProtection="1">
      <alignment horizontal="left" vertical="top"/>
    </xf>
    <xf numFmtId="168" fontId="6" fillId="2" borderId="2" xfId="0" applyNumberFormat="1" applyFont="1" applyFill="1" applyBorder="1" applyAlignment="1" applyProtection="1">
      <alignment horizontal="left"/>
    </xf>
    <xf numFmtId="168" fontId="5" fillId="2" borderId="3" xfId="2" applyNumberFormat="1" applyFont="1" applyFill="1" applyBorder="1" applyAlignment="1" applyProtection="1">
      <alignment horizontal="left" vertical="top"/>
    </xf>
    <xf numFmtId="1" fontId="5" fillId="2" borderId="4" xfId="2" applyNumberFormat="1" applyFont="1" applyFill="1" applyBorder="1" applyAlignment="1" applyProtection="1">
      <alignment horizontal="left" vertical="top"/>
    </xf>
    <xf numFmtId="167" fontId="5" fillId="2" borderId="4" xfId="2" applyNumberFormat="1" applyFont="1" applyFill="1" applyBorder="1" applyAlignment="1" applyProtection="1">
      <alignment horizontal="left" vertical="top"/>
    </xf>
    <xf numFmtId="167" fontId="5" fillId="2" borderId="5" xfId="2" applyNumberFormat="1" applyFont="1" applyFill="1" applyBorder="1" applyAlignment="1" applyProtection="1">
      <alignment horizontal="left" vertical="top"/>
    </xf>
    <xf numFmtId="167" fontId="5" fillId="2" borderId="6" xfId="2" applyNumberFormat="1" applyFont="1" applyFill="1" applyBorder="1" applyAlignment="1" applyProtection="1">
      <alignment horizontal="left" vertical="top"/>
    </xf>
    <xf numFmtId="1" fontId="5" fillId="3" borderId="7" xfId="2" applyNumberFormat="1" applyFont="1" applyFill="1" applyBorder="1" applyAlignment="1" applyProtection="1">
      <alignment horizontal="left" vertical="top"/>
    </xf>
    <xf numFmtId="1" fontId="5" fillId="3" borderId="8" xfId="2" applyNumberFormat="1" applyFont="1" applyFill="1" applyBorder="1" applyAlignment="1" applyProtection="1">
      <alignment horizontal="left" vertical="top"/>
    </xf>
    <xf numFmtId="0" fontId="6" fillId="4" borderId="9" xfId="0" applyFont="1" applyFill="1" applyBorder="1" applyAlignment="1" applyProtection="1">
      <alignment horizontal="left"/>
    </xf>
    <xf numFmtId="0" fontId="5" fillId="4" borderId="3" xfId="2" applyNumberFormat="1" applyFont="1" applyFill="1" applyBorder="1" applyAlignment="1" applyProtection="1">
      <alignment horizontal="left" vertical="top"/>
    </xf>
    <xf numFmtId="167" fontId="5" fillId="4" borderId="5" xfId="2" applyNumberFormat="1" applyFont="1" applyFill="1" applyBorder="1" applyAlignment="1" applyProtection="1">
      <alignment horizontal="left" vertical="top"/>
    </xf>
    <xf numFmtId="167" fontId="5" fillId="4" borderId="4" xfId="2" applyNumberFormat="1" applyFont="1" applyFill="1" applyBorder="1" applyAlignment="1" applyProtection="1">
      <alignment horizontal="left" vertical="top"/>
    </xf>
    <xf numFmtId="167" fontId="5" fillId="4" borderId="8" xfId="2" applyNumberFormat="1" applyFont="1" applyFill="1" applyBorder="1" applyAlignment="1" applyProtection="1">
      <alignment horizontal="left" vertical="top"/>
    </xf>
    <xf numFmtId="0" fontId="6" fillId="5" borderId="9" xfId="0" applyFont="1" applyFill="1" applyBorder="1" applyAlignment="1" applyProtection="1">
      <alignment horizontal="left"/>
    </xf>
    <xf numFmtId="0" fontId="5" fillId="5" borderId="3" xfId="2" applyNumberFormat="1" applyFont="1" applyFill="1" applyBorder="1" applyAlignment="1" applyProtection="1">
      <alignment horizontal="left" vertical="top"/>
    </xf>
    <xf numFmtId="167" fontId="5" fillId="5" borderId="5" xfId="2" applyNumberFormat="1" applyFont="1" applyFill="1" applyBorder="1" applyAlignment="1" applyProtection="1">
      <alignment horizontal="left" vertical="top"/>
    </xf>
    <xf numFmtId="167" fontId="5" fillId="5" borderId="4" xfId="2" applyNumberFormat="1" applyFont="1" applyFill="1" applyBorder="1" applyAlignment="1" applyProtection="1">
      <alignment horizontal="left" vertical="top"/>
    </xf>
    <xf numFmtId="167" fontId="5" fillId="5" borderId="8" xfId="2" applyNumberFormat="1" applyFont="1" applyFill="1" applyBorder="1" applyAlignment="1" applyProtection="1">
      <alignment horizontal="left" vertical="top"/>
    </xf>
    <xf numFmtId="1" fontId="5" fillId="3" borderId="0" xfId="2" applyNumberFormat="1" applyFont="1" applyFill="1" applyBorder="1" applyAlignment="1" applyProtection="1">
      <alignment horizontal="left" vertical="top"/>
    </xf>
    <xf numFmtId="0" fontId="10" fillId="6" borderId="10" xfId="2" applyNumberFormat="1" applyFont="1" applyFill="1" applyBorder="1" applyAlignment="1" applyProtection="1">
      <alignment horizontal="left" vertical="top"/>
    </xf>
    <xf numFmtId="0" fontId="10" fillId="6" borderId="11" xfId="2" applyNumberFormat="1" applyFont="1" applyFill="1" applyBorder="1" applyAlignment="1" applyProtection="1">
      <alignment horizontal="center" vertical="top"/>
    </xf>
    <xf numFmtId="0" fontId="10" fillId="6" borderId="12" xfId="2" applyNumberFormat="1" applyFont="1" applyFill="1" applyBorder="1" applyAlignment="1" applyProtection="1">
      <alignment horizontal="center" vertical="top"/>
    </xf>
    <xf numFmtId="49" fontId="10" fillId="6" borderId="11" xfId="2" applyNumberFormat="1" applyFont="1" applyFill="1" applyBorder="1" applyAlignment="1" applyProtection="1">
      <alignment horizontal="center" vertical="top"/>
    </xf>
    <xf numFmtId="49" fontId="10" fillId="6" borderId="13" xfId="2" applyNumberFormat="1" applyFont="1" applyFill="1" applyBorder="1" applyAlignment="1" applyProtection="1">
      <alignment horizontal="center" vertical="top"/>
    </xf>
    <xf numFmtId="0" fontId="10" fillId="6" borderId="13" xfId="2" applyNumberFormat="1" applyFont="1" applyFill="1" applyBorder="1" applyAlignment="1" applyProtection="1">
      <alignment horizontal="center" vertical="top"/>
    </xf>
    <xf numFmtId="168" fontId="10" fillId="2" borderId="14" xfId="2" applyNumberFormat="1" applyFont="1" applyFill="1" applyBorder="1" applyAlignment="1" applyProtection="1">
      <alignment horizontal="left" vertical="top"/>
    </xf>
    <xf numFmtId="168" fontId="10" fillId="2" borderId="15" xfId="2" applyNumberFormat="1" applyFont="1" applyFill="1" applyBorder="1" applyAlignment="1" applyProtection="1">
      <alignment horizontal="center" vertical="top"/>
    </xf>
    <xf numFmtId="1" fontId="10" fillId="2" borderId="13" xfId="2" applyNumberFormat="1" applyFont="1" applyFill="1" applyBorder="1" applyAlignment="1" applyProtection="1">
      <alignment horizontal="center" vertical="top"/>
    </xf>
    <xf numFmtId="0" fontId="10" fillId="2" borderId="10" xfId="2" applyNumberFormat="1" applyFont="1" applyFill="1" applyBorder="1" applyAlignment="1" applyProtection="1">
      <alignment horizontal="left" vertical="top"/>
    </xf>
    <xf numFmtId="0" fontId="10" fillId="2" borderId="11" xfId="2" applyNumberFormat="1" applyFont="1" applyFill="1" applyBorder="1" applyAlignment="1" applyProtection="1">
      <alignment horizontal="center" vertical="top"/>
    </xf>
    <xf numFmtId="0" fontId="10" fillId="2" borderId="12" xfId="2" applyNumberFormat="1" applyFont="1" applyFill="1" applyBorder="1" applyAlignment="1" applyProtection="1">
      <alignment horizontal="center" vertical="top"/>
    </xf>
    <xf numFmtId="164" fontId="10" fillId="2" borderId="16" xfId="2" applyNumberFormat="1" applyFont="1" applyFill="1" applyBorder="1" applyAlignment="1" applyProtection="1">
      <alignment horizontal="center" vertical="top"/>
    </xf>
    <xf numFmtId="0" fontId="10" fillId="3" borderId="17" xfId="2" applyNumberFormat="1" applyFont="1" applyFill="1" applyBorder="1" applyAlignment="1" applyProtection="1">
      <alignment horizontal="center" vertical="top"/>
    </xf>
    <xf numFmtId="0" fontId="10" fillId="3" borderId="18" xfId="2" applyNumberFormat="1" applyFont="1" applyFill="1" applyBorder="1" applyAlignment="1" applyProtection="1">
      <alignment horizontal="center" vertical="top"/>
    </xf>
    <xf numFmtId="0" fontId="10" fillId="4" borderId="11" xfId="2" applyNumberFormat="1" applyFont="1" applyFill="1" applyBorder="1" applyAlignment="1" applyProtection="1">
      <alignment horizontal="left" vertical="top"/>
    </xf>
    <xf numFmtId="0" fontId="10" fillId="4" borderId="15" xfId="2" applyNumberFormat="1" applyFont="1" applyFill="1" applyBorder="1" applyAlignment="1" applyProtection="1">
      <alignment horizontal="center" vertical="top"/>
    </xf>
    <xf numFmtId="1" fontId="10" fillId="4" borderId="13" xfId="2" applyNumberFormat="1" applyFont="1" applyFill="1" applyBorder="1" applyAlignment="1" applyProtection="1">
      <alignment horizontal="center" vertical="top"/>
    </xf>
    <xf numFmtId="0" fontId="10" fillId="4" borderId="10" xfId="2" applyNumberFormat="1" applyFont="1" applyFill="1" applyBorder="1" applyAlignment="1" applyProtection="1">
      <alignment horizontal="left" vertical="top"/>
    </xf>
    <xf numFmtId="0" fontId="10" fillId="4" borderId="11" xfId="2" applyNumberFormat="1" applyFont="1" applyFill="1" applyBorder="1" applyAlignment="1" applyProtection="1">
      <alignment horizontal="center" vertical="top"/>
    </xf>
    <xf numFmtId="0" fontId="10" fillId="4" borderId="12" xfId="2" applyNumberFormat="1" applyFont="1" applyFill="1" applyBorder="1" applyAlignment="1" applyProtection="1">
      <alignment horizontal="center" vertical="top"/>
    </xf>
    <xf numFmtId="164" fontId="10" fillId="4" borderId="10" xfId="2" applyNumberFormat="1" applyFont="1" applyFill="1" applyBorder="1" applyAlignment="1" applyProtection="1">
      <alignment horizontal="center" vertical="top"/>
    </xf>
    <xf numFmtId="164" fontId="10" fillId="4" borderId="19" xfId="2" applyNumberFormat="1" applyFont="1" applyFill="1" applyBorder="1" applyAlignment="1" applyProtection="1">
      <alignment horizontal="center" vertical="top"/>
    </xf>
    <xf numFmtId="0" fontId="10" fillId="5" borderId="11" xfId="2" applyNumberFormat="1" applyFont="1" applyFill="1" applyBorder="1" applyAlignment="1" applyProtection="1">
      <alignment horizontal="left" vertical="top"/>
    </xf>
    <xf numFmtId="0" fontId="10" fillId="5" borderId="20" xfId="2" applyNumberFormat="1" applyFont="1" applyFill="1" applyBorder="1" applyAlignment="1" applyProtection="1">
      <alignment horizontal="center" vertical="top"/>
    </xf>
    <xf numFmtId="1" fontId="10" fillId="5" borderId="13" xfId="2" applyNumberFormat="1" applyFont="1" applyFill="1" applyBorder="1" applyAlignment="1" applyProtection="1">
      <alignment horizontal="center" vertical="top"/>
    </xf>
    <xf numFmtId="0" fontId="10" fillId="5" borderId="10" xfId="2" applyNumberFormat="1" applyFont="1" applyFill="1" applyBorder="1" applyAlignment="1" applyProtection="1">
      <alignment horizontal="left" vertical="top"/>
    </xf>
    <xf numFmtId="0" fontId="10" fillId="5" borderId="11" xfId="2" applyNumberFormat="1" applyFont="1" applyFill="1" applyBorder="1" applyAlignment="1" applyProtection="1">
      <alignment horizontal="center" vertical="top"/>
    </xf>
    <xf numFmtId="0" fontId="10" fillId="5" borderId="12" xfId="2" applyNumberFormat="1" applyFont="1" applyFill="1" applyBorder="1" applyAlignment="1" applyProtection="1">
      <alignment horizontal="center" vertical="top"/>
    </xf>
    <xf numFmtId="164" fontId="10" fillId="5" borderId="10" xfId="2" applyNumberFormat="1" applyFont="1" applyFill="1" applyBorder="1" applyAlignment="1" applyProtection="1">
      <alignment horizontal="center" vertical="top"/>
    </xf>
    <xf numFmtId="1" fontId="10" fillId="6" borderId="12" xfId="2" applyNumberFormat="1" applyFont="1" applyFill="1" applyBorder="1" applyAlignment="1" applyProtection="1">
      <alignment horizontal="center" vertical="top"/>
    </xf>
    <xf numFmtId="0" fontId="12" fillId="0" borderId="0" xfId="0" applyFont="1"/>
    <xf numFmtId="0" fontId="10" fillId="6" borderId="21" xfId="2" applyNumberFormat="1" applyFont="1" applyFill="1" applyBorder="1" applyAlignment="1" applyProtection="1">
      <alignment horizontal="center" vertical="top"/>
    </xf>
    <xf numFmtId="166" fontId="10" fillId="6" borderId="21" xfId="2" applyNumberFormat="1" applyFont="1" applyFill="1" applyBorder="1" applyAlignment="1" applyProtection="1">
      <alignment horizontal="center" vertical="top"/>
    </xf>
    <xf numFmtId="49" fontId="11" fillId="6" borderId="21" xfId="2" applyNumberFormat="1" applyFont="1" applyFill="1" applyBorder="1" applyAlignment="1" applyProtection="1">
      <alignment horizontal="center" vertical="top"/>
    </xf>
    <xf numFmtId="166" fontId="11" fillId="6" borderId="21" xfId="2" applyNumberFormat="1" applyFont="1" applyFill="1" applyBorder="1" applyAlignment="1" applyProtection="1">
      <alignment horizontal="center" vertical="top"/>
    </xf>
    <xf numFmtId="168" fontId="11" fillId="2" borderId="22" xfId="2" applyNumberFormat="1" applyFont="1" applyFill="1" applyBorder="1" applyAlignment="1" applyProtection="1">
      <alignment horizontal="center" vertical="top"/>
    </xf>
    <xf numFmtId="168" fontId="11" fillId="2" borderId="23" xfId="2" applyNumberFormat="1" applyFont="1" applyFill="1" applyBorder="1" applyAlignment="1" applyProtection="1">
      <alignment horizontal="center" vertical="top"/>
    </xf>
    <xf numFmtId="1" fontId="10" fillId="2" borderId="21" xfId="2" applyNumberFormat="1" applyFont="1" applyFill="1" applyBorder="1" applyAlignment="1" applyProtection="1">
      <alignment horizontal="center" vertical="top"/>
    </xf>
    <xf numFmtId="0" fontId="10" fillId="2" borderId="21" xfId="2" applyNumberFormat="1" applyFont="1" applyFill="1" applyBorder="1" applyAlignment="1" applyProtection="1">
      <alignment horizontal="center" vertical="top"/>
    </xf>
    <xf numFmtId="166" fontId="10" fillId="2" borderId="21" xfId="2" applyNumberFormat="1" applyFont="1" applyFill="1" applyBorder="1" applyAlignment="1" applyProtection="1">
      <alignment horizontal="center" vertical="top"/>
    </xf>
    <xf numFmtId="164" fontId="11" fillId="2" borderId="24" xfId="2" applyNumberFormat="1" applyFont="1" applyFill="1" applyBorder="1" applyAlignment="1" applyProtection="1">
      <alignment horizontal="center" vertical="top"/>
    </xf>
    <xf numFmtId="0" fontId="10" fillId="3" borderId="23" xfId="2" applyNumberFormat="1" applyFont="1" applyFill="1" applyBorder="1" applyAlignment="1" applyProtection="1">
      <alignment horizontal="center" vertical="top"/>
    </xf>
    <xf numFmtId="166" fontId="10" fillId="3" borderId="24" xfId="2" applyNumberFormat="1" applyFont="1" applyFill="1" applyBorder="1" applyAlignment="1" applyProtection="1">
      <alignment horizontal="center" vertical="top"/>
    </xf>
    <xf numFmtId="0" fontId="11" fillId="4" borderId="0" xfId="2" applyNumberFormat="1" applyFont="1" applyFill="1" applyBorder="1" applyAlignment="1" applyProtection="1">
      <alignment horizontal="center" vertical="top"/>
    </xf>
    <xf numFmtId="0" fontId="11" fillId="4" borderId="23" xfId="2" applyNumberFormat="1" applyFont="1" applyFill="1" applyBorder="1" applyAlignment="1" applyProtection="1">
      <alignment horizontal="center" vertical="top"/>
    </xf>
    <xf numFmtId="1" fontId="10" fillId="4" borderId="21" xfId="2" applyNumberFormat="1" applyFont="1" applyFill="1" applyBorder="1" applyAlignment="1" applyProtection="1">
      <alignment horizontal="center" vertical="top"/>
    </xf>
    <xf numFmtId="0" fontId="10" fillId="4" borderId="21" xfId="2" applyNumberFormat="1" applyFont="1" applyFill="1" applyBorder="1" applyAlignment="1" applyProtection="1">
      <alignment horizontal="center" vertical="top"/>
    </xf>
    <xf numFmtId="166" fontId="10" fillId="4" borderId="21" xfId="2" applyNumberFormat="1" applyFont="1" applyFill="1" applyBorder="1" applyAlignment="1" applyProtection="1">
      <alignment horizontal="center" vertical="top"/>
    </xf>
    <xf numFmtId="164" fontId="11" fillId="4" borderId="21" xfId="2" applyNumberFormat="1" applyFont="1" applyFill="1" applyBorder="1" applyAlignment="1" applyProtection="1">
      <alignment horizontal="center" vertical="top"/>
    </xf>
    <xf numFmtId="164" fontId="11" fillId="4" borderId="24" xfId="2" applyNumberFormat="1" applyFont="1" applyFill="1" applyBorder="1" applyAlignment="1" applyProtection="1">
      <alignment horizontal="center" vertical="top"/>
    </xf>
    <xf numFmtId="0" fontId="11" fillId="5" borderId="0" xfId="2" applyNumberFormat="1" applyFont="1" applyFill="1" applyBorder="1" applyAlignment="1" applyProtection="1">
      <alignment horizontal="center" vertical="top"/>
    </xf>
    <xf numFmtId="0" fontId="11" fillId="5" borderId="23" xfId="2" applyNumberFormat="1" applyFont="1" applyFill="1" applyBorder="1" applyAlignment="1" applyProtection="1">
      <alignment horizontal="center" vertical="top"/>
    </xf>
    <xf numFmtId="1" fontId="10" fillId="5" borderId="21" xfId="2" applyNumberFormat="1" applyFont="1" applyFill="1" applyBorder="1" applyAlignment="1" applyProtection="1">
      <alignment horizontal="center" vertical="top"/>
    </xf>
    <xf numFmtId="0" fontId="10" fillId="5" borderId="21" xfId="2" applyNumberFormat="1" applyFont="1" applyFill="1" applyBorder="1" applyAlignment="1" applyProtection="1">
      <alignment horizontal="center" vertical="top"/>
    </xf>
    <xf numFmtId="166" fontId="10" fillId="5" borderId="21" xfId="2" applyNumberFormat="1" applyFont="1" applyFill="1" applyBorder="1" applyAlignment="1" applyProtection="1">
      <alignment horizontal="center" vertical="top"/>
    </xf>
    <xf numFmtId="164" fontId="11" fillId="5" borderId="21" xfId="2" applyNumberFormat="1" applyFont="1" applyFill="1" applyBorder="1" applyAlignment="1" applyProtection="1">
      <alignment horizontal="center" vertical="top"/>
    </xf>
    <xf numFmtId="1" fontId="10" fillId="6" borderId="25" xfId="2" applyNumberFormat="1" applyFont="1" applyFill="1" applyBorder="1" applyAlignment="1" applyProtection="1">
      <alignment horizontal="center" vertical="top"/>
    </xf>
    <xf numFmtId="0" fontId="6" fillId="0" borderId="26" xfId="0" applyNumberFormat="1" applyFont="1" applyBorder="1" applyAlignment="1" applyProtection="1">
      <alignment horizontal="left"/>
      <protection locked="0"/>
    </xf>
    <xf numFmtId="0" fontId="6" fillId="0" borderId="27" xfId="0" applyNumberFormat="1" applyFont="1" applyBorder="1" applyAlignment="1" applyProtection="1">
      <alignment horizontal="left"/>
      <protection locked="0"/>
    </xf>
    <xf numFmtId="169" fontId="6" fillId="0" borderId="28" xfId="0" applyNumberFormat="1" applyFont="1" applyBorder="1" applyAlignment="1" applyProtection="1">
      <alignment horizontal="center" shrinkToFit="1"/>
      <protection locked="0"/>
    </xf>
    <xf numFmtId="0" fontId="6" fillId="0" borderId="29" xfId="0" applyNumberFormat="1" applyFont="1" applyBorder="1" applyAlignment="1" applyProtection="1">
      <alignment horizontal="center"/>
      <protection locked="0"/>
    </xf>
    <xf numFmtId="166" fontId="6" fillId="0" borderId="30" xfId="0" applyNumberFormat="1" applyFont="1" applyBorder="1" applyAlignment="1" applyProtection="1">
      <alignment horizontal="center"/>
      <protection locked="0"/>
    </xf>
    <xf numFmtId="166" fontId="6" fillId="0" borderId="31" xfId="0" applyNumberFormat="1" applyFont="1" applyBorder="1" applyAlignment="1" applyProtection="1">
      <alignment horizontal="center"/>
      <protection locked="0"/>
    </xf>
    <xf numFmtId="0" fontId="6" fillId="0" borderId="32" xfId="0" applyNumberFormat="1" applyFont="1" applyBorder="1" applyAlignment="1" applyProtection="1">
      <alignment horizontal="center"/>
      <protection locked="0"/>
    </xf>
    <xf numFmtId="0" fontId="6" fillId="0" borderId="33" xfId="0" applyFont="1" applyBorder="1" applyAlignment="1" applyProtection="1">
      <alignment horizontal="center"/>
      <protection locked="0"/>
    </xf>
    <xf numFmtId="168" fontId="6" fillId="0" borderId="34" xfId="0" applyNumberFormat="1" applyFont="1" applyBorder="1" applyAlignment="1" applyProtection="1">
      <alignment horizontal="center"/>
      <protection locked="0"/>
    </xf>
    <xf numFmtId="168" fontId="6" fillId="3" borderId="26" xfId="0" applyNumberFormat="1" applyFont="1" applyFill="1" applyBorder="1" applyAlignment="1" applyProtection="1">
      <alignment horizontal="center"/>
      <protection locked="0"/>
    </xf>
    <xf numFmtId="1" fontId="6" fillId="0" borderId="32" xfId="2" applyNumberFormat="1" applyFont="1" applyFill="1" applyBorder="1" applyAlignment="1" applyProtection="1">
      <alignment horizontal="center" vertical="top"/>
      <protection locked="0"/>
    </xf>
    <xf numFmtId="0" fontId="6" fillId="0" borderId="35" xfId="0" applyNumberFormat="1" applyFont="1" applyBorder="1" applyAlignment="1" applyProtection="1">
      <alignment horizontal="center"/>
      <protection locked="0"/>
    </xf>
    <xf numFmtId="166" fontId="6" fillId="0" borderId="36" xfId="0" applyNumberFormat="1" applyFont="1" applyBorder="1" applyAlignment="1" applyProtection="1">
      <alignment horizontal="center"/>
      <protection locked="0"/>
    </xf>
    <xf numFmtId="166" fontId="6" fillId="0" borderId="5" xfId="0" applyNumberFormat="1" applyFont="1" applyBorder="1" applyAlignment="1" applyProtection="1">
      <alignment horizontal="center"/>
      <protection locked="0"/>
    </xf>
    <xf numFmtId="164" fontId="7" fillId="2" borderId="37" xfId="0" applyNumberFormat="1" applyFont="1" applyFill="1" applyBorder="1" applyAlignment="1" applyProtection="1">
      <alignment horizontal="center" shrinkToFit="1"/>
      <protection hidden="1"/>
    </xf>
    <xf numFmtId="1" fontId="6" fillId="0" borderId="38" xfId="0" applyNumberFormat="1" applyFont="1" applyBorder="1" applyAlignment="1" applyProtection="1">
      <alignment horizontal="center"/>
      <protection locked="0"/>
    </xf>
    <xf numFmtId="166" fontId="6" fillId="0" borderId="8" xfId="0" applyNumberFormat="1" applyFont="1" applyBorder="1" applyAlignment="1" applyProtection="1">
      <alignment horizontal="center"/>
      <protection locked="0"/>
    </xf>
    <xf numFmtId="168" fontId="6" fillId="0" borderId="5" xfId="0" applyNumberFormat="1" applyFont="1" applyBorder="1" applyAlignment="1" applyProtection="1">
      <alignment horizontal="center" shrinkToFit="1"/>
      <protection locked="0"/>
    </xf>
    <xf numFmtId="0" fontId="6" fillId="3" borderId="39" xfId="0" applyNumberFormat="1" applyFont="1" applyFill="1" applyBorder="1" applyAlignment="1" applyProtection="1">
      <alignment horizontal="center"/>
      <protection locked="0"/>
    </xf>
    <xf numFmtId="1" fontId="6" fillId="0" borderId="28" xfId="2" applyNumberFormat="1" applyFont="1" applyFill="1" applyBorder="1" applyAlignment="1" applyProtection="1">
      <alignment horizontal="center" vertical="top"/>
      <protection locked="0"/>
    </xf>
    <xf numFmtId="0" fontId="6" fillId="0" borderId="30" xfId="0" applyNumberFormat="1" applyFont="1" applyBorder="1" applyAlignment="1" applyProtection="1">
      <alignment horizontal="center"/>
      <protection locked="0"/>
    </xf>
    <xf numFmtId="0" fontId="6" fillId="0" borderId="31" xfId="0" applyNumberFormat="1" applyFont="1" applyBorder="1" applyAlignment="1" applyProtection="1">
      <alignment horizontal="center"/>
      <protection locked="0"/>
    </xf>
    <xf numFmtId="165" fontId="7" fillId="4" borderId="28" xfId="0" applyNumberFormat="1" applyFont="1" applyFill="1" applyBorder="1" applyAlignment="1" applyProtection="1">
      <alignment horizontal="center"/>
      <protection hidden="1"/>
    </xf>
    <xf numFmtId="165" fontId="7" fillId="4" borderId="40" xfId="0" applyNumberFormat="1" applyFont="1" applyFill="1" applyBorder="1" applyAlignment="1" applyProtection="1">
      <alignment horizontal="center"/>
      <protection hidden="1"/>
    </xf>
    <xf numFmtId="1" fontId="6" fillId="0" borderId="41" xfId="0" applyNumberFormat="1" applyFont="1" applyFill="1" applyBorder="1" applyAlignment="1" applyProtection="1">
      <alignment horizontal="center"/>
      <protection locked="0"/>
    </xf>
    <xf numFmtId="166" fontId="6" fillId="0" borderId="42" xfId="0" applyNumberFormat="1" applyFont="1" applyFill="1" applyBorder="1" applyAlignment="1" applyProtection="1">
      <alignment horizontal="center"/>
      <protection locked="0"/>
    </xf>
    <xf numFmtId="0" fontId="6" fillId="0" borderId="43" xfId="0" applyNumberFormat="1" applyFont="1" applyBorder="1" applyAlignment="1" applyProtection="1">
      <alignment horizontal="center"/>
      <protection locked="0"/>
    </xf>
    <xf numFmtId="0" fontId="6" fillId="3" borderId="44" xfId="0" applyNumberFormat="1" applyFont="1" applyFill="1" applyBorder="1" applyAlignment="1" applyProtection="1">
      <alignment horizontal="center"/>
      <protection locked="0"/>
    </xf>
    <xf numFmtId="164" fontId="7" fillId="5" borderId="28" xfId="0" applyNumberFormat="1" applyFont="1" applyFill="1" applyBorder="1" applyAlignment="1" applyProtection="1">
      <alignment horizontal="center"/>
      <protection hidden="1"/>
    </xf>
    <xf numFmtId="0" fontId="7" fillId="5" borderId="40" xfId="0" applyNumberFormat="1" applyFont="1" applyFill="1" applyBorder="1" applyAlignment="1" applyProtection="1">
      <alignment horizontal="center"/>
      <protection hidden="1"/>
    </xf>
    <xf numFmtId="164" fontId="7" fillId="5" borderId="40" xfId="0" applyNumberFormat="1" applyFont="1" applyFill="1" applyBorder="1" applyAlignment="1" applyProtection="1">
      <alignment horizontal="center"/>
      <protection hidden="1"/>
    </xf>
    <xf numFmtId="9" fontId="6" fillId="0" borderId="45" xfId="3" applyFont="1" applyBorder="1" applyAlignment="1" applyProtection="1">
      <alignment horizontal="left"/>
      <protection locked="0"/>
    </xf>
    <xf numFmtId="21" fontId="6" fillId="0" borderId="0" xfId="0" applyNumberFormat="1" applyFont="1" applyProtection="1"/>
    <xf numFmtId="0" fontId="6" fillId="0" borderId="46" xfId="0" applyNumberFormat="1" applyFont="1" applyBorder="1" applyAlignment="1" applyProtection="1">
      <alignment horizontal="left"/>
      <protection locked="0"/>
    </xf>
    <xf numFmtId="0" fontId="6" fillId="0" borderId="1" xfId="0" applyNumberFormat="1" applyFont="1" applyBorder="1" applyAlignment="1" applyProtection="1">
      <alignment horizontal="left"/>
      <protection locked="0"/>
    </xf>
    <xf numFmtId="169" fontId="6" fillId="0" borderId="1" xfId="0" applyNumberFormat="1" applyFont="1" applyBorder="1" applyAlignment="1" applyProtection="1">
      <alignment horizontal="center" shrinkToFit="1"/>
      <protection locked="0"/>
    </xf>
    <xf numFmtId="0" fontId="6" fillId="0" borderId="47" xfId="0" applyNumberFormat="1" applyFont="1" applyBorder="1" applyAlignment="1" applyProtection="1">
      <alignment horizontal="center"/>
      <protection locked="0"/>
    </xf>
    <xf numFmtId="166" fontId="6" fillId="0" borderId="48" xfId="0" applyNumberFormat="1" applyFont="1" applyBorder="1" applyAlignment="1" applyProtection="1">
      <alignment horizontal="center"/>
      <protection locked="0"/>
    </xf>
    <xf numFmtId="166" fontId="6" fillId="0" borderId="49" xfId="0" applyNumberFormat="1" applyFont="1" applyBorder="1" applyAlignment="1" applyProtection="1">
      <alignment horizontal="center"/>
      <protection locked="0"/>
    </xf>
    <xf numFmtId="49" fontId="6" fillId="0" borderId="1" xfId="0" applyNumberFormat="1" applyFont="1" applyBorder="1" applyAlignment="1" applyProtection="1">
      <alignment horizontal="center"/>
      <protection locked="0"/>
    </xf>
    <xf numFmtId="0" fontId="6" fillId="0" borderId="1" xfId="0" applyNumberFormat="1" applyFont="1" applyBorder="1" applyAlignment="1" applyProtection="1">
      <alignment horizontal="center"/>
      <protection locked="0"/>
    </xf>
    <xf numFmtId="0" fontId="6" fillId="0" borderId="50" xfId="0" applyFont="1" applyBorder="1" applyAlignment="1" applyProtection="1">
      <alignment horizontal="center"/>
      <protection locked="0"/>
    </xf>
    <xf numFmtId="168" fontId="6" fillId="0" borderId="22" xfId="0" applyNumberFormat="1" applyFont="1" applyBorder="1" applyAlignment="1" applyProtection="1">
      <alignment horizontal="center"/>
      <protection locked="0"/>
    </xf>
    <xf numFmtId="168" fontId="6" fillId="3" borderId="46" xfId="0" applyNumberFormat="1" applyFont="1" applyFill="1" applyBorder="1" applyAlignment="1" applyProtection="1">
      <alignment horizontal="center"/>
      <protection locked="0"/>
    </xf>
    <xf numFmtId="1" fontId="6" fillId="0" borderId="1" xfId="2" applyNumberFormat="1" applyFont="1" applyFill="1" applyBorder="1" applyAlignment="1" applyProtection="1">
      <alignment horizontal="center" vertical="top"/>
      <protection locked="0"/>
    </xf>
    <xf numFmtId="0" fontId="6" fillId="0" borderId="51" xfId="0" applyNumberFormat="1" applyFont="1" applyBorder="1" applyAlignment="1" applyProtection="1">
      <alignment horizontal="center"/>
      <protection locked="0"/>
    </xf>
    <xf numFmtId="166" fontId="6" fillId="0" borderId="52" xfId="0" applyNumberFormat="1" applyFont="1" applyBorder="1" applyAlignment="1" applyProtection="1">
      <alignment horizontal="center"/>
      <protection locked="0"/>
    </xf>
    <xf numFmtId="166" fontId="6" fillId="0" borderId="53" xfId="0" applyNumberFormat="1" applyFont="1" applyBorder="1" applyAlignment="1" applyProtection="1">
      <alignment horizontal="center"/>
      <protection locked="0"/>
    </xf>
    <xf numFmtId="164" fontId="7" fillId="2" borderId="16" xfId="0" applyNumberFormat="1" applyFont="1" applyFill="1" applyBorder="1" applyAlignment="1" applyProtection="1">
      <alignment horizontal="center" shrinkToFit="1"/>
      <protection hidden="1"/>
    </xf>
    <xf numFmtId="1" fontId="6" fillId="0" borderId="54" xfId="0" applyNumberFormat="1" applyFont="1" applyBorder="1" applyAlignment="1" applyProtection="1">
      <alignment horizontal="center"/>
      <protection locked="0"/>
    </xf>
    <xf numFmtId="166" fontId="6" fillId="0" borderId="55" xfId="0" applyNumberFormat="1" applyFont="1" applyBorder="1" applyAlignment="1" applyProtection="1">
      <alignment horizontal="center"/>
      <protection locked="0"/>
    </xf>
    <xf numFmtId="168" fontId="6" fillId="0" borderId="0" xfId="0" applyNumberFormat="1" applyFont="1" applyBorder="1" applyAlignment="1" applyProtection="1">
      <alignment horizontal="center" shrinkToFit="1"/>
      <protection locked="0"/>
    </xf>
    <xf numFmtId="0" fontId="6" fillId="3" borderId="56" xfId="0" applyNumberFormat="1" applyFont="1" applyFill="1" applyBorder="1" applyAlignment="1" applyProtection="1">
      <alignment horizontal="center"/>
      <protection locked="0"/>
    </xf>
    <xf numFmtId="1" fontId="6" fillId="0" borderId="57" xfId="2" applyNumberFormat="1" applyFont="1" applyFill="1" applyBorder="1" applyAlignment="1" applyProtection="1">
      <alignment horizontal="center" vertical="top"/>
      <protection locked="0"/>
    </xf>
    <xf numFmtId="0" fontId="6" fillId="0" borderId="48" xfId="0" applyNumberFormat="1" applyFont="1" applyBorder="1" applyAlignment="1" applyProtection="1">
      <alignment horizontal="center"/>
      <protection locked="0"/>
    </xf>
    <xf numFmtId="0" fontId="6" fillId="0" borderId="58" xfId="0" applyNumberFormat="1" applyFont="1" applyBorder="1" applyAlignment="1" applyProtection="1">
      <alignment horizontal="center"/>
      <protection locked="0"/>
    </xf>
    <xf numFmtId="165" fontId="7" fillId="4" borderId="57" xfId="0" applyNumberFormat="1" applyFont="1" applyFill="1" applyBorder="1" applyAlignment="1" applyProtection="1">
      <alignment horizontal="center"/>
      <protection hidden="1"/>
    </xf>
    <xf numFmtId="0" fontId="7" fillId="4" borderId="59" xfId="0" applyNumberFormat="1" applyFont="1" applyFill="1" applyBorder="1" applyAlignment="1" applyProtection="1">
      <alignment horizontal="center"/>
      <protection hidden="1"/>
    </xf>
    <xf numFmtId="165" fontId="7" fillId="4" borderId="59" xfId="0" applyNumberFormat="1" applyFont="1" applyFill="1" applyBorder="1" applyAlignment="1" applyProtection="1">
      <alignment horizontal="center"/>
      <protection hidden="1"/>
    </xf>
    <xf numFmtId="1" fontId="6" fillId="0" borderId="60" xfId="0" applyNumberFormat="1" applyFont="1" applyFill="1" applyBorder="1" applyAlignment="1" applyProtection="1">
      <alignment horizontal="center"/>
      <protection locked="0"/>
    </xf>
    <xf numFmtId="166" fontId="6" fillId="0" borderId="61" xfId="0" applyNumberFormat="1" applyFont="1" applyFill="1" applyBorder="1" applyAlignment="1" applyProtection="1">
      <alignment horizontal="center"/>
      <protection locked="0"/>
    </xf>
    <xf numFmtId="168" fontId="6" fillId="0" borderId="58" xfId="0" applyNumberFormat="1" applyFont="1" applyBorder="1" applyAlignment="1" applyProtection="1">
      <alignment horizontal="center" shrinkToFit="1"/>
      <protection locked="0"/>
    </xf>
    <xf numFmtId="0" fontId="6" fillId="3" borderId="62" xfId="0" applyNumberFormat="1" applyFont="1" applyFill="1" applyBorder="1" applyAlignment="1" applyProtection="1">
      <alignment horizontal="center"/>
      <protection locked="0"/>
    </xf>
    <xf numFmtId="0" fontId="6" fillId="0" borderId="49" xfId="0" applyNumberFormat="1" applyFont="1" applyBorder="1" applyAlignment="1" applyProtection="1">
      <alignment horizontal="center"/>
      <protection locked="0"/>
    </xf>
    <xf numFmtId="164" fontId="7" fillId="5" borderId="57" xfId="0" applyNumberFormat="1" applyFont="1" applyFill="1" applyBorder="1" applyAlignment="1" applyProtection="1">
      <alignment horizontal="center"/>
      <protection hidden="1"/>
    </xf>
    <xf numFmtId="164" fontId="7" fillId="5" borderId="59" xfId="0" applyNumberFormat="1" applyFont="1" applyFill="1" applyBorder="1" applyAlignment="1" applyProtection="1">
      <alignment horizontal="center"/>
      <protection hidden="1"/>
    </xf>
    <xf numFmtId="0" fontId="6" fillId="0" borderId="63" xfId="0" applyNumberFormat="1" applyFont="1" applyBorder="1" applyAlignment="1" applyProtection="1">
      <alignment horizontal="left"/>
      <protection locked="0"/>
    </xf>
    <xf numFmtId="0" fontId="6" fillId="0" borderId="64" xfId="0" applyNumberFormat="1" applyFont="1" applyBorder="1" applyAlignment="1" applyProtection="1">
      <alignment horizontal="left"/>
      <protection locked="0"/>
    </xf>
    <xf numFmtId="169" fontId="6" fillId="0" borderId="64" xfId="0" applyNumberFormat="1" applyFont="1" applyBorder="1" applyAlignment="1" applyProtection="1">
      <alignment horizontal="center" shrinkToFit="1"/>
      <protection locked="0"/>
    </xf>
    <xf numFmtId="0" fontId="6" fillId="0" borderId="65" xfId="0" applyNumberFormat="1" applyFont="1" applyBorder="1" applyAlignment="1" applyProtection="1">
      <alignment horizontal="center"/>
      <protection locked="0"/>
    </xf>
    <xf numFmtId="166" fontId="6" fillId="0" borderId="66" xfId="0" applyNumberFormat="1" applyFont="1" applyBorder="1" applyAlignment="1" applyProtection="1">
      <alignment horizontal="center"/>
      <protection locked="0"/>
    </xf>
    <xf numFmtId="166" fontId="6" fillId="0" borderId="67" xfId="0" applyNumberFormat="1" applyFont="1" applyBorder="1" applyAlignment="1" applyProtection="1">
      <alignment horizontal="center"/>
      <protection locked="0"/>
    </xf>
    <xf numFmtId="0" fontId="6" fillId="0" borderId="68" xfId="0" applyNumberFormat="1" applyFont="1" applyBorder="1" applyAlignment="1" applyProtection="1">
      <alignment horizontal="center"/>
      <protection locked="0"/>
    </xf>
    <xf numFmtId="0" fontId="6" fillId="0" borderId="69" xfId="0" applyFont="1" applyBorder="1" applyAlignment="1" applyProtection="1">
      <alignment horizontal="center"/>
      <protection locked="0"/>
    </xf>
    <xf numFmtId="168" fontId="6" fillId="0" borderId="70" xfId="0" applyNumberFormat="1" applyFont="1" applyBorder="1" applyAlignment="1" applyProtection="1">
      <alignment horizontal="center"/>
      <protection locked="0"/>
    </xf>
    <xf numFmtId="168" fontId="6" fillId="3" borderId="63" xfId="0" applyNumberFormat="1" applyFont="1" applyFill="1" applyBorder="1" applyAlignment="1" applyProtection="1">
      <alignment horizontal="center"/>
      <protection locked="0"/>
    </xf>
    <xf numFmtId="1" fontId="6" fillId="0" borderId="64" xfId="2" applyNumberFormat="1" applyFont="1" applyFill="1" applyBorder="1" applyAlignment="1" applyProtection="1">
      <alignment horizontal="center" vertical="top"/>
      <protection locked="0"/>
    </xf>
    <xf numFmtId="0" fontId="6" fillId="0" borderId="71" xfId="0" applyNumberFormat="1" applyFont="1" applyBorder="1" applyAlignment="1" applyProtection="1">
      <alignment horizontal="center"/>
      <protection locked="0"/>
    </xf>
    <xf numFmtId="166" fontId="6" fillId="0" borderId="72" xfId="0" applyNumberFormat="1" applyFont="1" applyBorder="1" applyAlignment="1" applyProtection="1">
      <alignment horizontal="center"/>
      <protection locked="0"/>
    </xf>
    <xf numFmtId="166" fontId="6" fillId="0" borderId="73" xfId="0" applyNumberFormat="1" applyFont="1" applyBorder="1" applyAlignment="1" applyProtection="1">
      <alignment horizontal="center"/>
      <protection locked="0"/>
    </xf>
    <xf numFmtId="164" fontId="7" fillId="2" borderId="74" xfId="0" applyNumberFormat="1" applyFont="1" applyFill="1" applyBorder="1" applyAlignment="1" applyProtection="1">
      <alignment horizontal="center" shrinkToFit="1"/>
      <protection hidden="1"/>
    </xf>
    <xf numFmtId="1" fontId="6" fillId="0" borderId="75" xfId="0" applyNumberFormat="1" applyFont="1" applyBorder="1" applyAlignment="1" applyProtection="1">
      <alignment horizontal="center"/>
      <protection locked="0"/>
    </xf>
    <xf numFmtId="166" fontId="6" fillId="0" borderId="76" xfId="0" applyNumberFormat="1" applyFont="1" applyBorder="1" applyAlignment="1" applyProtection="1">
      <alignment horizontal="center"/>
      <protection locked="0"/>
    </xf>
    <xf numFmtId="168" fontId="6" fillId="0" borderId="77" xfId="0" applyNumberFormat="1" applyFont="1" applyBorder="1" applyAlignment="1" applyProtection="1">
      <alignment horizontal="center" shrinkToFit="1"/>
      <protection locked="0"/>
    </xf>
    <xf numFmtId="0" fontId="6" fillId="3" borderId="78" xfId="0" applyNumberFormat="1" applyFont="1" applyFill="1" applyBorder="1" applyAlignment="1" applyProtection="1">
      <alignment horizontal="center"/>
      <protection locked="0"/>
    </xf>
    <xf numFmtId="1" fontId="6" fillId="0" borderId="68" xfId="2" applyNumberFormat="1" applyFont="1" applyFill="1" applyBorder="1" applyAlignment="1" applyProtection="1">
      <alignment horizontal="center" vertical="top"/>
      <protection locked="0"/>
    </xf>
    <xf numFmtId="0" fontId="6" fillId="0" borderId="66" xfId="0" applyNumberFormat="1" applyFont="1" applyBorder="1" applyAlignment="1" applyProtection="1">
      <alignment horizontal="center"/>
      <protection locked="0"/>
    </xf>
    <xf numFmtId="0" fontId="6" fillId="0" borderId="77" xfId="0" applyNumberFormat="1" applyFont="1" applyBorder="1" applyAlignment="1" applyProtection="1">
      <alignment horizontal="center"/>
      <protection locked="0"/>
    </xf>
    <xf numFmtId="165" fontId="7" fillId="4" borderId="68" xfId="0" applyNumberFormat="1" applyFont="1" applyFill="1" applyBorder="1" applyAlignment="1" applyProtection="1">
      <alignment horizontal="center"/>
      <protection hidden="1"/>
    </xf>
    <xf numFmtId="165" fontId="7" fillId="4" borderId="79" xfId="0" applyNumberFormat="1" applyFont="1" applyFill="1" applyBorder="1" applyAlignment="1" applyProtection="1">
      <alignment horizontal="center"/>
      <protection hidden="1"/>
    </xf>
    <xf numFmtId="1" fontId="6" fillId="0" borderId="75" xfId="0" applyNumberFormat="1" applyFont="1" applyFill="1" applyBorder="1" applyAlignment="1" applyProtection="1">
      <alignment horizontal="center"/>
      <protection locked="0"/>
    </xf>
    <xf numFmtId="166" fontId="6" fillId="0" borderId="76" xfId="0" applyNumberFormat="1" applyFont="1" applyFill="1" applyBorder="1" applyAlignment="1" applyProtection="1">
      <alignment horizontal="center"/>
      <protection locked="0"/>
    </xf>
    <xf numFmtId="0" fontId="6" fillId="3" borderId="80" xfId="0" applyNumberFormat="1" applyFont="1" applyFill="1" applyBorder="1" applyAlignment="1" applyProtection="1">
      <alignment horizontal="center"/>
      <protection locked="0"/>
    </xf>
    <xf numFmtId="0" fontId="6" fillId="0" borderId="67" xfId="0" applyNumberFormat="1" applyFont="1" applyBorder="1" applyAlignment="1" applyProtection="1">
      <alignment horizontal="center"/>
      <protection locked="0"/>
    </xf>
    <xf numFmtId="164" fontId="7" fillId="5" borderId="68" xfId="0" applyNumberFormat="1" applyFont="1" applyFill="1" applyBorder="1" applyAlignment="1" applyProtection="1">
      <alignment horizontal="center"/>
      <protection hidden="1"/>
    </xf>
    <xf numFmtId="164" fontId="7" fillId="5" borderId="79" xfId="0" applyNumberFormat="1" applyFont="1" applyFill="1" applyBorder="1" applyAlignment="1" applyProtection="1">
      <alignment horizontal="center"/>
      <protection hidden="1"/>
    </xf>
    <xf numFmtId="0" fontId="6" fillId="0" borderId="57" xfId="0" applyNumberFormat="1" applyFont="1" applyBorder="1" applyAlignment="1" applyProtection="1">
      <alignment horizontal="left"/>
      <protection locked="0"/>
    </xf>
    <xf numFmtId="0" fontId="6" fillId="0" borderId="28" xfId="0" applyNumberFormat="1" applyFont="1" applyBorder="1" applyAlignment="1" applyProtection="1">
      <alignment horizontal="left"/>
      <protection locked="0"/>
    </xf>
    <xf numFmtId="49" fontId="6" fillId="0" borderId="28" xfId="0" applyNumberFormat="1" applyFont="1" applyBorder="1" applyAlignment="1" applyProtection="1">
      <alignment horizontal="center"/>
      <protection locked="0"/>
    </xf>
    <xf numFmtId="0" fontId="6" fillId="0" borderId="28" xfId="0" applyNumberFormat="1" applyFont="1" applyBorder="1" applyAlignment="1" applyProtection="1">
      <alignment horizontal="center"/>
      <protection locked="0"/>
    </xf>
    <xf numFmtId="0" fontId="6" fillId="0" borderId="81" xfId="0" applyFont="1" applyBorder="1" applyAlignment="1" applyProtection="1">
      <alignment horizontal="center"/>
      <protection locked="0"/>
    </xf>
    <xf numFmtId="168" fontId="6" fillId="3" borderId="39" xfId="0" applyNumberFormat="1" applyFont="1" applyFill="1" applyBorder="1" applyAlignment="1" applyProtection="1">
      <alignment horizontal="center"/>
      <protection locked="0"/>
    </xf>
    <xf numFmtId="166" fontId="6" fillId="0" borderId="43" xfId="0" applyNumberFormat="1" applyFont="1" applyBorder="1" applyAlignment="1" applyProtection="1">
      <alignment horizontal="center"/>
      <protection locked="0"/>
    </xf>
    <xf numFmtId="1" fontId="6" fillId="0" borderId="41" xfId="0" applyNumberFormat="1" applyFont="1" applyBorder="1" applyAlignment="1" applyProtection="1">
      <alignment horizontal="center"/>
      <protection locked="0"/>
    </xf>
    <xf numFmtId="166" fontId="6" fillId="0" borderId="42" xfId="0" applyNumberFormat="1" applyFont="1" applyBorder="1" applyAlignment="1" applyProtection="1">
      <alignment horizontal="center"/>
      <protection locked="0"/>
    </xf>
    <xf numFmtId="9" fontId="6" fillId="0" borderId="31" xfId="3" applyFont="1" applyBorder="1" applyAlignment="1" applyProtection="1">
      <alignment horizontal="left"/>
      <protection locked="0"/>
    </xf>
    <xf numFmtId="0" fontId="6" fillId="3" borderId="51" xfId="0" applyNumberFormat="1" applyFont="1" applyFill="1" applyBorder="1" applyAlignment="1" applyProtection="1">
      <alignment horizontal="center"/>
      <protection locked="0"/>
    </xf>
    <xf numFmtId="166" fontId="6" fillId="3" borderId="52" xfId="0" applyNumberFormat="1" applyFont="1" applyFill="1" applyBorder="1" applyAlignment="1" applyProtection="1">
      <alignment horizontal="center"/>
      <protection locked="0"/>
    </xf>
    <xf numFmtId="166" fontId="6" fillId="3" borderId="82" xfId="0" applyNumberFormat="1" applyFont="1" applyFill="1" applyBorder="1" applyAlignment="1" applyProtection="1">
      <alignment horizontal="center"/>
      <protection locked="0"/>
    </xf>
    <xf numFmtId="0" fontId="6" fillId="3" borderId="46" xfId="0" applyNumberFormat="1" applyFont="1" applyFill="1" applyBorder="1" applyAlignment="1" applyProtection="1">
      <alignment horizontal="center"/>
      <protection locked="0"/>
    </xf>
    <xf numFmtId="1" fontId="6" fillId="3" borderId="1" xfId="2" applyNumberFormat="1" applyFont="1" applyFill="1" applyBorder="1" applyAlignment="1" applyProtection="1">
      <alignment horizontal="center" vertical="top"/>
      <protection locked="0"/>
    </xf>
    <xf numFmtId="0" fontId="6" fillId="3" borderId="52" xfId="0" applyNumberFormat="1" applyFont="1" applyFill="1" applyBorder="1" applyAlignment="1" applyProtection="1">
      <alignment horizontal="center"/>
      <protection locked="0"/>
    </xf>
    <xf numFmtId="0" fontId="6" fillId="3" borderId="53" xfId="0" applyNumberFormat="1" applyFont="1" applyFill="1" applyBorder="1" applyAlignment="1" applyProtection="1">
      <alignment horizontal="center"/>
      <protection locked="0"/>
    </xf>
    <xf numFmtId="165" fontId="7" fillId="4" borderId="57" xfId="0" applyNumberFormat="1" applyFont="1" applyFill="1" applyBorder="1" applyAlignment="1" applyProtection="1">
      <alignment horizontal="center" shrinkToFit="1"/>
      <protection hidden="1"/>
    </xf>
    <xf numFmtId="165" fontId="7" fillId="4" borderId="59" xfId="0" applyNumberFormat="1" applyFont="1" applyFill="1" applyBorder="1" applyAlignment="1" applyProtection="1">
      <alignment horizontal="center" shrinkToFit="1"/>
      <protection hidden="1"/>
    </xf>
    <xf numFmtId="1" fontId="6" fillId="3" borderId="54" xfId="0" applyNumberFormat="1" applyFont="1" applyFill="1" applyBorder="1" applyAlignment="1" applyProtection="1">
      <alignment horizontal="center"/>
      <protection locked="0"/>
    </xf>
    <xf numFmtId="166" fontId="6" fillId="3" borderId="55" xfId="0" applyNumberFormat="1" applyFont="1" applyFill="1" applyBorder="1" applyAlignment="1" applyProtection="1">
      <alignment horizontal="center"/>
      <protection locked="0"/>
    </xf>
    <xf numFmtId="0" fontId="6" fillId="3" borderId="0" xfId="0" applyNumberFormat="1" applyFont="1" applyFill="1" applyBorder="1" applyAlignment="1" applyProtection="1">
      <alignment horizontal="center"/>
      <protection locked="0"/>
    </xf>
    <xf numFmtId="0" fontId="6" fillId="3" borderId="83" xfId="0" applyNumberFormat="1" applyFont="1" applyFill="1" applyBorder="1" applyAlignment="1" applyProtection="1">
      <alignment horizontal="center"/>
      <protection locked="0"/>
    </xf>
    <xf numFmtId="0" fontId="6" fillId="3" borderId="82" xfId="0" applyNumberFormat="1" applyFont="1" applyFill="1" applyBorder="1" applyAlignment="1" applyProtection="1">
      <alignment horizontal="center"/>
      <protection locked="0"/>
    </xf>
    <xf numFmtId="9" fontId="6" fillId="0" borderId="82" xfId="3" applyFont="1" applyBorder="1" applyAlignment="1" applyProtection="1">
      <alignment horizontal="left"/>
      <protection locked="0"/>
    </xf>
    <xf numFmtId="166" fontId="6" fillId="0" borderId="45" xfId="0" applyNumberFormat="1" applyFont="1" applyBorder="1" applyAlignment="1" applyProtection="1">
      <alignment horizontal="center"/>
      <protection locked="0"/>
    </xf>
    <xf numFmtId="0" fontId="6" fillId="0" borderId="64" xfId="0" applyNumberFormat="1" applyFont="1" applyBorder="1" applyAlignment="1" applyProtection="1">
      <alignment horizontal="center"/>
      <protection locked="0"/>
    </xf>
    <xf numFmtId="0" fontId="6" fillId="0" borderId="84" xfId="0" applyFont="1" applyBorder="1" applyAlignment="1" applyProtection="1">
      <alignment horizontal="center"/>
      <protection locked="0"/>
    </xf>
    <xf numFmtId="1" fontId="6" fillId="0" borderId="85" xfId="0" applyNumberFormat="1" applyFont="1" applyBorder="1" applyAlignment="1" applyProtection="1">
      <alignment horizontal="center"/>
      <protection locked="0"/>
    </xf>
    <xf numFmtId="166" fontId="6" fillId="0" borderId="86" xfId="0" applyNumberFormat="1" applyFont="1" applyBorder="1" applyAlignment="1" applyProtection="1">
      <alignment horizontal="center"/>
      <protection locked="0"/>
    </xf>
    <xf numFmtId="0" fontId="6" fillId="3" borderId="63" xfId="0" applyNumberFormat="1" applyFont="1" applyFill="1" applyBorder="1" applyAlignment="1" applyProtection="1">
      <alignment horizontal="center"/>
      <protection locked="0"/>
    </xf>
    <xf numFmtId="0" fontId="6" fillId="0" borderId="72" xfId="0" applyNumberFormat="1" applyFont="1" applyBorder="1" applyAlignment="1" applyProtection="1">
      <alignment horizontal="center"/>
      <protection locked="0"/>
    </xf>
    <xf numFmtId="0" fontId="6" fillId="0" borderId="73" xfId="0" applyNumberFormat="1" applyFont="1" applyBorder="1" applyAlignment="1" applyProtection="1">
      <alignment horizontal="center"/>
      <protection locked="0"/>
    </xf>
    <xf numFmtId="1" fontId="6" fillId="0" borderId="85" xfId="0" applyNumberFormat="1" applyFont="1" applyFill="1" applyBorder="1" applyAlignment="1" applyProtection="1">
      <alignment horizontal="center"/>
      <protection locked="0"/>
    </xf>
    <xf numFmtId="166" fontId="6" fillId="0" borderId="86" xfId="0" applyNumberFormat="1" applyFont="1" applyFill="1" applyBorder="1" applyAlignment="1" applyProtection="1">
      <alignment horizontal="center"/>
      <protection locked="0"/>
    </xf>
    <xf numFmtId="0" fontId="6" fillId="3" borderId="87" xfId="0" applyNumberFormat="1" applyFont="1" applyFill="1" applyBorder="1" applyAlignment="1" applyProtection="1">
      <alignment horizontal="center"/>
      <protection locked="0"/>
    </xf>
    <xf numFmtId="0" fontId="6" fillId="0" borderId="45" xfId="0" applyNumberFormat="1" applyFont="1" applyBorder="1" applyAlignment="1" applyProtection="1">
      <alignment horizontal="center"/>
      <protection locked="0"/>
    </xf>
    <xf numFmtId="0" fontId="6" fillId="0" borderId="39" xfId="0" applyNumberFormat="1" applyFont="1" applyBorder="1" applyAlignment="1" applyProtection="1">
      <alignment horizontal="left"/>
      <protection locked="0"/>
    </xf>
    <xf numFmtId="9" fontId="6" fillId="0" borderId="42" xfId="3" applyFont="1" applyBorder="1" applyAlignment="1" applyProtection="1">
      <alignment horizontal="left"/>
      <protection locked="0"/>
    </xf>
    <xf numFmtId="166" fontId="6" fillId="0" borderId="82" xfId="0" applyNumberFormat="1" applyFont="1" applyBorder="1" applyAlignment="1" applyProtection="1">
      <alignment horizontal="center"/>
      <protection locked="0"/>
    </xf>
    <xf numFmtId="0" fontId="6" fillId="0" borderId="52" xfId="0" applyNumberFormat="1" applyFont="1" applyBorder="1" applyAlignment="1" applyProtection="1">
      <alignment horizontal="center"/>
      <protection locked="0"/>
    </xf>
    <xf numFmtId="0" fontId="6" fillId="0" borderId="53" xfId="0" applyNumberFormat="1" applyFont="1" applyBorder="1" applyAlignment="1" applyProtection="1">
      <alignment horizontal="center"/>
      <protection locked="0"/>
    </xf>
    <xf numFmtId="1" fontId="6" fillId="0" borderId="54" xfId="0" applyNumberFormat="1" applyFont="1" applyFill="1" applyBorder="1" applyAlignment="1" applyProtection="1">
      <alignment horizontal="center"/>
      <protection locked="0"/>
    </xf>
    <xf numFmtId="166" fontId="6" fillId="0" borderId="55" xfId="0" applyNumberFormat="1" applyFont="1" applyFill="1" applyBorder="1" applyAlignment="1" applyProtection="1">
      <alignment horizontal="center"/>
      <protection locked="0"/>
    </xf>
    <xf numFmtId="0" fontId="6" fillId="0" borderId="82" xfId="0" applyNumberFormat="1" applyFont="1" applyBorder="1" applyAlignment="1" applyProtection="1">
      <alignment horizontal="center"/>
      <protection locked="0"/>
    </xf>
    <xf numFmtId="9" fontId="6" fillId="0" borderId="55" xfId="3" applyFont="1" applyBorder="1" applyAlignment="1" applyProtection="1">
      <alignment horizontal="left"/>
      <protection locked="0"/>
    </xf>
    <xf numFmtId="16" fontId="6" fillId="0" borderId="1" xfId="0" quotePrefix="1" applyNumberFormat="1" applyFont="1" applyBorder="1" applyAlignment="1" applyProtection="1">
      <alignment horizontal="center"/>
      <protection locked="0"/>
    </xf>
    <xf numFmtId="49" fontId="6" fillId="0" borderId="64" xfId="0" applyNumberFormat="1" applyFont="1" applyBorder="1" applyAlignment="1" applyProtection="1">
      <alignment horizontal="center"/>
      <protection locked="0"/>
    </xf>
    <xf numFmtId="9" fontId="6" fillId="0" borderId="86" xfId="3" applyFont="1" applyBorder="1" applyAlignment="1" applyProtection="1">
      <alignment horizontal="left"/>
      <protection locked="0"/>
    </xf>
    <xf numFmtId="169" fontId="6" fillId="0" borderId="28" xfId="0" applyNumberFormat="1" applyFont="1" applyBorder="1" applyAlignment="1" applyProtection="1">
      <alignment horizontal="center"/>
      <protection locked="0"/>
    </xf>
    <xf numFmtId="168" fontId="6" fillId="0" borderId="88" xfId="0" applyNumberFormat="1" applyFont="1" applyBorder="1" applyAlignment="1" applyProtection="1">
      <alignment horizontal="center"/>
      <protection locked="0"/>
    </xf>
    <xf numFmtId="169" fontId="6" fillId="0" borderId="1" xfId="0" applyNumberFormat="1" applyFont="1" applyBorder="1" applyAlignment="1" applyProtection="1">
      <alignment horizontal="center"/>
      <protection locked="0"/>
    </xf>
    <xf numFmtId="168" fontId="6" fillId="0" borderId="89" xfId="0" applyNumberFormat="1" applyFont="1" applyBorder="1" applyAlignment="1" applyProtection="1">
      <alignment horizontal="center"/>
      <protection locked="0"/>
    </xf>
    <xf numFmtId="169" fontId="6" fillId="0" borderId="64" xfId="0" applyNumberFormat="1" applyFont="1" applyBorder="1" applyAlignment="1" applyProtection="1">
      <alignment horizontal="center"/>
      <protection locked="0"/>
    </xf>
    <xf numFmtId="168" fontId="6" fillId="0" borderId="90" xfId="0" applyNumberFormat="1" applyFont="1" applyBorder="1" applyAlignment="1" applyProtection="1">
      <alignment horizontal="center"/>
      <protection locked="0"/>
    </xf>
    <xf numFmtId="9" fontId="6" fillId="0" borderId="91" xfId="3" applyFont="1" applyBorder="1" applyAlignment="1" applyProtection="1">
      <alignment horizontal="left"/>
      <protection locked="0"/>
    </xf>
    <xf numFmtId="0" fontId="6" fillId="0" borderId="92" xfId="0" applyNumberFormat="1" applyFont="1" applyBorder="1" applyAlignment="1" applyProtection="1">
      <alignment horizontal="center"/>
      <protection locked="0"/>
    </xf>
    <xf numFmtId="0" fontId="6" fillId="3" borderId="93" xfId="0" applyNumberFormat="1" applyFont="1" applyFill="1" applyBorder="1" applyAlignment="1" applyProtection="1">
      <alignment horizontal="center"/>
      <protection locked="0"/>
    </xf>
    <xf numFmtId="1" fontId="6" fillId="0" borderId="82" xfId="2" applyNumberFormat="1" applyFont="1" applyFill="1" applyBorder="1" applyAlignment="1" applyProtection="1">
      <alignment horizontal="center" vertical="top"/>
      <protection locked="0"/>
    </xf>
    <xf numFmtId="9" fontId="6" fillId="0" borderId="55" xfId="0" applyNumberFormat="1" applyFont="1" applyBorder="1" applyAlignment="1" applyProtection="1">
      <alignment horizontal="left"/>
      <protection locked="0"/>
    </xf>
    <xf numFmtId="9" fontId="6" fillId="0" borderId="86" xfId="0" applyNumberFormat="1" applyFont="1" applyBorder="1" applyAlignment="1" applyProtection="1">
      <alignment horizontal="left"/>
      <protection locked="0"/>
    </xf>
    <xf numFmtId="169" fontId="6" fillId="0" borderId="57" xfId="0" applyNumberFormat="1" applyFont="1" applyBorder="1" applyAlignment="1" applyProtection="1">
      <alignment horizontal="center"/>
      <protection locked="0"/>
    </xf>
    <xf numFmtId="49" fontId="6" fillId="0" borderId="57" xfId="0" applyNumberFormat="1" applyFont="1" applyBorder="1" applyAlignment="1" applyProtection="1">
      <alignment horizontal="center"/>
      <protection locked="0"/>
    </xf>
    <xf numFmtId="0" fontId="6" fillId="0" borderId="94" xfId="0" applyFont="1" applyBorder="1" applyAlignment="1" applyProtection="1">
      <alignment horizontal="center"/>
      <protection locked="0"/>
    </xf>
    <xf numFmtId="168" fontId="6" fillId="3" borderId="56" xfId="0" applyNumberFormat="1" applyFont="1" applyFill="1" applyBorder="1" applyAlignment="1" applyProtection="1">
      <alignment horizontal="center"/>
      <protection locked="0"/>
    </xf>
    <xf numFmtId="166" fontId="6" fillId="0" borderId="58" xfId="0" applyNumberFormat="1" applyFont="1" applyBorder="1" applyAlignment="1" applyProtection="1">
      <alignment horizontal="center"/>
      <protection locked="0"/>
    </xf>
    <xf numFmtId="0" fontId="7" fillId="2" borderId="24" xfId="0" applyNumberFormat="1" applyFont="1" applyFill="1" applyBorder="1" applyAlignment="1" applyProtection="1">
      <alignment horizontal="center" shrinkToFit="1"/>
      <protection hidden="1"/>
    </xf>
    <xf numFmtId="164" fontId="7" fillId="2" borderId="24" xfId="0" applyNumberFormat="1" applyFont="1" applyFill="1" applyBorder="1" applyAlignment="1" applyProtection="1">
      <alignment horizontal="center" shrinkToFit="1"/>
      <protection hidden="1"/>
    </xf>
    <xf numFmtId="1" fontId="6" fillId="0" borderId="60" xfId="0" applyNumberFormat="1" applyFont="1" applyBorder="1" applyAlignment="1" applyProtection="1">
      <alignment horizontal="center"/>
      <protection locked="0"/>
    </xf>
    <xf numFmtId="166" fontId="6" fillId="0" borderId="61" xfId="0" applyNumberFormat="1" applyFont="1" applyBorder="1" applyAlignment="1" applyProtection="1">
      <alignment horizontal="center"/>
      <protection locked="0"/>
    </xf>
    <xf numFmtId="49" fontId="6" fillId="0" borderId="1" xfId="0" quotePrefix="1" applyNumberFormat="1" applyFont="1" applyBorder="1" applyAlignment="1" applyProtection="1">
      <alignment horizontal="center"/>
      <protection locked="0"/>
    </xf>
    <xf numFmtId="0" fontId="6" fillId="7" borderId="1" xfId="0" applyNumberFormat="1" applyFont="1" applyFill="1" applyBorder="1" applyAlignment="1" applyProtection="1">
      <alignment horizontal="left"/>
      <protection locked="0"/>
    </xf>
    <xf numFmtId="169" fontId="6" fillId="7" borderId="1" xfId="0" applyNumberFormat="1" applyFont="1" applyFill="1" applyBorder="1" applyAlignment="1" applyProtection="1">
      <alignment horizontal="center"/>
      <protection locked="0"/>
    </xf>
    <xf numFmtId="0" fontId="6" fillId="7" borderId="51" xfId="0" applyNumberFormat="1" applyFont="1" applyFill="1" applyBorder="1" applyAlignment="1" applyProtection="1">
      <alignment horizontal="center"/>
      <protection locked="0"/>
    </xf>
    <xf numFmtId="166" fontId="6" fillId="7" borderId="52" xfId="0" applyNumberFormat="1" applyFont="1" applyFill="1" applyBorder="1" applyAlignment="1" applyProtection="1">
      <alignment horizontal="center"/>
      <protection locked="0"/>
    </xf>
    <xf numFmtId="166" fontId="6" fillId="7" borderId="82" xfId="0" applyNumberFormat="1" applyFont="1" applyFill="1" applyBorder="1" applyAlignment="1" applyProtection="1">
      <alignment horizontal="center"/>
      <protection locked="0"/>
    </xf>
    <xf numFmtId="49" fontId="6" fillId="7" borderId="1" xfId="0" quotePrefix="1" applyNumberFormat="1" applyFont="1" applyFill="1" applyBorder="1" applyAlignment="1" applyProtection="1">
      <alignment horizontal="center"/>
      <protection locked="0"/>
    </xf>
    <xf numFmtId="49" fontId="6" fillId="7" borderId="1" xfId="0" applyNumberFormat="1" applyFont="1" applyFill="1" applyBorder="1" applyAlignment="1" applyProtection="1">
      <alignment horizontal="center"/>
      <protection locked="0"/>
    </xf>
    <xf numFmtId="0" fontId="6" fillId="7" borderId="50" xfId="0" applyFont="1" applyFill="1" applyBorder="1" applyAlignment="1" applyProtection="1">
      <alignment horizontal="center"/>
      <protection locked="0"/>
    </xf>
    <xf numFmtId="168" fontId="6" fillId="7" borderId="22" xfId="0" applyNumberFormat="1" applyFont="1" applyFill="1" applyBorder="1" applyAlignment="1" applyProtection="1">
      <alignment horizontal="center"/>
      <protection locked="0"/>
    </xf>
    <xf numFmtId="168" fontId="6" fillId="7" borderId="46" xfId="0" applyNumberFormat="1" applyFont="1" applyFill="1" applyBorder="1" applyAlignment="1" applyProtection="1">
      <alignment horizontal="center"/>
      <protection locked="0"/>
    </xf>
    <xf numFmtId="1" fontId="6" fillId="7" borderId="1" xfId="2" applyNumberFormat="1" applyFont="1" applyFill="1" applyBorder="1" applyAlignment="1" applyProtection="1">
      <alignment horizontal="center" vertical="top"/>
      <protection locked="0"/>
    </xf>
    <xf numFmtId="166" fontId="6" fillId="7" borderId="53" xfId="0" applyNumberFormat="1" applyFont="1" applyFill="1" applyBorder="1" applyAlignment="1" applyProtection="1">
      <alignment horizontal="center"/>
      <protection locked="0"/>
    </xf>
    <xf numFmtId="164" fontId="7" fillId="7" borderId="16" xfId="0" applyNumberFormat="1" applyFont="1" applyFill="1" applyBorder="1" applyAlignment="1" applyProtection="1">
      <alignment horizontal="center" shrinkToFit="1"/>
      <protection hidden="1"/>
    </xf>
    <xf numFmtId="1" fontId="6" fillId="7" borderId="54" xfId="0" applyNumberFormat="1" applyFont="1" applyFill="1" applyBorder="1" applyAlignment="1" applyProtection="1">
      <alignment horizontal="center"/>
      <protection locked="0"/>
    </xf>
    <xf numFmtId="166" fontId="6" fillId="7" borderId="55" xfId="0" applyNumberFormat="1" applyFont="1" applyFill="1" applyBorder="1" applyAlignment="1" applyProtection="1">
      <alignment horizontal="center"/>
      <protection locked="0"/>
    </xf>
    <xf numFmtId="0" fontId="6" fillId="7" borderId="92" xfId="0" applyNumberFormat="1" applyFont="1" applyFill="1" applyBorder="1" applyAlignment="1" applyProtection="1">
      <alignment horizontal="center"/>
      <protection locked="0"/>
    </xf>
    <xf numFmtId="0" fontId="6" fillId="7" borderId="46" xfId="0" applyNumberFormat="1" applyFont="1" applyFill="1" applyBorder="1" applyAlignment="1" applyProtection="1">
      <alignment horizontal="center"/>
      <protection locked="0"/>
    </xf>
    <xf numFmtId="0" fontId="6" fillId="7" borderId="52" xfId="0" applyNumberFormat="1" applyFont="1" applyFill="1" applyBorder="1" applyAlignment="1" applyProtection="1">
      <alignment horizontal="center"/>
      <protection locked="0"/>
    </xf>
    <xf numFmtId="0" fontId="6" fillId="7" borderId="53" xfId="0" applyNumberFormat="1" applyFont="1" applyFill="1" applyBorder="1" applyAlignment="1" applyProtection="1">
      <alignment horizontal="center"/>
      <protection locked="0"/>
    </xf>
    <xf numFmtId="165" fontId="7" fillId="7" borderId="57" xfId="0" applyNumberFormat="1" applyFont="1" applyFill="1" applyBorder="1" applyAlignment="1" applyProtection="1">
      <alignment horizontal="center"/>
      <protection hidden="1"/>
    </xf>
    <xf numFmtId="165" fontId="7" fillId="7" borderId="47" xfId="0" applyNumberFormat="1" applyFont="1" applyFill="1" applyBorder="1" applyAlignment="1" applyProtection="1">
      <alignment horizontal="center"/>
      <protection hidden="1"/>
    </xf>
    <xf numFmtId="165" fontId="7" fillId="7" borderId="59" xfId="0" applyNumberFormat="1" applyFont="1" applyFill="1" applyBorder="1" applyAlignment="1" applyProtection="1">
      <alignment horizontal="center"/>
      <protection hidden="1"/>
    </xf>
    <xf numFmtId="0" fontId="6" fillId="7" borderId="83" xfId="0" applyNumberFormat="1" applyFont="1" applyFill="1" applyBorder="1" applyAlignment="1" applyProtection="1">
      <alignment horizontal="center"/>
      <protection locked="0"/>
    </xf>
    <xf numFmtId="0" fontId="6" fillId="7" borderId="82" xfId="0" applyNumberFormat="1" applyFont="1" applyFill="1" applyBorder="1" applyAlignment="1" applyProtection="1">
      <alignment horizontal="center"/>
      <protection locked="0"/>
    </xf>
    <xf numFmtId="164" fontId="7" fillId="7" borderId="57" xfId="0" applyNumberFormat="1" applyFont="1" applyFill="1" applyBorder="1" applyAlignment="1" applyProtection="1">
      <alignment horizontal="center"/>
      <protection hidden="1"/>
    </xf>
    <xf numFmtId="164" fontId="7" fillId="7" borderId="59" xfId="0" applyNumberFormat="1" applyFont="1" applyFill="1" applyBorder="1" applyAlignment="1" applyProtection="1">
      <alignment horizontal="center"/>
      <protection hidden="1"/>
    </xf>
    <xf numFmtId="21" fontId="6" fillId="0" borderId="82" xfId="0" applyNumberFormat="1" applyFont="1" applyBorder="1" applyAlignment="1" applyProtection="1">
      <alignment horizontal="left"/>
      <protection locked="0"/>
    </xf>
    <xf numFmtId="0" fontId="13" fillId="7" borderId="1" xfId="0" applyNumberFormat="1" applyFont="1" applyFill="1" applyBorder="1" applyAlignment="1" applyProtection="1">
      <alignment horizontal="left"/>
      <protection locked="0"/>
    </xf>
    <xf numFmtId="169" fontId="13" fillId="7" borderId="1" xfId="0" applyNumberFormat="1" applyFont="1" applyFill="1" applyBorder="1" applyAlignment="1" applyProtection="1">
      <alignment horizontal="center"/>
      <protection locked="0"/>
    </xf>
    <xf numFmtId="0" fontId="13" fillId="7" borderId="51" xfId="0" applyNumberFormat="1" applyFont="1" applyFill="1" applyBorder="1" applyAlignment="1" applyProtection="1">
      <alignment horizontal="center"/>
      <protection locked="0"/>
    </xf>
    <xf numFmtId="166" fontId="13" fillId="7" borderId="52" xfId="0" applyNumberFormat="1" applyFont="1" applyFill="1" applyBorder="1" applyAlignment="1" applyProtection="1">
      <alignment horizontal="center"/>
      <protection locked="0"/>
    </xf>
    <xf numFmtId="166" fontId="13" fillId="7" borderId="82" xfId="0" applyNumberFormat="1" applyFont="1" applyFill="1" applyBorder="1" applyAlignment="1" applyProtection="1">
      <alignment horizontal="center"/>
      <protection locked="0"/>
    </xf>
    <xf numFmtId="49" fontId="13" fillId="7" borderId="1" xfId="0" applyNumberFormat="1" applyFont="1" applyFill="1" applyBorder="1" applyAlignment="1" applyProtection="1">
      <alignment horizontal="center"/>
      <protection locked="0"/>
    </xf>
    <xf numFmtId="0" fontId="13" fillId="7" borderId="50" xfId="0" applyFont="1" applyFill="1" applyBorder="1" applyAlignment="1" applyProtection="1">
      <alignment horizontal="center"/>
      <protection locked="0"/>
    </xf>
    <xf numFmtId="168" fontId="13" fillId="7" borderId="22" xfId="0" applyNumberFormat="1" applyFont="1" applyFill="1" applyBorder="1" applyAlignment="1" applyProtection="1">
      <alignment horizontal="center"/>
      <protection locked="0"/>
    </xf>
    <xf numFmtId="168" fontId="13" fillId="7" borderId="46" xfId="0" applyNumberFormat="1" applyFont="1" applyFill="1" applyBorder="1" applyAlignment="1" applyProtection="1">
      <alignment horizontal="center"/>
      <protection locked="0"/>
    </xf>
    <xf numFmtId="1" fontId="13" fillId="7" borderId="1" xfId="2" applyNumberFormat="1" applyFont="1" applyFill="1" applyBorder="1" applyAlignment="1" applyProtection="1">
      <alignment horizontal="center" vertical="top"/>
      <protection locked="0"/>
    </xf>
    <xf numFmtId="166" fontId="13" fillId="7" borderId="53" xfId="0" applyNumberFormat="1" applyFont="1" applyFill="1" applyBorder="1" applyAlignment="1" applyProtection="1">
      <alignment horizontal="center"/>
      <protection locked="0"/>
    </xf>
    <xf numFmtId="164" fontId="13" fillId="7" borderId="16" xfId="0" applyNumberFormat="1" applyFont="1" applyFill="1" applyBorder="1" applyAlignment="1" applyProtection="1">
      <alignment horizontal="center" shrinkToFit="1"/>
      <protection hidden="1"/>
    </xf>
    <xf numFmtId="1" fontId="13" fillId="7" borderId="54" xfId="0" applyNumberFormat="1" applyFont="1" applyFill="1" applyBorder="1" applyAlignment="1" applyProtection="1">
      <alignment horizontal="center"/>
      <protection locked="0"/>
    </xf>
    <xf numFmtId="166" fontId="13" fillId="7" borderId="55" xfId="0" applyNumberFormat="1" applyFont="1" applyFill="1" applyBorder="1" applyAlignment="1" applyProtection="1">
      <alignment horizontal="center"/>
      <protection locked="0"/>
    </xf>
    <xf numFmtId="0" fontId="13" fillId="7" borderId="92" xfId="0" applyNumberFormat="1" applyFont="1" applyFill="1" applyBorder="1" applyAlignment="1" applyProtection="1">
      <alignment horizontal="center"/>
      <protection locked="0"/>
    </xf>
    <xf numFmtId="0" fontId="13" fillId="7" borderId="46" xfId="0" applyNumberFormat="1" applyFont="1" applyFill="1" applyBorder="1" applyAlignment="1" applyProtection="1">
      <alignment horizontal="center"/>
      <protection locked="0"/>
    </xf>
    <xf numFmtId="0" fontId="13" fillId="7" borderId="52" xfId="0" applyNumberFormat="1" applyFont="1" applyFill="1" applyBorder="1" applyAlignment="1" applyProtection="1">
      <alignment horizontal="center"/>
      <protection locked="0"/>
    </xf>
    <xf numFmtId="0" fontId="13" fillId="7" borderId="53" xfId="0" applyNumberFormat="1" applyFont="1" applyFill="1" applyBorder="1" applyAlignment="1" applyProtection="1">
      <alignment horizontal="center"/>
      <protection locked="0"/>
    </xf>
    <xf numFmtId="165" fontId="13" fillId="7" borderId="57" xfId="0" applyNumberFormat="1" applyFont="1" applyFill="1" applyBorder="1" applyAlignment="1" applyProtection="1">
      <alignment horizontal="center"/>
      <protection hidden="1"/>
    </xf>
    <xf numFmtId="165" fontId="13" fillId="7" borderId="47" xfId="0" applyNumberFormat="1" applyFont="1" applyFill="1" applyBorder="1" applyAlignment="1" applyProtection="1">
      <alignment horizontal="center"/>
      <protection hidden="1"/>
    </xf>
    <xf numFmtId="165" fontId="13" fillId="7" borderId="59" xfId="0" applyNumberFormat="1" applyFont="1" applyFill="1" applyBorder="1" applyAlignment="1" applyProtection="1">
      <alignment horizontal="center"/>
      <protection hidden="1"/>
    </xf>
    <xf numFmtId="0" fontId="13" fillId="7" borderId="83" xfId="0" applyNumberFormat="1" applyFont="1" applyFill="1" applyBorder="1" applyAlignment="1" applyProtection="1">
      <alignment horizontal="center"/>
      <protection locked="0"/>
    </xf>
    <xf numFmtId="0" fontId="13" fillId="7" borderId="82" xfId="0" applyNumberFormat="1" applyFont="1" applyFill="1" applyBorder="1" applyAlignment="1" applyProtection="1">
      <alignment horizontal="center"/>
      <protection locked="0"/>
    </xf>
    <xf numFmtId="164" fontId="13" fillId="7" borderId="57" xfId="0" applyNumberFormat="1" applyFont="1" applyFill="1" applyBorder="1" applyAlignment="1" applyProtection="1">
      <alignment horizontal="center"/>
      <protection hidden="1"/>
    </xf>
    <xf numFmtId="164" fontId="13" fillId="7" borderId="59" xfId="0" applyNumberFormat="1" applyFont="1" applyFill="1" applyBorder="1" applyAlignment="1" applyProtection="1">
      <alignment horizontal="center"/>
      <protection hidden="1"/>
    </xf>
    <xf numFmtId="0" fontId="13" fillId="7" borderId="0" xfId="0" applyFont="1" applyFill="1" applyProtection="1"/>
    <xf numFmtId="168" fontId="6" fillId="7" borderId="63" xfId="0" applyNumberFormat="1" applyFont="1" applyFill="1" applyBorder="1" applyAlignment="1" applyProtection="1">
      <alignment horizontal="center"/>
      <protection locked="0"/>
    </xf>
    <xf numFmtId="1" fontId="6" fillId="7" borderId="64" xfId="2" applyNumberFormat="1" applyFont="1" applyFill="1" applyBorder="1" applyAlignment="1" applyProtection="1">
      <alignment horizontal="center" vertical="top"/>
      <protection locked="0"/>
    </xf>
    <xf numFmtId="0" fontId="6" fillId="7" borderId="71" xfId="0" applyNumberFormat="1" applyFont="1" applyFill="1" applyBorder="1" applyAlignment="1" applyProtection="1">
      <alignment horizontal="center"/>
      <protection locked="0"/>
    </xf>
    <xf numFmtId="166" fontId="6" fillId="7" borderId="72" xfId="0" applyNumberFormat="1" applyFont="1" applyFill="1" applyBorder="1" applyAlignment="1" applyProtection="1">
      <alignment horizontal="center"/>
      <protection locked="0"/>
    </xf>
    <xf numFmtId="166" fontId="6" fillId="7" borderId="73" xfId="0" applyNumberFormat="1" applyFont="1" applyFill="1" applyBorder="1" applyAlignment="1" applyProtection="1">
      <alignment horizontal="center"/>
      <protection locked="0"/>
    </xf>
    <xf numFmtId="164" fontId="7" fillId="7" borderId="74" xfId="0" applyNumberFormat="1" applyFont="1" applyFill="1" applyBorder="1" applyAlignment="1" applyProtection="1">
      <alignment horizontal="center" shrinkToFit="1"/>
      <protection hidden="1"/>
    </xf>
    <xf numFmtId="1" fontId="6" fillId="7" borderId="85" xfId="0" applyNumberFormat="1" applyFont="1" applyFill="1" applyBorder="1" applyAlignment="1" applyProtection="1">
      <alignment horizontal="center"/>
      <protection locked="0"/>
    </xf>
    <xf numFmtId="166" fontId="6" fillId="7" borderId="86" xfId="0" applyNumberFormat="1" applyFont="1" applyFill="1" applyBorder="1" applyAlignment="1" applyProtection="1">
      <alignment horizontal="center"/>
      <protection locked="0"/>
    </xf>
    <xf numFmtId="0" fontId="6" fillId="7" borderId="63" xfId="0" applyNumberFormat="1" applyFont="1" applyFill="1" applyBorder="1" applyAlignment="1" applyProtection="1">
      <alignment horizontal="center"/>
      <protection locked="0"/>
    </xf>
    <xf numFmtId="0" fontId="6" fillId="7" borderId="72" xfId="0" applyNumberFormat="1" applyFont="1" applyFill="1" applyBorder="1" applyAlignment="1" applyProtection="1">
      <alignment horizontal="center"/>
      <protection locked="0"/>
    </xf>
    <xf numFmtId="0" fontId="6" fillId="7" borderId="73" xfId="0" applyNumberFormat="1" applyFont="1" applyFill="1" applyBorder="1" applyAlignment="1" applyProtection="1">
      <alignment horizontal="center"/>
      <protection locked="0"/>
    </xf>
    <xf numFmtId="165" fontId="7" fillId="7" borderId="68" xfId="0" applyNumberFormat="1" applyFont="1" applyFill="1" applyBorder="1" applyAlignment="1" applyProtection="1">
      <alignment horizontal="center"/>
      <protection hidden="1"/>
    </xf>
    <xf numFmtId="165" fontId="7" fillId="7" borderId="65" xfId="0" applyNumberFormat="1" applyFont="1" applyFill="1" applyBorder="1" applyAlignment="1" applyProtection="1">
      <alignment horizontal="center"/>
      <protection hidden="1"/>
    </xf>
    <xf numFmtId="165" fontId="7" fillId="7" borderId="79" xfId="0" applyNumberFormat="1" applyFont="1" applyFill="1" applyBorder="1" applyAlignment="1" applyProtection="1">
      <alignment horizontal="center"/>
      <protection hidden="1"/>
    </xf>
    <xf numFmtId="0" fontId="6" fillId="7" borderId="87" xfId="0" applyNumberFormat="1" applyFont="1" applyFill="1" applyBorder="1" applyAlignment="1" applyProtection="1">
      <alignment horizontal="center"/>
      <protection locked="0"/>
    </xf>
    <xf numFmtId="0" fontId="6" fillId="7" borderId="45" xfId="0" applyNumberFormat="1" applyFont="1" applyFill="1" applyBorder="1" applyAlignment="1" applyProtection="1">
      <alignment horizontal="center"/>
      <protection locked="0"/>
    </xf>
    <xf numFmtId="164" fontId="7" fillId="7" borderId="68" xfId="0" applyNumberFormat="1" applyFont="1" applyFill="1" applyBorder="1" applyAlignment="1" applyProtection="1">
      <alignment horizontal="center"/>
      <protection hidden="1"/>
    </xf>
    <xf numFmtId="164" fontId="7" fillId="7" borderId="79" xfId="0" applyNumberFormat="1" applyFont="1" applyFill="1" applyBorder="1" applyAlignment="1" applyProtection="1">
      <alignment horizontal="center"/>
      <protection hidden="1"/>
    </xf>
    <xf numFmtId="0" fontId="6" fillId="0" borderId="0" xfId="0" applyNumberFormat="1" applyFont="1" applyFill="1" applyBorder="1" applyAlignment="1" applyProtection="1">
      <alignment horizontal="left"/>
      <protection locked="0"/>
    </xf>
    <xf numFmtId="169" fontId="6" fillId="0" borderId="0" xfId="0" applyNumberFormat="1" applyFont="1" applyFill="1" applyBorder="1" applyAlignment="1" applyProtection="1">
      <alignment horizontal="center"/>
      <protection locked="0"/>
    </xf>
    <xf numFmtId="0" fontId="6" fillId="0" borderId="0" xfId="0" applyNumberFormat="1" applyFont="1" applyFill="1" applyBorder="1" applyAlignment="1" applyProtection="1">
      <alignment horizontal="center"/>
      <protection locked="0"/>
    </xf>
    <xf numFmtId="166" fontId="6" fillId="0" borderId="0" xfId="0" applyNumberFormat="1" applyFont="1" applyFill="1" applyBorder="1" applyAlignment="1" applyProtection="1">
      <alignment horizontal="center"/>
      <protection locked="0"/>
    </xf>
    <xf numFmtId="49" fontId="6" fillId="0" borderId="0" xfId="0" applyNumberFormat="1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168" fontId="6" fillId="0" borderId="0" xfId="0" applyNumberFormat="1" applyFont="1" applyFill="1" applyBorder="1" applyAlignment="1" applyProtection="1">
      <alignment horizontal="center"/>
      <protection locked="0"/>
    </xf>
    <xf numFmtId="1" fontId="6" fillId="0" borderId="0" xfId="2" applyNumberFormat="1" applyFont="1" applyFill="1" applyBorder="1" applyAlignment="1" applyProtection="1">
      <alignment horizontal="center" vertical="top"/>
      <protection locked="0"/>
    </xf>
    <xf numFmtId="1" fontId="6" fillId="0" borderId="0" xfId="0" applyNumberFormat="1" applyFont="1" applyFill="1" applyBorder="1" applyAlignment="1" applyProtection="1">
      <alignment horizontal="center"/>
      <protection locked="0"/>
    </xf>
    <xf numFmtId="165" fontId="7" fillId="0" borderId="0" xfId="0" applyNumberFormat="1" applyFont="1" applyFill="1" applyBorder="1" applyAlignment="1" applyProtection="1">
      <alignment horizontal="center"/>
      <protection hidden="1"/>
    </xf>
    <xf numFmtId="164" fontId="7" fillId="0" borderId="0" xfId="0" applyNumberFormat="1" applyFont="1" applyFill="1" applyBorder="1" applyAlignment="1" applyProtection="1">
      <alignment horizontal="center"/>
      <protection hidden="1"/>
    </xf>
    <xf numFmtId="1" fontId="6" fillId="0" borderId="0" xfId="2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horizontal="right"/>
      <protection locked="0"/>
    </xf>
    <xf numFmtId="166" fontId="6" fillId="0" borderId="0" xfId="0" applyNumberFormat="1" applyFont="1" applyFill="1" applyBorder="1" applyAlignment="1" applyProtection="1">
      <alignment horizontal="right"/>
      <protection locked="0"/>
    </xf>
    <xf numFmtId="169" fontId="6" fillId="0" borderId="0" xfId="0" applyNumberFormat="1" applyFont="1" applyProtection="1"/>
    <xf numFmtId="166" fontId="6" fillId="0" borderId="0" xfId="0" applyNumberFormat="1" applyFont="1" applyProtection="1"/>
    <xf numFmtId="0" fontId="6" fillId="0" borderId="95" xfId="0" applyFont="1" applyBorder="1" applyProtection="1"/>
    <xf numFmtId="0" fontId="6" fillId="0" borderId="96" xfId="0" applyFont="1" applyBorder="1" applyProtection="1"/>
    <xf numFmtId="166" fontId="6" fillId="0" borderId="91" xfId="0" applyNumberFormat="1" applyFont="1" applyBorder="1" applyProtection="1"/>
    <xf numFmtId="0" fontId="6" fillId="0" borderId="0" xfId="0" applyFont="1" applyBorder="1" applyProtection="1"/>
    <xf numFmtId="1" fontId="6" fillId="0" borderId="91" xfId="0" applyNumberFormat="1" applyFont="1" applyBorder="1" applyProtection="1"/>
    <xf numFmtId="1" fontId="6" fillId="0" borderId="0" xfId="0" applyNumberFormat="1" applyFont="1" applyBorder="1" applyProtection="1"/>
    <xf numFmtId="169" fontId="6" fillId="0" borderId="0" xfId="0" applyNumberFormat="1" applyFont="1"/>
    <xf numFmtId="0" fontId="6" fillId="7" borderId="0" xfId="0" applyNumberFormat="1" applyFont="1" applyFill="1" applyBorder="1" applyAlignment="1" applyProtection="1">
      <alignment horizontal="left"/>
      <protection locked="0"/>
    </xf>
    <xf numFmtId="169" fontId="6" fillId="7" borderId="0" xfId="0" applyNumberFormat="1" applyFont="1" applyFill="1" applyBorder="1" applyAlignment="1" applyProtection="1">
      <alignment horizontal="center"/>
      <protection locked="0"/>
    </xf>
    <xf numFmtId="1" fontId="10" fillId="6" borderId="0" xfId="2" applyNumberFormat="1" applyFont="1" applyFill="1" applyBorder="1" applyAlignment="1" applyProtection="1">
      <alignment horizontal="center" vertical="top"/>
    </xf>
    <xf numFmtId="0" fontId="6" fillId="0" borderId="26" xfId="0" applyNumberFormat="1" applyFont="1" applyBorder="1" applyAlignment="1" applyProtection="1">
      <alignment horizontal="center" vertical="center"/>
      <protection locked="0"/>
    </xf>
    <xf numFmtId="0" fontId="6" fillId="0" borderId="46" xfId="0" applyNumberFormat="1" applyFont="1" applyBorder="1" applyAlignment="1" applyProtection="1">
      <alignment horizontal="center" vertical="center"/>
      <protection locked="0"/>
    </xf>
    <xf numFmtId="0" fontId="6" fillId="0" borderId="63" xfId="0" applyNumberFormat="1" applyFont="1" applyBorder="1" applyAlignment="1" applyProtection="1">
      <alignment horizontal="center" vertical="center"/>
      <protection locked="0"/>
    </xf>
    <xf numFmtId="0" fontId="6" fillId="0" borderId="57" xfId="0" applyNumberFormat="1" applyFont="1" applyBorder="1" applyAlignment="1" applyProtection="1">
      <alignment horizontal="center" vertical="center"/>
      <protection locked="0"/>
    </xf>
    <xf numFmtId="0" fontId="6" fillId="0" borderId="39" xfId="0" applyNumberFormat="1" applyFont="1" applyBorder="1" applyAlignment="1" applyProtection="1">
      <alignment horizontal="center" vertical="center"/>
      <protection locked="0"/>
    </xf>
    <xf numFmtId="0" fontId="6" fillId="0" borderId="1" xfId="0" applyNumberFormat="1" applyFont="1" applyBorder="1" applyAlignment="1" applyProtection="1">
      <alignment horizontal="center" vertical="center"/>
      <protection locked="0"/>
    </xf>
    <xf numFmtId="0" fontId="6" fillId="0" borderId="47" xfId="0" applyNumberFormat="1" applyFont="1" applyBorder="1" applyAlignment="1" applyProtection="1">
      <alignment horizontal="left"/>
      <protection locked="0"/>
    </xf>
    <xf numFmtId="169" fontId="6" fillId="0" borderId="21" xfId="0" applyNumberFormat="1" applyFont="1" applyBorder="1" applyAlignment="1" applyProtection="1">
      <alignment horizontal="center"/>
      <protection locked="0"/>
    </xf>
    <xf numFmtId="0" fontId="15" fillId="0" borderId="50" xfId="4" applyFont="1" applyBorder="1" applyAlignment="1" applyProtection="1">
      <alignment horizontal="center"/>
      <protection locked="0"/>
    </xf>
    <xf numFmtId="0" fontId="15" fillId="0" borderId="94" xfId="4" applyFont="1" applyBorder="1" applyAlignment="1" applyProtection="1">
      <alignment horizontal="center"/>
      <protection locked="0"/>
    </xf>
    <xf numFmtId="0" fontId="11" fillId="0" borderId="0" xfId="0" applyFont="1"/>
    <xf numFmtId="14" fontId="0" fillId="0" borderId="0" xfId="0" applyNumberFormat="1"/>
    <xf numFmtId="9" fontId="0" fillId="0" borderId="0" xfId="0" applyNumberFormat="1"/>
    <xf numFmtId="0" fontId="16" fillId="0" borderId="0" xfId="0" applyFont="1"/>
    <xf numFmtId="0" fontId="17" fillId="0" borderId="0" xfId="0" applyFont="1"/>
    <xf numFmtId="14" fontId="17" fillId="0" borderId="0" xfId="0" applyNumberFormat="1" applyFont="1"/>
    <xf numFmtId="0" fontId="18" fillId="0" borderId="0" xfId="0" applyFont="1"/>
    <xf numFmtId="14" fontId="18" fillId="0" borderId="0" xfId="0" applyNumberFormat="1" applyFont="1"/>
    <xf numFmtId="9" fontId="18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170" fontId="0" fillId="0" borderId="0" xfId="0" applyNumberFormat="1"/>
    <xf numFmtId="16" fontId="6" fillId="0" borderId="47" xfId="0" applyNumberFormat="1" applyFont="1" applyBorder="1" applyAlignment="1" applyProtection="1">
      <alignment horizontal="left"/>
      <protection locked="0"/>
    </xf>
    <xf numFmtId="0" fontId="6" fillId="0" borderId="0" xfId="0" applyFont="1" applyAlignment="1">
      <alignment horizontal="center"/>
    </xf>
    <xf numFmtId="0" fontId="9" fillId="6" borderId="13" xfId="2" quotePrefix="1" applyNumberFormat="1" applyFont="1" applyFill="1" applyBorder="1" applyAlignment="1" applyProtection="1">
      <alignment horizontal="center" vertical="top"/>
    </xf>
    <xf numFmtId="0" fontId="9" fillId="6" borderId="68" xfId="2" quotePrefix="1" applyNumberFormat="1" applyFont="1" applyFill="1" applyBorder="1" applyAlignment="1" applyProtection="1">
      <alignment horizontal="center" vertical="top"/>
    </xf>
    <xf numFmtId="1" fontId="10" fillId="6" borderId="13" xfId="2" applyNumberFormat="1" applyFont="1" applyFill="1" applyBorder="1" applyAlignment="1" applyProtection="1">
      <alignment horizontal="center" vertical="top" wrapText="1"/>
    </xf>
    <xf numFmtId="1" fontId="10" fillId="6" borderId="21" xfId="2" applyNumberFormat="1" applyFont="1" applyFill="1" applyBorder="1" applyAlignment="1" applyProtection="1">
      <alignment horizontal="center" vertical="top" wrapText="1"/>
    </xf>
    <xf numFmtId="164" fontId="11" fillId="5" borderId="97" xfId="2" applyNumberFormat="1" applyFont="1" applyFill="1" applyBorder="1" applyAlignment="1" applyProtection="1">
      <alignment horizontal="center" vertical="center" wrapText="1"/>
    </xf>
    <xf numFmtId="164" fontId="11" fillId="5" borderId="98" xfId="2" applyNumberFormat="1" applyFont="1" applyFill="1" applyBorder="1" applyAlignment="1" applyProtection="1">
      <alignment horizontal="center" vertical="center" wrapText="1"/>
    </xf>
    <xf numFmtId="167" fontId="5" fillId="3" borderId="0" xfId="2" applyNumberFormat="1" applyFont="1" applyFill="1" applyBorder="1" applyAlignment="1" applyProtection="1">
      <alignment horizontal="center" vertical="top"/>
    </xf>
    <xf numFmtId="164" fontId="10" fillId="4" borderId="19" xfId="2" applyNumberFormat="1" applyFont="1" applyFill="1" applyBorder="1" applyAlignment="1" applyProtection="1">
      <alignment horizontal="center" vertical="center" wrapText="1"/>
    </xf>
    <xf numFmtId="164" fontId="10" fillId="4" borderId="76" xfId="2" applyNumberFormat="1" applyFont="1" applyFill="1" applyBorder="1" applyAlignment="1" applyProtection="1">
      <alignment horizontal="center" vertical="center" wrapText="1"/>
    </xf>
    <xf numFmtId="164" fontId="10" fillId="5" borderId="19" xfId="2" applyNumberFormat="1" applyFont="1" applyFill="1" applyBorder="1" applyAlignment="1" applyProtection="1">
      <alignment horizontal="center" vertical="center" wrapText="1"/>
    </xf>
    <xf numFmtId="164" fontId="10" fillId="5" borderId="76" xfId="2" applyNumberFormat="1" applyFont="1" applyFill="1" applyBorder="1" applyAlignment="1" applyProtection="1">
      <alignment horizontal="center" vertical="center" wrapText="1"/>
    </xf>
    <xf numFmtId="0" fontId="9" fillId="6" borderId="13" xfId="2" applyNumberFormat="1" applyFont="1" applyFill="1" applyBorder="1" applyAlignment="1" applyProtection="1">
      <alignment horizontal="center" vertical="top"/>
    </xf>
    <xf numFmtId="0" fontId="9" fillId="6" borderId="68" xfId="2" applyNumberFormat="1" applyFont="1" applyFill="1" applyBorder="1" applyAlignment="1" applyProtection="1">
      <alignment horizontal="center" vertical="top"/>
    </xf>
    <xf numFmtId="169" fontId="9" fillId="6" borderId="13" xfId="2" applyNumberFormat="1" applyFont="1" applyFill="1" applyBorder="1" applyAlignment="1" applyProtection="1">
      <alignment horizontal="center" vertical="top"/>
    </xf>
    <xf numFmtId="169" fontId="9" fillId="6" borderId="68" xfId="2" applyNumberFormat="1" applyFont="1" applyFill="1" applyBorder="1" applyAlignment="1" applyProtection="1">
      <alignment horizontal="center" vertical="top"/>
    </xf>
    <xf numFmtId="164" fontId="10" fillId="2" borderId="16" xfId="2" applyNumberFormat="1" applyFont="1" applyFill="1" applyBorder="1" applyAlignment="1" applyProtection="1">
      <alignment horizontal="center" vertical="center" wrapText="1"/>
    </xf>
    <xf numFmtId="164" fontId="10" fillId="2" borderId="79" xfId="2" applyNumberFormat="1" applyFont="1" applyFill="1" applyBorder="1" applyAlignment="1" applyProtection="1">
      <alignment horizontal="center" vertical="center" wrapText="1"/>
    </xf>
  </cellXfs>
  <cellStyles count="11">
    <cellStyle name="Followed Hyperlink" xfId="6" builtinId="9" hidden="1"/>
    <cellStyle name="Followed Hyperlink" xfId="8" builtinId="9" hidden="1"/>
    <cellStyle name="Followed Hyperlink" xfId="10" builtinId="9" hidden="1"/>
    <cellStyle name="Hyperlink" xfId="5" builtinId="8" hidden="1"/>
    <cellStyle name="Hyperlink" xfId="7" builtinId="8" hidden="1"/>
    <cellStyle name="Hyperlink" xfId="9" builtinId="8" hidden="1"/>
    <cellStyle name="non-user" xfId="1"/>
    <cellStyle name="Normal" xfId="0" builtinId="0"/>
    <cellStyle name="Normal_RLOG" xfId="2"/>
    <cellStyle name="Percent" xfId="3" builtinId="5"/>
    <cellStyle name="Warning Text" xfId="4" builtinId="11"/>
  </cellStyles>
  <dxfs count="16"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  <border>
        <left/>
        <right/>
        <top/>
        <bottom/>
      </border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3" formatCode="0%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3" formatCode="0%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3" formatCode="0%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9" formatCode="m/d/yyyy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aj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00" b="1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r>
              <a:rPr lang="en-US"/>
              <a:t>Swim Pace Per 100 Meters</a:t>
            </a:r>
          </a:p>
        </c:rich>
      </c:tx>
      <c:layout>
        <c:manualLayout>
          <c:xMode val="edge"/>
          <c:yMode val="edge"/>
          <c:x val="0.42028362698753802"/>
          <c:y val="2.43902439024390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7172324881822E-2"/>
          <c:y val="0.128780487804878"/>
          <c:w val="0.93639879673399296"/>
          <c:h val="0.65658536585365801"/>
        </c:manualLayout>
      </c:layout>
      <c:lineChart>
        <c:grouping val="standard"/>
        <c:varyColors val="0"/>
        <c:ser>
          <c:idx val="0"/>
          <c:order val="0"/>
          <c:tx>
            <c:strRef>
              <c:f>TriRaces!$R$4</c:f>
              <c:strCache>
                <c:ptCount val="1"/>
                <c:pt idx="0">
                  <c:v>Pace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numFmt formatCode="mm:ss.0;@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82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poly"/>
            <c:order val="5"/>
            <c:dispRSqr val="0"/>
            <c:dispEq val="0"/>
          </c:trendline>
          <c:cat>
            <c:strRef>
              <c:f>TriRaces!$B$6:$B$47</c:f>
              <c:strCache>
                <c:ptCount val="42"/>
                <c:pt idx="0">
                  <c:v>Griskus</c:v>
                </c:pt>
                <c:pt idx="1">
                  <c:v>Niantic</c:v>
                </c:pt>
                <c:pt idx="2">
                  <c:v>Madison  </c:v>
                </c:pt>
                <c:pt idx="3">
                  <c:v>Waramaug Old</c:v>
                </c:pt>
                <c:pt idx="4">
                  <c:v>Griskus</c:v>
                </c:pt>
                <c:pt idx="5">
                  <c:v>Madison  </c:v>
                </c:pt>
                <c:pt idx="6">
                  <c:v>CATS Sprint</c:v>
                </c:pt>
                <c:pt idx="7">
                  <c:v>Waramaug Old</c:v>
                </c:pt>
                <c:pt idx="8">
                  <c:v>Griskus</c:v>
                </c:pt>
                <c:pt idx="9">
                  <c:v>CATS Sprint</c:v>
                </c:pt>
                <c:pt idx="10">
                  <c:v>Sandy Beach</c:v>
                </c:pt>
                <c:pt idx="11">
                  <c:v>Niantic</c:v>
                </c:pt>
                <c:pt idx="12">
                  <c:v>Danbury</c:v>
                </c:pt>
                <c:pt idx="13">
                  <c:v>Madison  </c:v>
                </c:pt>
                <c:pt idx="14">
                  <c:v>Danbury</c:v>
                </c:pt>
                <c:pt idx="15">
                  <c:v>Griskus  </c:v>
                </c:pt>
                <c:pt idx="16">
                  <c:v>Waramaug Old</c:v>
                </c:pt>
                <c:pt idx="17">
                  <c:v>Griskus</c:v>
                </c:pt>
                <c:pt idx="18">
                  <c:v>Mossman</c:v>
                </c:pt>
                <c:pt idx="19">
                  <c:v>Sandy Beach</c:v>
                </c:pt>
                <c:pt idx="20">
                  <c:v>Waramaug Old</c:v>
                </c:pt>
                <c:pt idx="21">
                  <c:v>Sandy Beach</c:v>
                </c:pt>
                <c:pt idx="22">
                  <c:v>Park City</c:v>
                </c:pt>
                <c:pt idx="23">
                  <c:v>Timberman</c:v>
                </c:pt>
                <c:pt idx="24">
                  <c:v>Darien</c:v>
                </c:pt>
                <c:pt idx="25">
                  <c:v>Griskus</c:v>
                </c:pt>
                <c:pt idx="26">
                  <c:v>Waramaug New</c:v>
                </c:pt>
                <c:pt idx="27">
                  <c:v>Griskus</c:v>
                </c:pt>
                <c:pt idx="28">
                  <c:v>Sandy Beach</c:v>
                </c:pt>
                <c:pt idx="29">
                  <c:v>Timberman</c:v>
                </c:pt>
                <c:pt idx="30">
                  <c:v>Griskus</c:v>
                </c:pt>
                <c:pt idx="31">
                  <c:v>Waramaug Old</c:v>
                </c:pt>
                <c:pt idx="32">
                  <c:v>Griskus</c:v>
                </c:pt>
                <c:pt idx="33">
                  <c:v>Waramaug Old</c:v>
                </c:pt>
                <c:pt idx="34">
                  <c:v>Griskus</c:v>
                </c:pt>
                <c:pt idx="35">
                  <c:v>Waramaug High</c:v>
                </c:pt>
                <c:pt idx="36">
                  <c:v>Griskus</c:v>
                </c:pt>
                <c:pt idx="37">
                  <c:v>Griskus</c:v>
                </c:pt>
                <c:pt idx="38">
                  <c:v>Griskus</c:v>
                </c:pt>
                <c:pt idx="39">
                  <c:v>Rev3</c:v>
                </c:pt>
                <c:pt idx="40">
                  <c:v>Griskus</c:v>
                </c:pt>
                <c:pt idx="41">
                  <c:v>Griskus</c:v>
                </c:pt>
              </c:strCache>
            </c:strRef>
          </c:cat>
          <c:val>
            <c:numRef>
              <c:f>TriRaces!$R$6:$R$47</c:f>
              <c:numCache>
                <c:formatCode>m:ss</c:formatCode>
                <c:ptCount val="42"/>
                <c:pt idx="0">
                  <c:v>1.8483773148148146E-3</c:v>
                </c:pt>
                <c:pt idx="1">
                  <c:v>2.1360624999999995E-3</c:v>
                </c:pt>
                <c:pt idx="2">
                  <c:v>1.6484361111111111E-3</c:v>
                </c:pt>
                <c:pt idx="3">
                  <c:v>1.8972837962962965E-3</c:v>
                </c:pt>
                <c:pt idx="4">
                  <c:v>1.7620717592592592E-3</c:v>
                </c:pt>
                <c:pt idx="5">
                  <c:v>1.8279996141975306E-3</c:v>
                </c:pt>
                <c:pt idx="6">
                  <c:v>1.5133439429012344E-3</c:v>
                </c:pt>
                <c:pt idx="7">
                  <c:v>1.7057291666666664E-3</c:v>
                </c:pt>
                <c:pt idx="8">
                  <c:v>1.6613819444444445E-3</c:v>
                </c:pt>
                <c:pt idx="9">
                  <c:v>1.5678842592592593E-3</c:v>
                </c:pt>
                <c:pt idx="10">
                  <c:v>1.4600023148148148E-3</c:v>
                </c:pt>
                <c:pt idx="11">
                  <c:v>1.7174805555555555E-3</c:v>
                </c:pt>
                <c:pt idx="12">
                  <c:v>1.4212962962962962E-3</c:v>
                </c:pt>
                <c:pt idx="13">
                  <c:v>1.4067805555555556E-3</c:v>
                </c:pt>
                <c:pt idx="14">
                  <c:v>1.2873912037037034E-3</c:v>
                </c:pt>
                <c:pt idx="15">
                  <c:v>1.7649486111111111E-3</c:v>
                </c:pt>
                <c:pt idx="16">
                  <c:v>1.4024652777777777E-3</c:v>
                </c:pt>
                <c:pt idx="17">
                  <c:v>1.4525462962962964E-3</c:v>
                </c:pt>
                <c:pt idx="18">
                  <c:v>1.5364583333333333E-3</c:v>
                </c:pt>
                <c:pt idx="19">
                  <c:v>1.5176504629629631E-3</c:v>
                </c:pt>
                <c:pt idx="20">
                  <c:v>1.6073495370370371E-3</c:v>
                </c:pt>
                <c:pt idx="21">
                  <c:v>1.5837069444444444E-3</c:v>
                </c:pt>
                <c:pt idx="22">
                  <c:v>1.7970679012345682E-3</c:v>
                </c:pt>
                <c:pt idx="23">
                  <c:v>1.554698688271605E-3</c:v>
                </c:pt>
                <c:pt idx="24">
                  <c:v>1.4583333333333334E-3</c:v>
                </c:pt>
                <c:pt idx="25">
                  <c:v>1.5952143518518521E-3</c:v>
                </c:pt>
                <c:pt idx="26">
                  <c:v>1.5273894584239413E-3</c:v>
                </c:pt>
                <c:pt idx="27">
                  <c:v>1.5590302946624788E-3</c:v>
                </c:pt>
                <c:pt idx="28">
                  <c:v>1.4367816091954021E-3</c:v>
                </c:pt>
                <c:pt idx="29">
                  <c:v>1.6451996527777775E-3</c:v>
                </c:pt>
                <c:pt idx="30">
                  <c:v>1.679121650386018E-3</c:v>
                </c:pt>
                <c:pt idx="31">
                  <c:v>1.4180847514180851E-3</c:v>
                </c:pt>
                <c:pt idx="32">
                  <c:v>1.5475245360302831E-3</c:v>
                </c:pt>
                <c:pt idx="33">
                  <c:v>1.5317041179110146E-3</c:v>
                </c:pt>
                <c:pt idx="34">
                  <c:v>1.6999758379068724E-3</c:v>
                </c:pt>
                <c:pt idx="35">
                  <c:v>1.4511638074856466E-3</c:v>
                </c:pt>
                <c:pt idx="36">
                  <c:v>1.6611439025232132E-3</c:v>
                </c:pt>
                <c:pt idx="37">
                  <c:v>1.580603592097845E-3</c:v>
                </c:pt>
                <c:pt idx="38">
                  <c:v>1.7819543681612646E-3</c:v>
                </c:pt>
                <c:pt idx="39">
                  <c:v>1.6407691216120338E-3</c:v>
                </c:pt>
                <c:pt idx="40">
                  <c:v>1.4295905100502801E-3</c:v>
                </c:pt>
                <c:pt idx="41">
                  <c:v>1.5518391955173564E-3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5-4DFE-81AD-BB3F285888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marker val="1"/>
        <c:smooth val="0"/>
        <c:axId val="186188160"/>
        <c:axId val="186190080"/>
      </c:lineChart>
      <c:catAx>
        <c:axId val="18618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2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Race</a:t>
                </a:r>
              </a:p>
            </c:rich>
          </c:tx>
          <c:layout>
            <c:manualLayout>
              <c:xMode val="edge"/>
              <c:yMode val="edge"/>
              <c:x val="0.50966910184787295"/>
              <c:y val="0.942439024390242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6190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190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2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Pace Per 100m</a:t>
                </a:r>
              </a:p>
            </c:rich>
          </c:tx>
          <c:layout>
            <c:manualLayout>
              <c:xMode val="edge"/>
              <c:yMode val="edge"/>
              <c:x val="9.0244950580146196E-3"/>
              <c:y val="0.379512195121953"/>
            </c:manualLayout>
          </c:layout>
          <c:overlay val="0"/>
          <c:spPr>
            <a:noFill/>
            <a:ln w="25400">
              <a:noFill/>
            </a:ln>
          </c:spPr>
        </c:title>
        <c:numFmt formatCode="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61881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42844864632577"/>
          <c:y val="0.94634146341463499"/>
          <c:w val="5.3287494628276803E-2"/>
          <c:h val="5.07317073170732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1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Running Pace</a:t>
            </a:r>
          </a:p>
        </c:rich>
      </c:tx>
      <c:layout>
        <c:manualLayout>
          <c:xMode val="edge"/>
          <c:yMode val="edge"/>
          <c:x val="0.46157187698908297"/>
          <c:y val="2.47770548985980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812410111309202E-2"/>
          <c:y val="0.125867438884878"/>
          <c:w val="0.912838893468642"/>
          <c:h val="0.69276645496480005"/>
        </c:manualLayout>
      </c:layout>
      <c:lineChart>
        <c:grouping val="standard"/>
        <c:varyColors val="0"/>
        <c:ser>
          <c:idx val="0"/>
          <c:order val="0"/>
          <c:tx>
            <c:strRef>
              <c:f>TriRaces!$AN$5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numFmt formatCode="mm:ss.0;@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poly"/>
            <c:order val="5"/>
            <c:dispRSqr val="0"/>
            <c:dispEq val="0"/>
          </c:trendline>
          <c:cat>
            <c:strRef>
              <c:f>TriRaces!$B$6:$B$47</c:f>
              <c:strCache>
                <c:ptCount val="42"/>
                <c:pt idx="0">
                  <c:v>Griskus</c:v>
                </c:pt>
                <c:pt idx="1">
                  <c:v>Niantic</c:v>
                </c:pt>
                <c:pt idx="2">
                  <c:v>Madison  </c:v>
                </c:pt>
                <c:pt idx="3">
                  <c:v>Waramaug Old</c:v>
                </c:pt>
                <c:pt idx="4">
                  <c:v>Griskus</c:v>
                </c:pt>
                <c:pt idx="5">
                  <c:v>Madison  </c:v>
                </c:pt>
                <c:pt idx="6">
                  <c:v>CATS Sprint</c:v>
                </c:pt>
                <c:pt idx="7">
                  <c:v>Waramaug Old</c:v>
                </c:pt>
                <c:pt idx="8">
                  <c:v>Griskus</c:v>
                </c:pt>
                <c:pt idx="9">
                  <c:v>CATS Sprint</c:v>
                </c:pt>
                <c:pt idx="10">
                  <c:v>Sandy Beach</c:v>
                </c:pt>
                <c:pt idx="11">
                  <c:v>Niantic</c:v>
                </c:pt>
                <c:pt idx="12">
                  <c:v>Danbury</c:v>
                </c:pt>
                <c:pt idx="13">
                  <c:v>Madison  </c:v>
                </c:pt>
                <c:pt idx="14">
                  <c:v>Danbury</c:v>
                </c:pt>
                <c:pt idx="15">
                  <c:v>Griskus  </c:v>
                </c:pt>
                <c:pt idx="16">
                  <c:v>Waramaug Old</c:v>
                </c:pt>
                <c:pt idx="17">
                  <c:v>Griskus</c:v>
                </c:pt>
                <c:pt idx="18">
                  <c:v>Mossman</c:v>
                </c:pt>
                <c:pt idx="19">
                  <c:v>Sandy Beach</c:v>
                </c:pt>
                <c:pt idx="20">
                  <c:v>Waramaug Old</c:v>
                </c:pt>
                <c:pt idx="21">
                  <c:v>Sandy Beach</c:v>
                </c:pt>
                <c:pt idx="22">
                  <c:v>Park City</c:v>
                </c:pt>
                <c:pt idx="23">
                  <c:v>Timberman</c:v>
                </c:pt>
                <c:pt idx="24">
                  <c:v>Darien</c:v>
                </c:pt>
                <c:pt idx="25">
                  <c:v>Griskus</c:v>
                </c:pt>
                <c:pt idx="26">
                  <c:v>Waramaug New</c:v>
                </c:pt>
                <c:pt idx="27">
                  <c:v>Griskus</c:v>
                </c:pt>
                <c:pt idx="28">
                  <c:v>Sandy Beach</c:v>
                </c:pt>
                <c:pt idx="29">
                  <c:v>Timberman</c:v>
                </c:pt>
                <c:pt idx="30">
                  <c:v>Griskus</c:v>
                </c:pt>
                <c:pt idx="31">
                  <c:v>Waramaug Old</c:v>
                </c:pt>
                <c:pt idx="32">
                  <c:v>Griskus</c:v>
                </c:pt>
                <c:pt idx="33">
                  <c:v>Waramaug Old</c:v>
                </c:pt>
                <c:pt idx="34">
                  <c:v>Griskus</c:v>
                </c:pt>
                <c:pt idx="35">
                  <c:v>Waramaug High</c:v>
                </c:pt>
                <c:pt idx="36">
                  <c:v>Griskus</c:v>
                </c:pt>
                <c:pt idx="37">
                  <c:v>Griskus</c:v>
                </c:pt>
                <c:pt idx="38">
                  <c:v>Griskus</c:v>
                </c:pt>
                <c:pt idx="39">
                  <c:v>Rev3</c:v>
                </c:pt>
                <c:pt idx="40">
                  <c:v>Griskus</c:v>
                </c:pt>
                <c:pt idx="41">
                  <c:v>Griskus</c:v>
                </c:pt>
              </c:strCache>
            </c:strRef>
          </c:cat>
          <c:val>
            <c:numRef>
              <c:f>TriRaces!$AN$6:$AN$47</c:f>
              <c:numCache>
                <c:formatCode>m:ss</c:formatCode>
                <c:ptCount val="42"/>
                <c:pt idx="0">
                  <c:v>9.5042465277777773E-3</c:v>
                </c:pt>
                <c:pt idx="1">
                  <c:v>9.4656419464285713E-3</c:v>
                </c:pt>
                <c:pt idx="2">
                  <c:v>8.7032222222222216E-3</c:v>
                </c:pt>
                <c:pt idx="3">
                  <c:v>8.7330277777777788E-3</c:v>
                </c:pt>
                <c:pt idx="4">
                  <c:v>7.3135381944444454E-3</c:v>
                </c:pt>
                <c:pt idx="5">
                  <c:v>7.9692604166666653E-3</c:v>
                </c:pt>
                <c:pt idx="6">
                  <c:v>8.2337847222222222E-3</c:v>
                </c:pt>
                <c:pt idx="7">
                  <c:v>8.2300590277777797E-3</c:v>
                </c:pt>
                <c:pt idx="8">
                  <c:v>7.2017673611111119E-3</c:v>
                </c:pt>
                <c:pt idx="9">
                  <c:v>7.8202326388888896E-3</c:v>
                </c:pt>
                <c:pt idx="10">
                  <c:v>8.1294652777777789E-3</c:v>
                </c:pt>
                <c:pt idx="11">
                  <c:v>6.8807516656454234E-3</c:v>
                </c:pt>
                <c:pt idx="12">
                  <c:v>8.3306527777777771E-3</c:v>
                </c:pt>
                <c:pt idx="13">
                  <c:v>6.9521458333333336E-3</c:v>
                </c:pt>
                <c:pt idx="14">
                  <c:v>9.5619947916666653E-3</c:v>
                </c:pt>
                <c:pt idx="15">
                  <c:v>8.2933958333333332E-3</c:v>
                </c:pt>
                <c:pt idx="16">
                  <c:v>8.5206631944444462E-3</c:v>
                </c:pt>
                <c:pt idx="17">
                  <c:v>8.2375104166666664E-3</c:v>
                </c:pt>
                <c:pt idx="18">
                  <c:v>6.9484201388888877E-3</c:v>
                </c:pt>
                <c:pt idx="19">
                  <c:v>7.5259027777777772E-3</c:v>
                </c:pt>
                <c:pt idx="20">
                  <c:v>8.1853506944444439E-3</c:v>
                </c:pt>
                <c:pt idx="21">
                  <c:v>7.7308159722222231E-3</c:v>
                </c:pt>
                <c:pt idx="22">
                  <c:v>9.7743593749999996E-3</c:v>
                </c:pt>
                <c:pt idx="23">
                  <c:v>8.2974144640585237E-3</c:v>
                </c:pt>
                <c:pt idx="24">
                  <c:v>7.9729861111111112E-3</c:v>
                </c:pt>
                <c:pt idx="25">
                  <c:v>7.4774687499999997E-3</c:v>
                </c:pt>
                <c:pt idx="26">
                  <c:v>6.9478485838779967E-3</c:v>
                </c:pt>
                <c:pt idx="27">
                  <c:v>6.8473715651135008E-3</c:v>
                </c:pt>
                <c:pt idx="28">
                  <c:v>7.3962066905615288E-3</c:v>
                </c:pt>
                <c:pt idx="29">
                  <c:v>8.7954127791914048E-3</c:v>
                </c:pt>
                <c:pt idx="30">
                  <c:v>7.685558542413381E-3</c:v>
                </c:pt>
                <c:pt idx="31">
                  <c:v>7.2356630824372756E-3</c:v>
                </c:pt>
                <c:pt idx="32">
                  <c:v>8.3258661887694128E-3</c:v>
                </c:pt>
                <c:pt idx="33">
                  <c:v>7.7284946236559132E-3</c:v>
                </c:pt>
                <c:pt idx="34">
                  <c:v>7.8031660692951012E-3</c:v>
                </c:pt>
                <c:pt idx="35">
                  <c:v>6.7913679808841105E-3</c:v>
                </c:pt>
                <c:pt idx="36">
                  <c:v>7.3140681003584238E-3</c:v>
                </c:pt>
                <c:pt idx="37">
                  <c:v>8.1261200716845877E-3</c:v>
                </c:pt>
                <c:pt idx="38">
                  <c:v>8.8859020310633197E-3</c:v>
                </c:pt>
                <c:pt idx="39">
                  <c:v>5.9964305908962404E-3</c:v>
                </c:pt>
                <c:pt idx="40">
                  <c:v>8.2511947431302274E-3</c:v>
                </c:pt>
                <c:pt idx="41">
                  <c:v>6.9332437275985669E-3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3C-4A98-A76B-88507647C1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marker val="1"/>
        <c:smooth val="0"/>
        <c:axId val="186238848"/>
        <c:axId val="187586048"/>
      </c:lineChart>
      <c:lineChart>
        <c:grouping val="standard"/>
        <c:varyColors val="0"/>
        <c:ser>
          <c:idx val="1"/>
          <c:order val="1"/>
          <c:tx>
            <c:strRef>
              <c:f>TriRaces!$AG$5</c:f>
              <c:strCache>
                <c:ptCount val="1"/>
                <c:pt idx="0">
                  <c:v>Miles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TriRaces!$AG$6:$AG$47</c:f>
              <c:numCache>
                <c:formatCode>General</c:formatCode>
                <c:ptCount val="42"/>
                <c:pt idx="0">
                  <c:v>3.1</c:v>
                </c:pt>
                <c:pt idx="1">
                  <c:v>3.5</c:v>
                </c:pt>
                <c:pt idx="2">
                  <c:v>3.1</c:v>
                </c:pt>
                <c:pt idx="3">
                  <c:v>3.1</c:v>
                </c:pt>
                <c:pt idx="4">
                  <c:v>3.1</c:v>
                </c:pt>
                <c:pt idx="5">
                  <c:v>3.1</c:v>
                </c:pt>
                <c:pt idx="6">
                  <c:v>3.1</c:v>
                </c:pt>
                <c:pt idx="7">
                  <c:v>3.1</c:v>
                </c:pt>
                <c:pt idx="8">
                  <c:v>3.1</c:v>
                </c:pt>
                <c:pt idx="9">
                  <c:v>3.1</c:v>
                </c:pt>
                <c:pt idx="10">
                  <c:v>3.1</c:v>
                </c:pt>
                <c:pt idx="11">
                  <c:v>3.4</c:v>
                </c:pt>
                <c:pt idx="12">
                  <c:v>3.1</c:v>
                </c:pt>
                <c:pt idx="13">
                  <c:v>3.1</c:v>
                </c:pt>
                <c:pt idx="14">
                  <c:v>6.4</c:v>
                </c:pt>
                <c:pt idx="15">
                  <c:v>6.2</c:v>
                </c:pt>
                <c:pt idx="16">
                  <c:v>3.1</c:v>
                </c:pt>
                <c:pt idx="17">
                  <c:v>3.1</c:v>
                </c:pt>
                <c:pt idx="18">
                  <c:v>3.1</c:v>
                </c:pt>
                <c:pt idx="19">
                  <c:v>3.1</c:v>
                </c:pt>
                <c:pt idx="20">
                  <c:v>3.1</c:v>
                </c:pt>
                <c:pt idx="21">
                  <c:v>3.1</c:v>
                </c:pt>
                <c:pt idx="22">
                  <c:v>6.2</c:v>
                </c:pt>
                <c:pt idx="23">
                  <c:v>13.1</c:v>
                </c:pt>
                <c:pt idx="24">
                  <c:v>6.2</c:v>
                </c:pt>
                <c:pt idx="25">
                  <c:v>6.2</c:v>
                </c:pt>
                <c:pt idx="26">
                  <c:v>3.4</c:v>
                </c:pt>
                <c:pt idx="27">
                  <c:v>3.1</c:v>
                </c:pt>
                <c:pt idx="28">
                  <c:v>3.1</c:v>
                </c:pt>
                <c:pt idx="29">
                  <c:v>13.1</c:v>
                </c:pt>
                <c:pt idx="30">
                  <c:v>6.2</c:v>
                </c:pt>
                <c:pt idx="31">
                  <c:v>3.1</c:v>
                </c:pt>
                <c:pt idx="32">
                  <c:v>3.1</c:v>
                </c:pt>
                <c:pt idx="33">
                  <c:v>3.1</c:v>
                </c:pt>
                <c:pt idx="34">
                  <c:v>6.2</c:v>
                </c:pt>
                <c:pt idx="35">
                  <c:v>3.1</c:v>
                </c:pt>
                <c:pt idx="36">
                  <c:v>3.1</c:v>
                </c:pt>
                <c:pt idx="37">
                  <c:v>6.2</c:v>
                </c:pt>
                <c:pt idx="38">
                  <c:v>3.1</c:v>
                </c:pt>
                <c:pt idx="39">
                  <c:v>13.1</c:v>
                </c:pt>
                <c:pt idx="40">
                  <c:v>6.2</c:v>
                </c:pt>
                <c:pt idx="41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3C-4A98-A76B-88507647C1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7587968"/>
        <c:axId val="190583936"/>
      </c:lineChart>
      <c:catAx>
        <c:axId val="18623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Event</a:t>
                </a:r>
              </a:p>
            </c:rich>
          </c:tx>
          <c:layout>
            <c:manualLayout>
              <c:xMode val="edge"/>
              <c:yMode val="edge"/>
              <c:x val="0.49549204283293102"/>
              <c:y val="0.942519168342664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7586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586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Pace Per Mile</a:t>
                </a:r>
              </a:p>
            </c:rich>
          </c:tx>
          <c:layout>
            <c:manualLayout>
              <c:xMode val="edge"/>
              <c:yMode val="edge"/>
              <c:x val="3.00558431527775E-3"/>
              <c:y val="0.39643287837756902"/>
            </c:manualLayout>
          </c:layout>
          <c:overlay val="0"/>
          <c:spPr>
            <a:noFill/>
            <a:ln w="25400">
              <a:noFill/>
            </a:ln>
          </c:spPr>
        </c:title>
        <c:numFmt formatCode="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6238848"/>
        <c:crosses val="autoZero"/>
        <c:crossBetween val="between"/>
      </c:valAx>
      <c:catAx>
        <c:axId val="187587968"/>
        <c:scaling>
          <c:orientation val="minMax"/>
        </c:scaling>
        <c:delete val="1"/>
        <c:axPos val="b"/>
        <c:majorTickMark val="out"/>
        <c:minorTickMark val="none"/>
        <c:tickLblPos val="none"/>
        <c:crossAx val="190583936"/>
        <c:crosses val="autoZero"/>
        <c:auto val="1"/>
        <c:lblAlgn val="ctr"/>
        <c:lblOffset val="100"/>
        <c:noMultiLvlLbl val="0"/>
      </c:catAx>
      <c:valAx>
        <c:axId val="190583936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7587968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92400249235395804"/>
          <c:y val="1.88305617229345E-2"/>
          <c:w val="4.2936918789682102E-2"/>
          <c:h val="0.10505471277005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Biking - MPH and Miles</a:t>
            </a:r>
          </a:p>
        </c:rich>
      </c:tx>
      <c:layout>
        <c:manualLayout>
          <c:xMode val="edge"/>
          <c:yMode val="edge"/>
          <c:x val="0.44234890698671198"/>
          <c:y val="2.56082586634189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863694813545103E-2"/>
          <c:y val="0.137004183849292"/>
          <c:w val="0.92627518216888305"/>
          <c:h val="0.64660853125133"/>
        </c:manualLayout>
      </c:layout>
      <c:lineChart>
        <c:grouping val="standard"/>
        <c:varyColors val="0"/>
        <c:ser>
          <c:idx val="0"/>
          <c:order val="0"/>
          <c:tx>
            <c:strRef>
              <c:f>TriRaces!$AC$5</c:f>
              <c:strCache>
                <c:ptCount val="1"/>
                <c:pt idx="0">
                  <c:v>Mile/hr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poly"/>
            <c:order val="5"/>
            <c:dispRSqr val="0"/>
            <c:dispEq val="0"/>
          </c:trendline>
          <c:cat>
            <c:strRef>
              <c:f>(TriRaces!$B$6:$B$58,TriRaces!$D$6:$D$58)</c:f>
              <c:strCache>
                <c:ptCount val="106"/>
                <c:pt idx="0">
                  <c:v>Griskus</c:v>
                </c:pt>
                <c:pt idx="1">
                  <c:v>Niantic</c:v>
                </c:pt>
                <c:pt idx="2">
                  <c:v>Madison  </c:v>
                </c:pt>
                <c:pt idx="3">
                  <c:v>Waramaug Old</c:v>
                </c:pt>
                <c:pt idx="4">
                  <c:v>Griskus</c:v>
                </c:pt>
                <c:pt idx="5">
                  <c:v>Madison  </c:v>
                </c:pt>
                <c:pt idx="6">
                  <c:v>CATS Sprint</c:v>
                </c:pt>
                <c:pt idx="7">
                  <c:v>Waramaug Old</c:v>
                </c:pt>
                <c:pt idx="8">
                  <c:v>Griskus</c:v>
                </c:pt>
                <c:pt idx="9">
                  <c:v>CATS Sprint</c:v>
                </c:pt>
                <c:pt idx="10">
                  <c:v>Sandy Beach</c:v>
                </c:pt>
                <c:pt idx="11">
                  <c:v>Niantic</c:v>
                </c:pt>
                <c:pt idx="12">
                  <c:v>Danbury</c:v>
                </c:pt>
                <c:pt idx="13">
                  <c:v>Madison  </c:v>
                </c:pt>
                <c:pt idx="14">
                  <c:v>Danbury</c:v>
                </c:pt>
                <c:pt idx="15">
                  <c:v>Griskus  </c:v>
                </c:pt>
                <c:pt idx="16">
                  <c:v>Waramaug Old</c:v>
                </c:pt>
                <c:pt idx="17">
                  <c:v>Griskus</c:v>
                </c:pt>
                <c:pt idx="18">
                  <c:v>Mossman</c:v>
                </c:pt>
                <c:pt idx="19">
                  <c:v>Sandy Beach</c:v>
                </c:pt>
                <c:pt idx="20">
                  <c:v>Waramaug Old</c:v>
                </c:pt>
                <c:pt idx="21">
                  <c:v>Sandy Beach</c:v>
                </c:pt>
                <c:pt idx="22">
                  <c:v>Park City</c:v>
                </c:pt>
                <c:pt idx="23">
                  <c:v>Timberman</c:v>
                </c:pt>
                <c:pt idx="24">
                  <c:v>Darien</c:v>
                </c:pt>
                <c:pt idx="25">
                  <c:v>Griskus</c:v>
                </c:pt>
                <c:pt idx="26">
                  <c:v>Waramaug New</c:v>
                </c:pt>
                <c:pt idx="27">
                  <c:v>Griskus</c:v>
                </c:pt>
                <c:pt idx="28">
                  <c:v>Sandy Beach</c:v>
                </c:pt>
                <c:pt idx="29">
                  <c:v>Timberman</c:v>
                </c:pt>
                <c:pt idx="30">
                  <c:v>Griskus</c:v>
                </c:pt>
                <c:pt idx="31">
                  <c:v>Waramaug Old</c:v>
                </c:pt>
                <c:pt idx="32">
                  <c:v>Griskus</c:v>
                </c:pt>
                <c:pt idx="33">
                  <c:v>Waramaug Old</c:v>
                </c:pt>
                <c:pt idx="34">
                  <c:v>Griskus</c:v>
                </c:pt>
                <c:pt idx="35">
                  <c:v>Waramaug High</c:v>
                </c:pt>
                <c:pt idx="36">
                  <c:v>Griskus</c:v>
                </c:pt>
                <c:pt idx="37">
                  <c:v>Griskus</c:v>
                </c:pt>
                <c:pt idx="38">
                  <c:v>Griskus</c:v>
                </c:pt>
                <c:pt idx="39">
                  <c:v>Rev3</c:v>
                </c:pt>
                <c:pt idx="40">
                  <c:v>Griskus</c:v>
                </c:pt>
                <c:pt idx="41">
                  <c:v>Griskus</c:v>
                </c:pt>
                <c:pt idx="42">
                  <c:v>Toughman</c:v>
                </c:pt>
                <c:pt idx="43">
                  <c:v>Rev3</c:v>
                </c:pt>
                <c:pt idx="44">
                  <c:v>Griskus</c:v>
                </c:pt>
                <c:pt idx="45">
                  <c:v>MightMoss</c:v>
                </c:pt>
                <c:pt idx="46">
                  <c:v>Griskus</c:v>
                </c:pt>
                <c:pt idx="47">
                  <c:v>Rev3 Maine</c:v>
                </c:pt>
                <c:pt idx="52">
                  <c:v>Timberman</c:v>
                </c:pt>
                <c:pt idx="53">
                  <c:v>Jul/2001</c:v>
                </c:pt>
                <c:pt idx="54">
                  <c:v>Aug/2001</c:v>
                </c:pt>
                <c:pt idx="55">
                  <c:v>Sep/2001</c:v>
                </c:pt>
                <c:pt idx="56">
                  <c:v>Jun/2002</c:v>
                </c:pt>
                <c:pt idx="57">
                  <c:v>Jul/2002</c:v>
                </c:pt>
                <c:pt idx="58">
                  <c:v>Sep/2002</c:v>
                </c:pt>
                <c:pt idx="59">
                  <c:v>Jun/2003</c:v>
                </c:pt>
                <c:pt idx="60">
                  <c:v>Jun/2003</c:v>
                </c:pt>
                <c:pt idx="61">
                  <c:v>Jul/2003</c:v>
                </c:pt>
                <c:pt idx="62">
                  <c:v>Jul/2003</c:v>
                </c:pt>
                <c:pt idx="63">
                  <c:v>Aug/2003</c:v>
                </c:pt>
                <c:pt idx="64">
                  <c:v>Aug/2003</c:v>
                </c:pt>
                <c:pt idx="65">
                  <c:v>Aug/2003</c:v>
                </c:pt>
                <c:pt idx="66">
                  <c:v>Sep/2003</c:v>
                </c:pt>
                <c:pt idx="67">
                  <c:v>Oct/2003</c:v>
                </c:pt>
                <c:pt idx="68">
                  <c:v>Jun/2004</c:v>
                </c:pt>
                <c:pt idx="69">
                  <c:v>Jun/2004</c:v>
                </c:pt>
                <c:pt idx="70">
                  <c:v>Jul/2004</c:v>
                </c:pt>
                <c:pt idx="71">
                  <c:v>Jul/2004</c:v>
                </c:pt>
                <c:pt idx="72">
                  <c:v>Aug/2004</c:v>
                </c:pt>
                <c:pt idx="73">
                  <c:v>Jun/2005</c:v>
                </c:pt>
                <c:pt idx="74">
                  <c:v>Aug/2005</c:v>
                </c:pt>
                <c:pt idx="75">
                  <c:v>Aug/2005</c:v>
                </c:pt>
                <c:pt idx="76">
                  <c:v>Aug/2005</c:v>
                </c:pt>
                <c:pt idx="77">
                  <c:v>Oct/2005</c:v>
                </c:pt>
                <c:pt idx="78">
                  <c:v>Jun/2006</c:v>
                </c:pt>
                <c:pt idx="79">
                  <c:v>Jun/2006</c:v>
                </c:pt>
                <c:pt idx="80">
                  <c:v>Jul/2006</c:v>
                </c:pt>
                <c:pt idx="81">
                  <c:v>Aug/2006</c:v>
                </c:pt>
                <c:pt idx="82">
                  <c:v>Aug/2006</c:v>
                </c:pt>
                <c:pt idx="83">
                  <c:v>Jun/2007</c:v>
                </c:pt>
                <c:pt idx="84">
                  <c:v>Jun/2007</c:v>
                </c:pt>
                <c:pt idx="85">
                  <c:v>Jul/2007</c:v>
                </c:pt>
                <c:pt idx="86">
                  <c:v>Aug/2007</c:v>
                </c:pt>
                <c:pt idx="87">
                  <c:v>Jun/2008</c:v>
                </c:pt>
                <c:pt idx="88">
                  <c:v>Jun/2008</c:v>
                </c:pt>
                <c:pt idx="89">
                  <c:v>Jul/2008</c:v>
                </c:pt>
                <c:pt idx="90">
                  <c:v>Jun/2010</c:v>
                </c:pt>
                <c:pt idx="91">
                  <c:v>Jul/2010</c:v>
                </c:pt>
                <c:pt idx="92">
                  <c:v>Jun/2011</c:v>
                </c:pt>
                <c:pt idx="93">
                  <c:v>Jun/2011</c:v>
                </c:pt>
                <c:pt idx="94">
                  <c:v>Jul/2011</c:v>
                </c:pt>
                <c:pt idx="95">
                  <c:v>Sep/2011</c:v>
                </c:pt>
                <c:pt idx="96">
                  <c:v>Jun/2012</c:v>
                </c:pt>
                <c:pt idx="97">
                  <c:v>Jun/2012</c:v>
                </c:pt>
                <c:pt idx="98">
                  <c:v>Jan/2012</c:v>
                </c:pt>
                <c:pt idx="99">
                  <c:v>Jul/2012</c:v>
                </c:pt>
                <c:pt idx="100">
                  <c:v>Aug/2012</c:v>
                </c:pt>
                <c:pt idx="105">
                  <c:v>Aug/2004</c:v>
                </c:pt>
              </c:strCache>
            </c:strRef>
          </c:cat>
          <c:val>
            <c:numRef>
              <c:f>TriRaces!$AC$6:$AC$47</c:f>
              <c:numCache>
                <c:formatCode>0.0</c:formatCode>
                <c:ptCount val="42"/>
                <c:pt idx="0">
                  <c:v>13.189654372901897</c:v>
                </c:pt>
                <c:pt idx="1">
                  <c:v>13.375223103256578</c:v>
                </c:pt>
                <c:pt idx="2">
                  <c:v>14.82201023260464</c:v>
                </c:pt>
                <c:pt idx="3">
                  <c:v>16.195885072209478</c:v>
                </c:pt>
                <c:pt idx="4">
                  <c:v>16.596292946386406</c:v>
                </c:pt>
                <c:pt idx="5">
                  <c:v>16.680147416561255</c:v>
                </c:pt>
                <c:pt idx="6">
                  <c:v>14.370588543498927</c:v>
                </c:pt>
                <c:pt idx="7">
                  <c:v>15.899374558764768</c:v>
                </c:pt>
                <c:pt idx="8">
                  <c:v>16.127063263256733</c:v>
                </c:pt>
                <c:pt idx="9">
                  <c:v>13.274657516014045</c:v>
                </c:pt>
                <c:pt idx="10">
                  <c:v>17.275239233168968</c:v>
                </c:pt>
                <c:pt idx="11">
                  <c:v>18.128204170306685</c:v>
                </c:pt>
                <c:pt idx="12">
                  <c:v>15.863986069306192</c:v>
                </c:pt>
                <c:pt idx="13">
                  <c:v>17.36148475430279</c:v>
                </c:pt>
                <c:pt idx="14">
                  <c:v>15.049069311064354</c:v>
                </c:pt>
                <c:pt idx="15">
                  <c:v>16.741223683196171</c:v>
                </c:pt>
                <c:pt idx="16">
                  <c:v>16.597435941768389</c:v>
                </c:pt>
                <c:pt idx="17">
                  <c:v>16.891170133133137</c:v>
                </c:pt>
                <c:pt idx="18">
                  <c:v>20.182092474049711</c:v>
                </c:pt>
                <c:pt idx="19">
                  <c:v>17.233083939774218</c:v>
                </c:pt>
                <c:pt idx="20">
                  <c:v>16.327558934585163</c:v>
                </c:pt>
                <c:pt idx="21">
                  <c:v>17.326098622471719</c:v>
                </c:pt>
                <c:pt idx="22">
                  <c:v>18.575238095238095</c:v>
                </c:pt>
                <c:pt idx="23">
                  <c:v>16.074623213625507</c:v>
                </c:pt>
                <c:pt idx="24">
                  <c:v>14.845737483085252</c:v>
                </c:pt>
                <c:pt idx="25">
                  <c:v>16.304662827419655</c:v>
                </c:pt>
                <c:pt idx="26">
                  <c:v>18.044492189781021</c:v>
                </c:pt>
                <c:pt idx="27">
                  <c:v>16.924432428115018</c:v>
                </c:pt>
                <c:pt idx="28">
                  <c:v>17.491653789004456</c:v>
                </c:pt>
                <c:pt idx="29">
                  <c:v>16.591049146954585</c:v>
                </c:pt>
                <c:pt idx="30">
                  <c:v>15.513815234580917</c:v>
                </c:pt>
                <c:pt idx="31">
                  <c:v>16.677343326414114</c:v>
                </c:pt>
                <c:pt idx="32">
                  <c:v>16.620991237113401</c:v>
                </c:pt>
                <c:pt idx="33">
                  <c:v>16.489092144689582</c:v>
                </c:pt>
                <c:pt idx="34">
                  <c:v>15.527457351389378</c:v>
                </c:pt>
                <c:pt idx="35">
                  <c:v>18.14850633802817</c:v>
                </c:pt>
                <c:pt idx="36">
                  <c:v>16.628444596412557</c:v>
                </c:pt>
                <c:pt idx="37">
                  <c:v>16.283497325710069</c:v>
                </c:pt>
                <c:pt idx="38">
                  <c:v>16.30669808707124</c:v>
                </c:pt>
                <c:pt idx="39">
                  <c:v>15.427590381667692</c:v>
                </c:pt>
                <c:pt idx="40">
                  <c:v>17.156844636610959</c:v>
                </c:pt>
                <c:pt idx="41">
                  <c:v>17.599160631229239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37-40A0-BA98-8CB534C2F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marker val="1"/>
        <c:smooth val="0"/>
        <c:axId val="187645312"/>
        <c:axId val="187659776"/>
      </c:lineChart>
      <c:lineChart>
        <c:grouping val="standard"/>
        <c:varyColors val="0"/>
        <c:ser>
          <c:idx val="1"/>
          <c:order val="1"/>
          <c:tx>
            <c:strRef>
              <c:f>TriRaces!$V$5</c:f>
              <c:strCache>
                <c:ptCount val="1"/>
                <c:pt idx="0">
                  <c:v>Miles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(TriRaces!$B$6:$B$58,TriRaces!$D$6:$D$58)</c:f>
              <c:strCache>
                <c:ptCount val="106"/>
                <c:pt idx="0">
                  <c:v>Griskus</c:v>
                </c:pt>
                <c:pt idx="1">
                  <c:v>Niantic</c:v>
                </c:pt>
                <c:pt idx="2">
                  <c:v>Madison  </c:v>
                </c:pt>
                <c:pt idx="3">
                  <c:v>Waramaug Old</c:v>
                </c:pt>
                <c:pt idx="4">
                  <c:v>Griskus</c:v>
                </c:pt>
                <c:pt idx="5">
                  <c:v>Madison  </c:v>
                </c:pt>
                <c:pt idx="6">
                  <c:v>CATS Sprint</c:v>
                </c:pt>
                <c:pt idx="7">
                  <c:v>Waramaug Old</c:v>
                </c:pt>
                <c:pt idx="8">
                  <c:v>Griskus</c:v>
                </c:pt>
                <c:pt idx="9">
                  <c:v>CATS Sprint</c:v>
                </c:pt>
                <c:pt idx="10">
                  <c:v>Sandy Beach</c:v>
                </c:pt>
                <c:pt idx="11">
                  <c:v>Niantic</c:v>
                </c:pt>
                <c:pt idx="12">
                  <c:v>Danbury</c:v>
                </c:pt>
                <c:pt idx="13">
                  <c:v>Madison  </c:v>
                </c:pt>
                <c:pt idx="14">
                  <c:v>Danbury</c:v>
                </c:pt>
                <c:pt idx="15">
                  <c:v>Griskus  </c:v>
                </c:pt>
                <c:pt idx="16">
                  <c:v>Waramaug Old</c:v>
                </c:pt>
                <c:pt idx="17">
                  <c:v>Griskus</c:v>
                </c:pt>
                <c:pt idx="18">
                  <c:v>Mossman</c:v>
                </c:pt>
                <c:pt idx="19">
                  <c:v>Sandy Beach</c:v>
                </c:pt>
                <c:pt idx="20">
                  <c:v>Waramaug Old</c:v>
                </c:pt>
                <c:pt idx="21">
                  <c:v>Sandy Beach</c:v>
                </c:pt>
                <c:pt idx="22">
                  <c:v>Park City</c:v>
                </c:pt>
                <c:pt idx="23">
                  <c:v>Timberman</c:v>
                </c:pt>
                <c:pt idx="24">
                  <c:v>Darien</c:v>
                </c:pt>
                <c:pt idx="25">
                  <c:v>Griskus</c:v>
                </c:pt>
                <c:pt idx="26">
                  <c:v>Waramaug New</c:v>
                </c:pt>
                <c:pt idx="27">
                  <c:v>Griskus</c:v>
                </c:pt>
                <c:pt idx="28">
                  <c:v>Sandy Beach</c:v>
                </c:pt>
                <c:pt idx="29">
                  <c:v>Timberman</c:v>
                </c:pt>
                <c:pt idx="30">
                  <c:v>Griskus</c:v>
                </c:pt>
                <c:pt idx="31">
                  <c:v>Waramaug Old</c:v>
                </c:pt>
                <c:pt idx="32">
                  <c:v>Griskus</c:v>
                </c:pt>
                <c:pt idx="33">
                  <c:v>Waramaug Old</c:v>
                </c:pt>
                <c:pt idx="34">
                  <c:v>Griskus</c:v>
                </c:pt>
                <c:pt idx="35">
                  <c:v>Waramaug High</c:v>
                </c:pt>
                <c:pt idx="36">
                  <c:v>Griskus</c:v>
                </c:pt>
                <c:pt idx="37">
                  <c:v>Griskus</c:v>
                </c:pt>
                <c:pt idx="38">
                  <c:v>Griskus</c:v>
                </c:pt>
                <c:pt idx="39">
                  <c:v>Rev3</c:v>
                </c:pt>
                <c:pt idx="40">
                  <c:v>Griskus</c:v>
                </c:pt>
                <c:pt idx="41">
                  <c:v>Griskus</c:v>
                </c:pt>
                <c:pt idx="42">
                  <c:v>Toughman</c:v>
                </c:pt>
                <c:pt idx="43">
                  <c:v>Rev3</c:v>
                </c:pt>
                <c:pt idx="44">
                  <c:v>Griskus</c:v>
                </c:pt>
                <c:pt idx="45">
                  <c:v>MightMoss</c:v>
                </c:pt>
                <c:pt idx="46">
                  <c:v>Griskus</c:v>
                </c:pt>
                <c:pt idx="47">
                  <c:v>Rev3 Maine</c:v>
                </c:pt>
                <c:pt idx="52">
                  <c:v>Timberman</c:v>
                </c:pt>
                <c:pt idx="53">
                  <c:v>Jul/2001</c:v>
                </c:pt>
                <c:pt idx="54">
                  <c:v>Aug/2001</c:v>
                </c:pt>
                <c:pt idx="55">
                  <c:v>Sep/2001</c:v>
                </c:pt>
                <c:pt idx="56">
                  <c:v>Jun/2002</c:v>
                </c:pt>
                <c:pt idx="57">
                  <c:v>Jul/2002</c:v>
                </c:pt>
                <c:pt idx="58">
                  <c:v>Sep/2002</c:v>
                </c:pt>
                <c:pt idx="59">
                  <c:v>Jun/2003</c:v>
                </c:pt>
                <c:pt idx="60">
                  <c:v>Jun/2003</c:v>
                </c:pt>
                <c:pt idx="61">
                  <c:v>Jul/2003</c:v>
                </c:pt>
                <c:pt idx="62">
                  <c:v>Jul/2003</c:v>
                </c:pt>
                <c:pt idx="63">
                  <c:v>Aug/2003</c:v>
                </c:pt>
                <c:pt idx="64">
                  <c:v>Aug/2003</c:v>
                </c:pt>
                <c:pt idx="65">
                  <c:v>Aug/2003</c:v>
                </c:pt>
                <c:pt idx="66">
                  <c:v>Sep/2003</c:v>
                </c:pt>
                <c:pt idx="67">
                  <c:v>Oct/2003</c:v>
                </c:pt>
                <c:pt idx="68">
                  <c:v>Jun/2004</c:v>
                </c:pt>
                <c:pt idx="69">
                  <c:v>Jun/2004</c:v>
                </c:pt>
                <c:pt idx="70">
                  <c:v>Jul/2004</c:v>
                </c:pt>
                <c:pt idx="71">
                  <c:v>Jul/2004</c:v>
                </c:pt>
                <c:pt idx="72">
                  <c:v>Aug/2004</c:v>
                </c:pt>
                <c:pt idx="73">
                  <c:v>Jun/2005</c:v>
                </c:pt>
                <c:pt idx="74">
                  <c:v>Aug/2005</c:v>
                </c:pt>
                <c:pt idx="75">
                  <c:v>Aug/2005</c:v>
                </c:pt>
                <c:pt idx="76">
                  <c:v>Aug/2005</c:v>
                </c:pt>
                <c:pt idx="77">
                  <c:v>Oct/2005</c:v>
                </c:pt>
                <c:pt idx="78">
                  <c:v>Jun/2006</c:v>
                </c:pt>
                <c:pt idx="79">
                  <c:v>Jun/2006</c:v>
                </c:pt>
                <c:pt idx="80">
                  <c:v>Jul/2006</c:v>
                </c:pt>
                <c:pt idx="81">
                  <c:v>Aug/2006</c:v>
                </c:pt>
                <c:pt idx="82">
                  <c:v>Aug/2006</c:v>
                </c:pt>
                <c:pt idx="83">
                  <c:v>Jun/2007</c:v>
                </c:pt>
                <c:pt idx="84">
                  <c:v>Jun/2007</c:v>
                </c:pt>
                <c:pt idx="85">
                  <c:v>Jul/2007</c:v>
                </c:pt>
                <c:pt idx="86">
                  <c:v>Aug/2007</c:v>
                </c:pt>
                <c:pt idx="87">
                  <c:v>Jun/2008</c:v>
                </c:pt>
                <c:pt idx="88">
                  <c:v>Jun/2008</c:v>
                </c:pt>
                <c:pt idx="89">
                  <c:v>Jul/2008</c:v>
                </c:pt>
                <c:pt idx="90">
                  <c:v>Jun/2010</c:v>
                </c:pt>
                <c:pt idx="91">
                  <c:v>Jul/2010</c:v>
                </c:pt>
                <c:pt idx="92">
                  <c:v>Jun/2011</c:v>
                </c:pt>
                <c:pt idx="93">
                  <c:v>Jun/2011</c:v>
                </c:pt>
                <c:pt idx="94">
                  <c:v>Jul/2011</c:v>
                </c:pt>
                <c:pt idx="95">
                  <c:v>Sep/2011</c:v>
                </c:pt>
                <c:pt idx="96">
                  <c:v>Jun/2012</c:v>
                </c:pt>
                <c:pt idx="97">
                  <c:v>Jun/2012</c:v>
                </c:pt>
                <c:pt idx="98">
                  <c:v>Jan/2012</c:v>
                </c:pt>
                <c:pt idx="99">
                  <c:v>Jul/2012</c:v>
                </c:pt>
                <c:pt idx="100">
                  <c:v>Aug/2012</c:v>
                </c:pt>
                <c:pt idx="105">
                  <c:v>Aug/2004</c:v>
                </c:pt>
              </c:strCache>
            </c:strRef>
          </c:cat>
          <c:val>
            <c:numRef>
              <c:f>TriRaces!$V$6:$V$47</c:f>
              <c:numCache>
                <c:formatCode>General</c:formatCode>
                <c:ptCount val="42"/>
                <c:pt idx="0">
                  <c:v>10.5</c:v>
                </c:pt>
                <c:pt idx="1">
                  <c:v>10</c:v>
                </c:pt>
                <c:pt idx="2">
                  <c:v>13</c:v>
                </c:pt>
                <c:pt idx="3">
                  <c:v>9.1</c:v>
                </c:pt>
                <c:pt idx="4">
                  <c:v>10.5</c:v>
                </c:pt>
                <c:pt idx="5">
                  <c:v>13</c:v>
                </c:pt>
                <c:pt idx="6">
                  <c:v>7</c:v>
                </c:pt>
                <c:pt idx="7">
                  <c:v>9.1</c:v>
                </c:pt>
                <c:pt idx="8">
                  <c:v>10.5</c:v>
                </c:pt>
                <c:pt idx="9">
                  <c:v>7</c:v>
                </c:pt>
                <c:pt idx="10">
                  <c:v>10</c:v>
                </c:pt>
                <c:pt idx="11">
                  <c:v>11.5</c:v>
                </c:pt>
                <c:pt idx="12">
                  <c:v>12</c:v>
                </c:pt>
                <c:pt idx="13">
                  <c:v>13</c:v>
                </c:pt>
                <c:pt idx="14">
                  <c:v>22</c:v>
                </c:pt>
                <c:pt idx="15">
                  <c:v>25</c:v>
                </c:pt>
                <c:pt idx="16">
                  <c:v>9.1</c:v>
                </c:pt>
                <c:pt idx="17">
                  <c:v>10.5</c:v>
                </c:pt>
                <c:pt idx="18">
                  <c:v>12.5</c:v>
                </c:pt>
                <c:pt idx="19">
                  <c:v>10</c:v>
                </c:pt>
                <c:pt idx="20">
                  <c:v>9.1</c:v>
                </c:pt>
                <c:pt idx="21">
                  <c:v>10</c:v>
                </c:pt>
                <c:pt idx="22">
                  <c:v>24.85</c:v>
                </c:pt>
                <c:pt idx="23">
                  <c:v>57</c:v>
                </c:pt>
                <c:pt idx="24">
                  <c:v>24.85</c:v>
                </c:pt>
                <c:pt idx="25">
                  <c:v>25</c:v>
                </c:pt>
                <c:pt idx="26">
                  <c:v>9.1</c:v>
                </c:pt>
                <c:pt idx="27">
                  <c:v>10.5</c:v>
                </c:pt>
                <c:pt idx="28">
                  <c:v>10</c:v>
                </c:pt>
                <c:pt idx="29">
                  <c:v>57</c:v>
                </c:pt>
                <c:pt idx="30">
                  <c:v>25</c:v>
                </c:pt>
                <c:pt idx="31">
                  <c:v>9.1</c:v>
                </c:pt>
                <c:pt idx="32">
                  <c:v>10.5</c:v>
                </c:pt>
                <c:pt idx="33">
                  <c:v>9.1</c:v>
                </c:pt>
                <c:pt idx="34">
                  <c:v>25</c:v>
                </c:pt>
                <c:pt idx="35">
                  <c:v>13.5</c:v>
                </c:pt>
                <c:pt idx="36">
                  <c:v>10.5</c:v>
                </c:pt>
                <c:pt idx="37">
                  <c:v>25</c:v>
                </c:pt>
                <c:pt idx="38">
                  <c:v>10.5</c:v>
                </c:pt>
                <c:pt idx="39">
                  <c:v>57</c:v>
                </c:pt>
                <c:pt idx="40">
                  <c:v>25</c:v>
                </c:pt>
                <c:pt idx="41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37-40A0-BA98-8CB534C2F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61696"/>
        <c:axId val="187663488"/>
      </c:lineChart>
      <c:catAx>
        <c:axId val="18764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Race</a:t>
                </a:r>
              </a:p>
            </c:rich>
          </c:tx>
          <c:layout>
            <c:manualLayout>
              <c:xMode val="edge"/>
              <c:yMode val="edge"/>
              <c:x val="0.49849978568366998"/>
              <c:y val="0.937262267081134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45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7659776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187659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Miles</a:t>
                </a:r>
              </a:p>
            </c:rich>
          </c:tx>
          <c:layout>
            <c:manualLayout>
              <c:xMode val="edge"/>
              <c:yMode val="edge"/>
              <c:x val="7.7153879125589396E-3"/>
              <c:y val="0.42637750674592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7645312"/>
        <c:crosses val="autoZero"/>
        <c:crossBetween val="between"/>
      </c:valAx>
      <c:catAx>
        <c:axId val="18766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87663488"/>
        <c:crosses val="autoZero"/>
        <c:auto val="1"/>
        <c:lblAlgn val="ctr"/>
        <c:lblOffset val="100"/>
        <c:noMultiLvlLbl val="0"/>
      </c:catAx>
      <c:valAx>
        <c:axId val="187663488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7661696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6125160737247"/>
          <c:y val="3.5851562128786603E-2"/>
          <c:w val="7.0724389198456902E-2"/>
          <c:h val="0.1126763381190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107</xdr:row>
      <xdr:rowOff>114300</xdr:rowOff>
    </xdr:from>
    <xdr:to>
      <xdr:col>36</xdr:col>
      <xdr:colOff>571500</xdr:colOff>
      <xdr:row>164</xdr:row>
      <xdr:rowOff>95250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342900</xdr:colOff>
      <xdr:row>46</xdr:row>
      <xdr:rowOff>38100</xdr:rowOff>
    </xdr:from>
    <xdr:to>
      <xdr:col>36</xdr:col>
      <xdr:colOff>571500</xdr:colOff>
      <xdr:row>102</xdr:row>
      <xdr:rowOff>38100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0</xdr:row>
      <xdr:rowOff>76200</xdr:rowOff>
    </xdr:from>
    <xdr:to>
      <xdr:col>37</xdr:col>
      <xdr:colOff>38100</xdr:colOff>
      <xdr:row>43</xdr:row>
      <xdr:rowOff>133350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keanebr3\LOCALS~1\Temp\Temporary%20Directory%201%20for%20triRaces.zip\trimiles20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s"/>
      <sheetName val="Log"/>
      <sheetName val="Chart2"/>
      <sheetName val="By Day"/>
      <sheetName val="Plan"/>
      <sheetName val="Chart1"/>
      <sheetName val="Summary"/>
      <sheetName val="Weight"/>
      <sheetName val="Routes"/>
      <sheetName val="Running Races"/>
      <sheetName val="TriRaces"/>
      <sheetName val="OLDTri Races"/>
      <sheetName val="Tri Charts"/>
      <sheetName val="Duathlon"/>
      <sheetName val="Charts"/>
      <sheetName val="Setup"/>
    </sheetNames>
    <sheetDataSet>
      <sheetData sheetId="0"/>
      <sheetData sheetId="1">
        <row r="2">
          <cell r="AW2">
            <v>4.1666666666666664E-2</v>
          </cell>
        </row>
        <row r="17">
          <cell r="A17">
            <v>38718</v>
          </cell>
          <cell r="AE17">
            <v>0</v>
          </cell>
          <cell r="AF17">
            <v>0</v>
          </cell>
          <cell r="AG17">
            <v>0</v>
          </cell>
          <cell r="AH17">
            <v>46.86</v>
          </cell>
        </row>
        <row r="18">
          <cell r="A18">
            <v>38718</v>
          </cell>
          <cell r="AI18">
            <v>0</v>
          </cell>
          <cell r="AJ18">
            <v>0</v>
          </cell>
          <cell r="AK18">
            <v>0</v>
          </cell>
          <cell r="AL18">
            <v>3695.47</v>
          </cell>
        </row>
        <row r="19">
          <cell r="A19">
            <v>38718</v>
          </cell>
          <cell r="AM19">
            <v>5</v>
          </cell>
          <cell r="AN19">
            <v>5</v>
          </cell>
          <cell r="AO19">
            <v>5</v>
          </cell>
          <cell r="AP19">
            <v>975.84</v>
          </cell>
        </row>
        <row r="20">
          <cell r="A20">
            <v>38719</v>
          </cell>
          <cell r="AE20">
            <v>0</v>
          </cell>
          <cell r="AF20">
            <v>0</v>
          </cell>
          <cell r="AG20">
            <v>0</v>
          </cell>
          <cell r="AH20">
            <v>46.86</v>
          </cell>
        </row>
        <row r="21">
          <cell r="A21">
            <v>38719</v>
          </cell>
          <cell r="AI21">
            <v>0</v>
          </cell>
          <cell r="AJ21">
            <v>0</v>
          </cell>
          <cell r="AK21">
            <v>0</v>
          </cell>
          <cell r="AL21">
            <v>3695.47</v>
          </cell>
        </row>
        <row r="22">
          <cell r="A22">
            <v>38719</v>
          </cell>
          <cell r="AM22">
            <v>5</v>
          </cell>
          <cell r="AN22">
            <v>5</v>
          </cell>
          <cell r="AO22">
            <v>5</v>
          </cell>
          <cell r="AP22">
            <v>975.84</v>
          </cell>
        </row>
        <row r="23">
          <cell r="A23">
            <v>38720</v>
          </cell>
          <cell r="AE23">
            <v>0</v>
          </cell>
          <cell r="AF23">
            <v>0</v>
          </cell>
          <cell r="AG23">
            <v>0</v>
          </cell>
          <cell r="AH23">
            <v>46.86</v>
          </cell>
        </row>
        <row r="24">
          <cell r="A24">
            <v>38720</v>
          </cell>
          <cell r="AI24">
            <v>0</v>
          </cell>
          <cell r="AJ24">
            <v>0</v>
          </cell>
          <cell r="AK24">
            <v>0</v>
          </cell>
          <cell r="AL24">
            <v>3695.47</v>
          </cell>
        </row>
        <row r="25">
          <cell r="A25">
            <v>38720</v>
          </cell>
          <cell r="AM25">
            <v>5</v>
          </cell>
          <cell r="AN25">
            <v>5</v>
          </cell>
          <cell r="AO25">
            <v>5</v>
          </cell>
          <cell r="AP25">
            <v>975.84</v>
          </cell>
        </row>
        <row r="26">
          <cell r="A26">
            <v>38721</v>
          </cell>
          <cell r="AE26">
            <v>0</v>
          </cell>
          <cell r="AF26">
            <v>0</v>
          </cell>
          <cell r="AG26">
            <v>0</v>
          </cell>
          <cell r="AH26">
            <v>46.86</v>
          </cell>
        </row>
        <row r="27">
          <cell r="A27">
            <v>38721</v>
          </cell>
          <cell r="AI27">
            <v>0</v>
          </cell>
          <cell r="AJ27">
            <v>0</v>
          </cell>
          <cell r="AK27">
            <v>0</v>
          </cell>
          <cell r="AL27">
            <v>3695.47</v>
          </cell>
        </row>
        <row r="28">
          <cell r="A28">
            <v>38721</v>
          </cell>
          <cell r="AM28">
            <v>5</v>
          </cell>
          <cell r="AN28">
            <v>5</v>
          </cell>
          <cell r="AO28">
            <v>5</v>
          </cell>
          <cell r="AP28">
            <v>975.84</v>
          </cell>
        </row>
        <row r="29">
          <cell r="A29">
            <v>38722</v>
          </cell>
          <cell r="AE29">
            <v>0</v>
          </cell>
          <cell r="AF29">
            <v>0</v>
          </cell>
          <cell r="AG29">
            <v>0</v>
          </cell>
          <cell r="AH29">
            <v>46.86</v>
          </cell>
        </row>
        <row r="30">
          <cell r="A30">
            <v>38722</v>
          </cell>
          <cell r="AI30">
            <v>0</v>
          </cell>
          <cell r="AJ30">
            <v>0</v>
          </cell>
          <cell r="AK30">
            <v>0</v>
          </cell>
          <cell r="AL30">
            <v>3695.47</v>
          </cell>
        </row>
        <row r="31">
          <cell r="A31">
            <v>38722</v>
          </cell>
          <cell r="AM31">
            <v>7</v>
          </cell>
          <cell r="AN31">
            <v>7</v>
          </cell>
          <cell r="AO31">
            <v>7</v>
          </cell>
          <cell r="AP31">
            <v>977.84</v>
          </cell>
        </row>
        <row r="32">
          <cell r="A32">
            <v>38723</v>
          </cell>
          <cell r="AE32">
            <v>0</v>
          </cell>
          <cell r="AF32">
            <v>0</v>
          </cell>
          <cell r="AG32">
            <v>0</v>
          </cell>
          <cell r="AH32">
            <v>46.86</v>
          </cell>
        </row>
        <row r="33">
          <cell r="A33">
            <v>38723</v>
          </cell>
          <cell r="AI33">
            <v>0</v>
          </cell>
          <cell r="AJ33">
            <v>0</v>
          </cell>
          <cell r="AK33">
            <v>0</v>
          </cell>
          <cell r="AL33">
            <v>3695.47</v>
          </cell>
        </row>
        <row r="34">
          <cell r="A34">
            <v>38723</v>
          </cell>
          <cell r="AM34">
            <v>9.1</v>
          </cell>
          <cell r="AN34">
            <v>9.1</v>
          </cell>
          <cell r="AO34">
            <v>9.1</v>
          </cell>
          <cell r="AP34">
            <v>979.94</v>
          </cell>
        </row>
        <row r="35">
          <cell r="A35">
            <v>38724</v>
          </cell>
          <cell r="AE35">
            <v>0</v>
          </cell>
          <cell r="AF35">
            <v>0</v>
          </cell>
          <cell r="AG35">
            <v>0</v>
          </cell>
          <cell r="AH35">
            <v>46.86</v>
          </cell>
        </row>
        <row r="36">
          <cell r="A36">
            <v>38724</v>
          </cell>
          <cell r="AI36">
            <v>0</v>
          </cell>
          <cell r="AJ36">
            <v>0</v>
          </cell>
          <cell r="AK36">
            <v>0</v>
          </cell>
          <cell r="AL36">
            <v>3695.47</v>
          </cell>
        </row>
        <row r="37">
          <cell r="A37">
            <v>38724</v>
          </cell>
          <cell r="AM37">
            <v>9.1</v>
          </cell>
          <cell r="AN37">
            <v>9.1</v>
          </cell>
          <cell r="AO37">
            <v>9.1</v>
          </cell>
          <cell r="AP37">
            <v>979.94</v>
          </cell>
        </row>
        <row r="38">
          <cell r="A38">
            <v>38725</v>
          </cell>
          <cell r="AE38">
            <v>0</v>
          </cell>
          <cell r="AF38">
            <v>0</v>
          </cell>
          <cell r="AG38">
            <v>0</v>
          </cell>
          <cell r="AH38">
            <v>46.86</v>
          </cell>
        </row>
        <row r="39">
          <cell r="A39">
            <v>38725</v>
          </cell>
          <cell r="AI39">
            <v>0</v>
          </cell>
          <cell r="AJ39">
            <v>0</v>
          </cell>
          <cell r="AK39">
            <v>0</v>
          </cell>
          <cell r="AL39">
            <v>3695.47</v>
          </cell>
        </row>
        <row r="40">
          <cell r="A40">
            <v>38725</v>
          </cell>
          <cell r="AM40">
            <v>0</v>
          </cell>
          <cell r="AN40">
            <v>9.1</v>
          </cell>
          <cell r="AO40">
            <v>9.1</v>
          </cell>
          <cell r="AP40">
            <v>979.94</v>
          </cell>
        </row>
        <row r="41">
          <cell r="A41">
            <v>38726</v>
          </cell>
          <cell r="AE41">
            <v>0</v>
          </cell>
          <cell r="AF41">
            <v>0</v>
          </cell>
          <cell r="AG41">
            <v>0</v>
          </cell>
          <cell r="AH41">
            <v>46.86</v>
          </cell>
        </row>
        <row r="42">
          <cell r="A42">
            <v>38726</v>
          </cell>
          <cell r="AI42">
            <v>0</v>
          </cell>
          <cell r="AJ42">
            <v>0</v>
          </cell>
          <cell r="AK42">
            <v>0</v>
          </cell>
          <cell r="AL42">
            <v>3695.47</v>
          </cell>
        </row>
        <row r="43">
          <cell r="A43">
            <v>38726</v>
          </cell>
          <cell r="AM43">
            <v>2.9</v>
          </cell>
          <cell r="AN43">
            <v>12</v>
          </cell>
          <cell r="AO43">
            <v>12</v>
          </cell>
          <cell r="AP43">
            <v>982.84</v>
          </cell>
        </row>
        <row r="44">
          <cell r="A44">
            <v>38727</v>
          </cell>
          <cell r="AE44">
            <v>0</v>
          </cell>
          <cell r="AF44">
            <v>0</v>
          </cell>
          <cell r="AG44">
            <v>0</v>
          </cell>
          <cell r="AH44">
            <v>46.86</v>
          </cell>
        </row>
        <row r="45">
          <cell r="A45">
            <v>38727</v>
          </cell>
          <cell r="AI45">
            <v>0</v>
          </cell>
          <cell r="AJ45">
            <v>0</v>
          </cell>
          <cell r="AK45">
            <v>0</v>
          </cell>
          <cell r="AL45">
            <v>3695.47</v>
          </cell>
        </row>
        <row r="46">
          <cell r="A46">
            <v>38727</v>
          </cell>
          <cell r="AM46">
            <v>2.9</v>
          </cell>
          <cell r="AN46">
            <v>12</v>
          </cell>
          <cell r="AO46">
            <v>12</v>
          </cell>
          <cell r="AP46">
            <v>982.84</v>
          </cell>
        </row>
        <row r="47">
          <cell r="A47">
            <v>38728</v>
          </cell>
          <cell r="AE47">
            <v>0</v>
          </cell>
          <cell r="AF47">
            <v>0</v>
          </cell>
          <cell r="AG47">
            <v>0</v>
          </cell>
          <cell r="AH47">
            <v>46.86</v>
          </cell>
        </row>
        <row r="48">
          <cell r="A48">
            <v>38728</v>
          </cell>
          <cell r="AI48">
            <v>0</v>
          </cell>
          <cell r="AJ48">
            <v>0</v>
          </cell>
          <cell r="AK48">
            <v>0</v>
          </cell>
          <cell r="AL48">
            <v>3695.47</v>
          </cell>
        </row>
        <row r="49">
          <cell r="A49">
            <v>38728</v>
          </cell>
          <cell r="AM49">
            <v>5.8</v>
          </cell>
          <cell r="AN49">
            <v>14.9</v>
          </cell>
          <cell r="AO49">
            <v>14.9</v>
          </cell>
          <cell r="AP49">
            <v>985.74</v>
          </cell>
        </row>
        <row r="50">
          <cell r="A50">
            <v>38729</v>
          </cell>
          <cell r="AE50">
            <v>0</v>
          </cell>
          <cell r="AF50">
            <v>0</v>
          </cell>
          <cell r="AG50">
            <v>0</v>
          </cell>
          <cell r="AH50">
            <v>46.86</v>
          </cell>
        </row>
        <row r="51">
          <cell r="A51">
            <v>38729</v>
          </cell>
          <cell r="AI51">
            <v>0</v>
          </cell>
          <cell r="AJ51">
            <v>0</v>
          </cell>
          <cell r="AK51">
            <v>0</v>
          </cell>
          <cell r="AL51">
            <v>3695.47</v>
          </cell>
        </row>
        <row r="52">
          <cell r="A52">
            <v>38729</v>
          </cell>
          <cell r="AM52">
            <v>5.8</v>
          </cell>
          <cell r="AN52">
            <v>14.9</v>
          </cell>
          <cell r="AO52">
            <v>14.9</v>
          </cell>
          <cell r="AP52">
            <v>985.74</v>
          </cell>
        </row>
        <row r="53">
          <cell r="A53">
            <v>38730</v>
          </cell>
          <cell r="AE53">
            <v>0</v>
          </cell>
          <cell r="AF53">
            <v>0</v>
          </cell>
          <cell r="AG53">
            <v>0</v>
          </cell>
          <cell r="AH53">
            <v>46.86</v>
          </cell>
        </row>
        <row r="54">
          <cell r="A54">
            <v>38730</v>
          </cell>
          <cell r="AI54">
            <v>0</v>
          </cell>
          <cell r="AJ54">
            <v>0</v>
          </cell>
          <cell r="AK54">
            <v>0</v>
          </cell>
          <cell r="AL54">
            <v>3695.47</v>
          </cell>
        </row>
        <row r="55">
          <cell r="A55">
            <v>38730</v>
          </cell>
          <cell r="AM55">
            <v>8.8000000000000007</v>
          </cell>
          <cell r="AN55">
            <v>17.899999999999999</v>
          </cell>
          <cell r="AO55">
            <v>17.899999999999999</v>
          </cell>
          <cell r="AP55">
            <v>988.74</v>
          </cell>
        </row>
        <row r="56">
          <cell r="A56">
            <v>38731</v>
          </cell>
          <cell r="AE56">
            <v>0</v>
          </cell>
          <cell r="AF56">
            <v>0</v>
          </cell>
          <cell r="AG56">
            <v>0</v>
          </cell>
          <cell r="AH56">
            <v>46.86</v>
          </cell>
        </row>
        <row r="57">
          <cell r="A57">
            <v>38731</v>
          </cell>
          <cell r="AI57">
            <v>0</v>
          </cell>
          <cell r="AJ57">
            <v>0</v>
          </cell>
          <cell r="AK57">
            <v>0</v>
          </cell>
          <cell r="AL57">
            <v>3695.47</v>
          </cell>
        </row>
        <row r="58">
          <cell r="A58">
            <v>38731</v>
          </cell>
          <cell r="AM58">
            <v>8.8000000000000007</v>
          </cell>
          <cell r="AN58">
            <v>17.899999999999999</v>
          </cell>
          <cell r="AO58">
            <v>17.899999999999999</v>
          </cell>
          <cell r="AP58">
            <v>988.74</v>
          </cell>
        </row>
        <row r="59">
          <cell r="A59">
            <v>38732</v>
          </cell>
          <cell r="AE59">
            <v>0</v>
          </cell>
          <cell r="AF59">
            <v>0</v>
          </cell>
          <cell r="AG59">
            <v>0</v>
          </cell>
          <cell r="AH59">
            <v>46.86</v>
          </cell>
        </row>
        <row r="60">
          <cell r="A60">
            <v>38732</v>
          </cell>
          <cell r="AI60">
            <v>0</v>
          </cell>
          <cell r="AJ60">
            <v>0</v>
          </cell>
          <cell r="AK60">
            <v>0</v>
          </cell>
          <cell r="AL60">
            <v>3695.47</v>
          </cell>
        </row>
        <row r="61">
          <cell r="A61">
            <v>38732</v>
          </cell>
          <cell r="AM61">
            <v>0</v>
          </cell>
          <cell r="AN61">
            <v>17.899999999999999</v>
          </cell>
          <cell r="AO61">
            <v>17.899999999999999</v>
          </cell>
          <cell r="AP61">
            <v>988.74</v>
          </cell>
        </row>
        <row r="62">
          <cell r="A62">
            <v>38733</v>
          </cell>
          <cell r="AE62">
            <v>0</v>
          </cell>
          <cell r="AF62">
            <v>0</v>
          </cell>
          <cell r="AG62">
            <v>0</v>
          </cell>
          <cell r="AH62">
            <v>46.86</v>
          </cell>
        </row>
        <row r="63">
          <cell r="A63">
            <v>38733</v>
          </cell>
          <cell r="AI63">
            <v>10</v>
          </cell>
          <cell r="AJ63">
            <v>10</v>
          </cell>
          <cell r="AK63">
            <v>10</v>
          </cell>
          <cell r="AL63">
            <v>3705.47</v>
          </cell>
        </row>
        <row r="64">
          <cell r="A64">
            <v>38733</v>
          </cell>
          <cell r="AM64">
            <v>0</v>
          </cell>
          <cell r="AN64">
            <v>17.899999999999999</v>
          </cell>
          <cell r="AO64">
            <v>17.899999999999999</v>
          </cell>
          <cell r="AP64">
            <v>988.74</v>
          </cell>
        </row>
        <row r="65">
          <cell r="A65">
            <v>38734</v>
          </cell>
          <cell r="AE65">
            <v>0</v>
          </cell>
          <cell r="AF65">
            <v>0</v>
          </cell>
          <cell r="AG65">
            <v>0</v>
          </cell>
          <cell r="AH65">
            <v>46.86</v>
          </cell>
        </row>
        <row r="66">
          <cell r="A66">
            <v>38734</v>
          </cell>
          <cell r="AI66">
            <v>10</v>
          </cell>
          <cell r="AJ66">
            <v>10</v>
          </cell>
          <cell r="AK66">
            <v>10</v>
          </cell>
          <cell r="AL66">
            <v>3705.47</v>
          </cell>
        </row>
        <row r="67">
          <cell r="A67">
            <v>38734</v>
          </cell>
          <cell r="AM67">
            <v>0</v>
          </cell>
          <cell r="AN67">
            <v>17.899999999999999</v>
          </cell>
          <cell r="AO67">
            <v>17.899999999999999</v>
          </cell>
          <cell r="AP67">
            <v>988.74</v>
          </cell>
        </row>
        <row r="68">
          <cell r="A68">
            <v>38735</v>
          </cell>
          <cell r="AE68">
            <v>0</v>
          </cell>
          <cell r="AF68">
            <v>0</v>
          </cell>
          <cell r="AG68">
            <v>0</v>
          </cell>
          <cell r="AH68">
            <v>46.86</v>
          </cell>
        </row>
        <row r="69">
          <cell r="A69">
            <v>38735</v>
          </cell>
          <cell r="AI69">
            <v>10</v>
          </cell>
          <cell r="AJ69">
            <v>10</v>
          </cell>
          <cell r="AK69">
            <v>10</v>
          </cell>
          <cell r="AL69">
            <v>3705.47</v>
          </cell>
        </row>
        <row r="70">
          <cell r="A70">
            <v>38735</v>
          </cell>
          <cell r="AM70">
            <v>0</v>
          </cell>
          <cell r="AN70">
            <v>17.899999999999999</v>
          </cell>
          <cell r="AO70">
            <v>17.899999999999999</v>
          </cell>
          <cell r="AP70">
            <v>988.74</v>
          </cell>
        </row>
        <row r="71">
          <cell r="A71">
            <v>38736</v>
          </cell>
          <cell r="AE71">
            <v>0</v>
          </cell>
          <cell r="AF71">
            <v>0</v>
          </cell>
          <cell r="AG71">
            <v>0</v>
          </cell>
          <cell r="AH71">
            <v>46.86</v>
          </cell>
        </row>
        <row r="72">
          <cell r="A72">
            <v>38736</v>
          </cell>
          <cell r="AI72">
            <v>10</v>
          </cell>
          <cell r="AJ72">
            <v>10</v>
          </cell>
          <cell r="AK72">
            <v>10</v>
          </cell>
          <cell r="AL72">
            <v>3705.47</v>
          </cell>
        </row>
        <row r="73">
          <cell r="A73">
            <v>38736</v>
          </cell>
          <cell r="AM73">
            <v>2.9</v>
          </cell>
          <cell r="AN73">
            <v>20.799999999999997</v>
          </cell>
          <cell r="AO73">
            <v>20.799999999999997</v>
          </cell>
          <cell r="AP73">
            <v>991.64</v>
          </cell>
        </row>
        <row r="74">
          <cell r="A74">
            <v>38737</v>
          </cell>
          <cell r="AE74">
            <v>0</v>
          </cell>
          <cell r="AF74">
            <v>0</v>
          </cell>
          <cell r="AG74">
            <v>0</v>
          </cell>
          <cell r="AH74">
            <v>46.86</v>
          </cell>
        </row>
        <row r="75">
          <cell r="A75">
            <v>38737</v>
          </cell>
          <cell r="AI75">
            <v>10</v>
          </cell>
          <cell r="AJ75">
            <v>10</v>
          </cell>
          <cell r="AK75">
            <v>10</v>
          </cell>
          <cell r="AL75">
            <v>3705.47</v>
          </cell>
        </row>
        <row r="76">
          <cell r="A76">
            <v>38737</v>
          </cell>
          <cell r="AM76">
            <v>2.9</v>
          </cell>
          <cell r="AN76">
            <v>20.799999999999997</v>
          </cell>
          <cell r="AO76">
            <v>20.799999999999997</v>
          </cell>
          <cell r="AP76">
            <v>991.64</v>
          </cell>
        </row>
        <row r="77">
          <cell r="A77">
            <v>38738</v>
          </cell>
          <cell r="AE77">
            <v>0</v>
          </cell>
          <cell r="AF77">
            <v>0</v>
          </cell>
          <cell r="AG77">
            <v>0</v>
          </cell>
          <cell r="AH77">
            <v>46.86</v>
          </cell>
        </row>
        <row r="78">
          <cell r="A78">
            <v>38738</v>
          </cell>
          <cell r="AI78">
            <v>10</v>
          </cell>
          <cell r="AJ78">
            <v>10</v>
          </cell>
          <cell r="AK78">
            <v>10</v>
          </cell>
          <cell r="AL78">
            <v>3705.47</v>
          </cell>
        </row>
        <row r="79">
          <cell r="A79">
            <v>38738</v>
          </cell>
          <cell r="AM79">
            <v>6</v>
          </cell>
          <cell r="AN79">
            <v>23.9</v>
          </cell>
          <cell r="AO79">
            <v>23.9</v>
          </cell>
          <cell r="AP79">
            <v>994.74</v>
          </cell>
        </row>
        <row r="80">
          <cell r="A80">
            <v>38739</v>
          </cell>
          <cell r="AE80">
            <v>0</v>
          </cell>
          <cell r="AF80">
            <v>0</v>
          </cell>
          <cell r="AG80">
            <v>0</v>
          </cell>
          <cell r="AH80">
            <v>46.86</v>
          </cell>
        </row>
        <row r="81">
          <cell r="A81">
            <v>38739</v>
          </cell>
          <cell r="AI81">
            <v>0</v>
          </cell>
          <cell r="AJ81">
            <v>10</v>
          </cell>
          <cell r="AK81">
            <v>10</v>
          </cell>
          <cell r="AL81">
            <v>3705.47</v>
          </cell>
        </row>
        <row r="82">
          <cell r="A82">
            <v>38739</v>
          </cell>
          <cell r="AM82">
            <v>0</v>
          </cell>
          <cell r="AN82">
            <v>23.9</v>
          </cell>
          <cell r="AO82">
            <v>23.9</v>
          </cell>
          <cell r="AP82">
            <v>994.74</v>
          </cell>
        </row>
        <row r="83">
          <cell r="A83">
            <v>38740</v>
          </cell>
          <cell r="AE83">
            <v>0</v>
          </cell>
          <cell r="AF83">
            <v>0</v>
          </cell>
          <cell r="AG83">
            <v>0</v>
          </cell>
          <cell r="AH83">
            <v>46.86</v>
          </cell>
        </row>
        <row r="84">
          <cell r="A84">
            <v>38740</v>
          </cell>
          <cell r="AI84">
            <v>0</v>
          </cell>
          <cell r="AJ84">
            <v>10</v>
          </cell>
          <cell r="AK84">
            <v>10</v>
          </cell>
          <cell r="AL84">
            <v>3705.47</v>
          </cell>
        </row>
        <row r="85">
          <cell r="A85">
            <v>38740</v>
          </cell>
          <cell r="AM85">
            <v>0.5</v>
          </cell>
          <cell r="AN85">
            <v>24.4</v>
          </cell>
          <cell r="AO85">
            <v>24.4</v>
          </cell>
          <cell r="AP85">
            <v>995.24</v>
          </cell>
        </row>
        <row r="86">
          <cell r="A86">
            <v>38741</v>
          </cell>
          <cell r="AE86">
            <v>0</v>
          </cell>
          <cell r="AF86">
            <v>0</v>
          </cell>
          <cell r="AG86">
            <v>0</v>
          </cell>
          <cell r="AH86">
            <v>46.86</v>
          </cell>
        </row>
        <row r="87">
          <cell r="A87">
            <v>38741</v>
          </cell>
          <cell r="AI87">
            <v>0</v>
          </cell>
          <cell r="AJ87">
            <v>10</v>
          </cell>
          <cell r="AK87">
            <v>10</v>
          </cell>
          <cell r="AL87">
            <v>3705.47</v>
          </cell>
        </row>
        <row r="88">
          <cell r="A88">
            <v>38741</v>
          </cell>
          <cell r="AM88">
            <v>3.4</v>
          </cell>
          <cell r="AN88">
            <v>27.299999999999997</v>
          </cell>
          <cell r="AO88">
            <v>27.299999999999997</v>
          </cell>
          <cell r="AP88">
            <v>998.14</v>
          </cell>
        </row>
        <row r="89">
          <cell r="A89">
            <v>38742</v>
          </cell>
          <cell r="AE89">
            <v>0</v>
          </cell>
          <cell r="AF89">
            <v>0</v>
          </cell>
          <cell r="AG89">
            <v>0</v>
          </cell>
          <cell r="AH89">
            <v>46.86</v>
          </cell>
        </row>
        <row r="90">
          <cell r="A90">
            <v>38742</v>
          </cell>
          <cell r="AI90">
            <v>0</v>
          </cell>
          <cell r="AJ90">
            <v>10</v>
          </cell>
          <cell r="AK90">
            <v>10</v>
          </cell>
          <cell r="AL90">
            <v>3705.47</v>
          </cell>
        </row>
        <row r="91">
          <cell r="A91">
            <v>38742</v>
          </cell>
          <cell r="AM91">
            <v>3.4</v>
          </cell>
          <cell r="AN91">
            <v>27.299999999999997</v>
          </cell>
          <cell r="AO91">
            <v>27.299999999999997</v>
          </cell>
          <cell r="AP91">
            <v>998.14</v>
          </cell>
        </row>
        <row r="92">
          <cell r="A92">
            <v>38743</v>
          </cell>
          <cell r="AE92">
            <v>0</v>
          </cell>
          <cell r="AF92">
            <v>0</v>
          </cell>
          <cell r="AG92">
            <v>0</v>
          </cell>
          <cell r="AH92">
            <v>46.86</v>
          </cell>
        </row>
        <row r="93">
          <cell r="A93">
            <v>38743</v>
          </cell>
          <cell r="AI93">
            <v>0</v>
          </cell>
          <cell r="AJ93">
            <v>10</v>
          </cell>
          <cell r="AK93">
            <v>10</v>
          </cell>
          <cell r="AL93">
            <v>3705.47</v>
          </cell>
        </row>
        <row r="94">
          <cell r="A94">
            <v>38743</v>
          </cell>
          <cell r="AM94">
            <v>6.4</v>
          </cell>
          <cell r="AN94">
            <v>30.299999999999997</v>
          </cell>
          <cell r="AO94">
            <v>30.299999999999997</v>
          </cell>
          <cell r="AP94">
            <v>1001.14</v>
          </cell>
        </row>
        <row r="95">
          <cell r="A95">
            <v>38744</v>
          </cell>
          <cell r="AE95">
            <v>0</v>
          </cell>
          <cell r="AF95">
            <v>0</v>
          </cell>
          <cell r="AG95">
            <v>0</v>
          </cell>
          <cell r="AH95">
            <v>46.86</v>
          </cell>
        </row>
        <row r="96">
          <cell r="A96">
            <v>38744</v>
          </cell>
          <cell r="AI96">
            <v>0</v>
          </cell>
          <cell r="AJ96">
            <v>10</v>
          </cell>
          <cell r="AK96">
            <v>10</v>
          </cell>
          <cell r="AL96">
            <v>3705.47</v>
          </cell>
        </row>
        <row r="97">
          <cell r="A97">
            <v>38744</v>
          </cell>
          <cell r="AM97">
            <v>6.4</v>
          </cell>
          <cell r="AN97">
            <v>30.299999999999997</v>
          </cell>
          <cell r="AO97">
            <v>30.299999999999997</v>
          </cell>
          <cell r="AP97">
            <v>1001.14</v>
          </cell>
        </row>
        <row r="98">
          <cell r="A98">
            <v>38745</v>
          </cell>
          <cell r="AE98">
            <v>0</v>
          </cell>
          <cell r="AF98">
            <v>0</v>
          </cell>
          <cell r="AG98">
            <v>0</v>
          </cell>
          <cell r="AH98">
            <v>46.86</v>
          </cell>
        </row>
        <row r="99">
          <cell r="A99">
            <v>38745</v>
          </cell>
          <cell r="AI99">
            <v>0</v>
          </cell>
          <cell r="AJ99">
            <v>10</v>
          </cell>
          <cell r="AK99">
            <v>10</v>
          </cell>
          <cell r="AL99">
            <v>3705.47</v>
          </cell>
        </row>
        <row r="100">
          <cell r="A100">
            <v>38745</v>
          </cell>
          <cell r="AM100">
            <v>6.4</v>
          </cell>
          <cell r="AN100">
            <v>30.299999999999997</v>
          </cell>
          <cell r="AO100">
            <v>30.299999999999997</v>
          </cell>
          <cell r="AP100">
            <v>1001.14</v>
          </cell>
        </row>
        <row r="101">
          <cell r="A101">
            <v>38746</v>
          </cell>
          <cell r="AE101">
            <v>0</v>
          </cell>
          <cell r="AF101">
            <v>0</v>
          </cell>
          <cell r="AG101">
            <v>0</v>
          </cell>
          <cell r="AH101">
            <v>46.86</v>
          </cell>
        </row>
        <row r="102">
          <cell r="A102">
            <v>38746</v>
          </cell>
          <cell r="AI102">
            <v>0</v>
          </cell>
          <cell r="AJ102">
            <v>10</v>
          </cell>
          <cell r="AK102">
            <v>10</v>
          </cell>
          <cell r="AL102">
            <v>3705.47</v>
          </cell>
        </row>
        <row r="103">
          <cell r="A103">
            <v>38746</v>
          </cell>
          <cell r="AM103">
            <v>0</v>
          </cell>
          <cell r="AN103">
            <v>30.299999999999997</v>
          </cell>
          <cell r="AO103">
            <v>30.299999999999997</v>
          </cell>
          <cell r="AP103">
            <v>1001.14</v>
          </cell>
        </row>
        <row r="104">
          <cell r="A104">
            <v>38747</v>
          </cell>
          <cell r="AE104">
            <v>0</v>
          </cell>
          <cell r="AF104">
            <v>0</v>
          </cell>
          <cell r="AG104">
            <v>0</v>
          </cell>
          <cell r="AH104">
            <v>46.86</v>
          </cell>
        </row>
        <row r="105">
          <cell r="A105">
            <v>38747</v>
          </cell>
          <cell r="AI105">
            <v>0</v>
          </cell>
          <cell r="AJ105">
            <v>10</v>
          </cell>
          <cell r="AK105">
            <v>10</v>
          </cell>
          <cell r="AL105">
            <v>3705.47</v>
          </cell>
        </row>
        <row r="106">
          <cell r="A106">
            <v>38747</v>
          </cell>
          <cell r="AM106">
            <v>0</v>
          </cell>
          <cell r="AN106">
            <v>30.299999999999997</v>
          </cell>
          <cell r="AO106">
            <v>30.299999999999997</v>
          </cell>
          <cell r="AP106">
            <v>1001.14</v>
          </cell>
        </row>
        <row r="107">
          <cell r="A107">
            <v>38748</v>
          </cell>
          <cell r="AE107">
            <v>0</v>
          </cell>
          <cell r="AF107">
            <v>0</v>
          </cell>
          <cell r="AG107">
            <v>0</v>
          </cell>
          <cell r="AH107">
            <v>46.86</v>
          </cell>
        </row>
        <row r="108">
          <cell r="A108">
            <v>38748</v>
          </cell>
          <cell r="AI108">
            <v>0</v>
          </cell>
          <cell r="AJ108">
            <v>10</v>
          </cell>
          <cell r="AK108">
            <v>10</v>
          </cell>
          <cell r="AL108">
            <v>3705.47</v>
          </cell>
        </row>
        <row r="109">
          <cell r="A109">
            <v>38748</v>
          </cell>
          <cell r="AM109">
            <v>0</v>
          </cell>
          <cell r="AN109">
            <v>30.299999999999997</v>
          </cell>
          <cell r="AO109">
            <v>30.299999999999997</v>
          </cell>
          <cell r="AP109">
            <v>1001.14</v>
          </cell>
        </row>
        <row r="110">
          <cell r="A110">
            <v>38749</v>
          </cell>
          <cell r="AE110">
            <v>0</v>
          </cell>
          <cell r="AF110">
            <v>0</v>
          </cell>
          <cell r="AG110">
            <v>0</v>
          </cell>
          <cell r="AH110">
            <v>46.86</v>
          </cell>
        </row>
        <row r="111">
          <cell r="A111">
            <v>38749</v>
          </cell>
          <cell r="AI111">
            <v>0</v>
          </cell>
          <cell r="AJ111">
            <v>0</v>
          </cell>
          <cell r="AK111">
            <v>10</v>
          </cell>
          <cell r="AL111">
            <v>3705.47</v>
          </cell>
        </row>
        <row r="112">
          <cell r="A112">
            <v>38749</v>
          </cell>
          <cell r="AM112">
            <v>0</v>
          </cell>
          <cell r="AN112">
            <v>0</v>
          </cell>
          <cell r="AO112">
            <v>30.299999999999997</v>
          </cell>
          <cell r="AP112">
            <v>1001.14</v>
          </cell>
        </row>
        <row r="113">
          <cell r="A113">
            <v>38750</v>
          </cell>
          <cell r="AE113">
            <v>0</v>
          </cell>
          <cell r="AF113">
            <v>0</v>
          </cell>
          <cell r="AG113">
            <v>0</v>
          </cell>
          <cell r="AH113">
            <v>46.86</v>
          </cell>
        </row>
        <row r="114">
          <cell r="A114">
            <v>38750</v>
          </cell>
          <cell r="AI114">
            <v>0</v>
          </cell>
          <cell r="AJ114">
            <v>0</v>
          </cell>
          <cell r="AK114">
            <v>10</v>
          </cell>
          <cell r="AL114">
            <v>3705.47</v>
          </cell>
        </row>
        <row r="115">
          <cell r="A115">
            <v>38750</v>
          </cell>
          <cell r="AM115">
            <v>0</v>
          </cell>
          <cell r="AN115">
            <v>0</v>
          </cell>
          <cell r="AO115">
            <v>30.299999999999997</v>
          </cell>
          <cell r="AP115">
            <v>1001.14</v>
          </cell>
        </row>
        <row r="116">
          <cell r="A116">
            <v>38751</v>
          </cell>
          <cell r="AE116">
            <v>0</v>
          </cell>
          <cell r="AF116">
            <v>0</v>
          </cell>
          <cell r="AG116">
            <v>0</v>
          </cell>
          <cell r="AH116">
            <v>46.86</v>
          </cell>
        </row>
        <row r="117">
          <cell r="A117">
            <v>38751</v>
          </cell>
          <cell r="AI117">
            <v>0</v>
          </cell>
          <cell r="AJ117">
            <v>0</v>
          </cell>
          <cell r="AK117">
            <v>10</v>
          </cell>
          <cell r="AL117">
            <v>3705.47</v>
          </cell>
        </row>
        <row r="118">
          <cell r="A118">
            <v>38751</v>
          </cell>
          <cell r="AM118">
            <v>0</v>
          </cell>
          <cell r="AN118">
            <v>0</v>
          </cell>
          <cell r="AO118">
            <v>30.299999999999997</v>
          </cell>
          <cell r="AP118">
            <v>1001.14</v>
          </cell>
        </row>
        <row r="119">
          <cell r="A119">
            <v>38752</v>
          </cell>
          <cell r="AE119">
            <v>0</v>
          </cell>
          <cell r="AF119">
            <v>0</v>
          </cell>
          <cell r="AG119">
            <v>0</v>
          </cell>
          <cell r="AH119">
            <v>46.86</v>
          </cell>
        </row>
        <row r="120">
          <cell r="A120">
            <v>38752</v>
          </cell>
          <cell r="AI120">
            <v>0</v>
          </cell>
          <cell r="AJ120">
            <v>0</v>
          </cell>
          <cell r="AK120">
            <v>10</v>
          </cell>
          <cell r="AL120">
            <v>3705.47</v>
          </cell>
        </row>
        <row r="121">
          <cell r="A121">
            <v>38752</v>
          </cell>
          <cell r="AM121">
            <v>3</v>
          </cell>
          <cell r="AN121">
            <v>3</v>
          </cell>
          <cell r="AO121">
            <v>33.299999999999997</v>
          </cell>
          <cell r="AP121">
            <v>1004.14</v>
          </cell>
        </row>
        <row r="122">
          <cell r="A122">
            <v>38753</v>
          </cell>
          <cell r="AE122">
            <v>0</v>
          </cell>
          <cell r="AF122">
            <v>0</v>
          </cell>
          <cell r="AG122">
            <v>0</v>
          </cell>
          <cell r="AH122">
            <v>46.86</v>
          </cell>
        </row>
        <row r="123">
          <cell r="A123">
            <v>38753</v>
          </cell>
          <cell r="AI123">
            <v>0</v>
          </cell>
          <cell r="AJ123">
            <v>0</v>
          </cell>
          <cell r="AK123">
            <v>10</v>
          </cell>
          <cell r="AL123">
            <v>3705.47</v>
          </cell>
        </row>
        <row r="124">
          <cell r="A124">
            <v>38753</v>
          </cell>
          <cell r="AM124">
            <v>6</v>
          </cell>
          <cell r="AN124">
            <v>9</v>
          </cell>
          <cell r="AO124">
            <v>39.299999999999997</v>
          </cell>
          <cell r="AP124">
            <v>1010.14</v>
          </cell>
        </row>
        <row r="125">
          <cell r="A125">
            <v>38754</v>
          </cell>
          <cell r="AE125">
            <v>0</v>
          </cell>
          <cell r="AF125">
            <v>0</v>
          </cell>
          <cell r="AG125">
            <v>0</v>
          </cell>
          <cell r="AH125">
            <v>46.86</v>
          </cell>
        </row>
        <row r="126">
          <cell r="A126">
            <v>38754</v>
          </cell>
          <cell r="AI126">
            <v>0</v>
          </cell>
          <cell r="AJ126">
            <v>0</v>
          </cell>
          <cell r="AK126">
            <v>10</v>
          </cell>
          <cell r="AL126">
            <v>3705.47</v>
          </cell>
        </row>
        <row r="127">
          <cell r="A127">
            <v>38754</v>
          </cell>
          <cell r="AM127">
            <v>6</v>
          </cell>
          <cell r="AN127">
            <v>9</v>
          </cell>
          <cell r="AO127">
            <v>39.299999999999997</v>
          </cell>
          <cell r="AP127">
            <v>1010.14</v>
          </cell>
        </row>
        <row r="128">
          <cell r="A128">
            <v>38755</v>
          </cell>
          <cell r="AE128">
            <v>0</v>
          </cell>
          <cell r="AF128">
            <v>0</v>
          </cell>
          <cell r="AG128">
            <v>0</v>
          </cell>
          <cell r="AH128">
            <v>46.86</v>
          </cell>
        </row>
        <row r="129">
          <cell r="A129">
            <v>38755</v>
          </cell>
          <cell r="AI129">
            <v>0</v>
          </cell>
          <cell r="AJ129">
            <v>0</v>
          </cell>
          <cell r="AK129">
            <v>10</v>
          </cell>
          <cell r="AL129">
            <v>3705.47</v>
          </cell>
        </row>
        <row r="130">
          <cell r="A130">
            <v>38755</v>
          </cell>
          <cell r="AM130">
            <v>9</v>
          </cell>
          <cell r="AN130">
            <v>12</v>
          </cell>
          <cell r="AO130">
            <v>42.3</v>
          </cell>
          <cell r="AP130">
            <v>1013.14</v>
          </cell>
        </row>
        <row r="131">
          <cell r="A131">
            <v>38756</v>
          </cell>
          <cell r="AE131">
            <v>0</v>
          </cell>
          <cell r="AF131">
            <v>0</v>
          </cell>
          <cell r="AG131">
            <v>0</v>
          </cell>
          <cell r="AH131">
            <v>46.86</v>
          </cell>
        </row>
        <row r="132">
          <cell r="A132">
            <v>38756</v>
          </cell>
          <cell r="AI132">
            <v>0</v>
          </cell>
          <cell r="AJ132">
            <v>0</v>
          </cell>
          <cell r="AK132">
            <v>10</v>
          </cell>
          <cell r="AL132">
            <v>3705.47</v>
          </cell>
        </row>
        <row r="133">
          <cell r="A133">
            <v>38756</v>
          </cell>
          <cell r="AM133">
            <v>11</v>
          </cell>
          <cell r="AN133">
            <v>14</v>
          </cell>
          <cell r="AO133">
            <v>44.3</v>
          </cell>
          <cell r="AP133">
            <v>1015.14</v>
          </cell>
        </row>
        <row r="134">
          <cell r="A134">
            <v>38757</v>
          </cell>
          <cell r="AE134">
            <v>0</v>
          </cell>
          <cell r="AF134">
            <v>0</v>
          </cell>
          <cell r="AG134">
            <v>0</v>
          </cell>
          <cell r="AH134">
            <v>46.86</v>
          </cell>
        </row>
        <row r="135">
          <cell r="A135">
            <v>38757</v>
          </cell>
          <cell r="AI135">
            <v>0</v>
          </cell>
          <cell r="AJ135">
            <v>0</v>
          </cell>
          <cell r="AK135">
            <v>10</v>
          </cell>
          <cell r="AL135">
            <v>3705.47</v>
          </cell>
        </row>
        <row r="136">
          <cell r="A136">
            <v>38757</v>
          </cell>
          <cell r="AM136">
            <v>14</v>
          </cell>
          <cell r="AN136">
            <v>17</v>
          </cell>
          <cell r="AO136">
            <v>47.3</v>
          </cell>
          <cell r="AP136">
            <v>1018.14</v>
          </cell>
        </row>
        <row r="137">
          <cell r="A137">
            <v>38758</v>
          </cell>
          <cell r="AE137">
            <v>0</v>
          </cell>
          <cell r="AF137">
            <v>0</v>
          </cell>
          <cell r="AG137">
            <v>0</v>
          </cell>
          <cell r="AH137">
            <v>46.86</v>
          </cell>
        </row>
        <row r="138">
          <cell r="A138">
            <v>38758</v>
          </cell>
          <cell r="AI138">
            <v>0</v>
          </cell>
          <cell r="AJ138">
            <v>0</v>
          </cell>
          <cell r="AK138">
            <v>10</v>
          </cell>
          <cell r="AL138">
            <v>3705.47</v>
          </cell>
        </row>
        <row r="139">
          <cell r="A139">
            <v>38758</v>
          </cell>
          <cell r="AM139">
            <v>14</v>
          </cell>
          <cell r="AN139">
            <v>17</v>
          </cell>
          <cell r="AO139">
            <v>47.3</v>
          </cell>
          <cell r="AP139">
            <v>1018.14</v>
          </cell>
        </row>
        <row r="140">
          <cell r="A140">
            <v>38759</v>
          </cell>
          <cell r="AE140">
            <v>0</v>
          </cell>
          <cell r="AF140">
            <v>0</v>
          </cell>
          <cell r="AG140">
            <v>0</v>
          </cell>
          <cell r="AH140">
            <v>46.86</v>
          </cell>
        </row>
        <row r="141">
          <cell r="A141">
            <v>38759</v>
          </cell>
          <cell r="AI141">
            <v>0</v>
          </cell>
          <cell r="AJ141">
            <v>0</v>
          </cell>
          <cell r="AK141">
            <v>10</v>
          </cell>
          <cell r="AL141">
            <v>3705.47</v>
          </cell>
        </row>
        <row r="142">
          <cell r="A142">
            <v>38759</v>
          </cell>
          <cell r="AM142">
            <v>14</v>
          </cell>
          <cell r="AN142">
            <v>17</v>
          </cell>
          <cell r="AO142">
            <v>47.3</v>
          </cell>
          <cell r="AP142">
            <v>1018.14</v>
          </cell>
        </row>
        <row r="143">
          <cell r="A143">
            <v>38760</v>
          </cell>
          <cell r="AE143">
            <v>0</v>
          </cell>
          <cell r="AF143">
            <v>0</v>
          </cell>
          <cell r="AG143">
            <v>0</v>
          </cell>
          <cell r="AH143">
            <v>46.86</v>
          </cell>
        </row>
        <row r="144">
          <cell r="A144">
            <v>38760</v>
          </cell>
          <cell r="AI144">
            <v>0</v>
          </cell>
          <cell r="AJ144">
            <v>0</v>
          </cell>
          <cell r="AK144">
            <v>10</v>
          </cell>
          <cell r="AL144">
            <v>3705.47</v>
          </cell>
        </row>
        <row r="145">
          <cell r="A145">
            <v>38760</v>
          </cell>
          <cell r="AM145">
            <v>0</v>
          </cell>
          <cell r="AN145">
            <v>17</v>
          </cell>
          <cell r="AO145">
            <v>47.3</v>
          </cell>
          <cell r="AP145">
            <v>1018.14</v>
          </cell>
        </row>
        <row r="146">
          <cell r="A146">
            <v>38761</v>
          </cell>
          <cell r="AE146">
            <v>0</v>
          </cell>
          <cell r="AF146">
            <v>0</v>
          </cell>
          <cell r="AG146">
            <v>0</v>
          </cell>
          <cell r="AH146">
            <v>46.86</v>
          </cell>
        </row>
        <row r="147">
          <cell r="A147">
            <v>38761</v>
          </cell>
          <cell r="AI147">
            <v>0</v>
          </cell>
          <cell r="AJ147">
            <v>0</v>
          </cell>
          <cell r="AK147">
            <v>10</v>
          </cell>
          <cell r="AL147">
            <v>3705.47</v>
          </cell>
        </row>
        <row r="148">
          <cell r="A148">
            <v>38761</v>
          </cell>
          <cell r="AM148">
            <v>0</v>
          </cell>
          <cell r="AN148">
            <v>17</v>
          </cell>
          <cell r="AO148">
            <v>47.3</v>
          </cell>
          <cell r="AP148">
            <v>1018.14</v>
          </cell>
        </row>
        <row r="149">
          <cell r="A149">
            <v>38762</v>
          </cell>
          <cell r="AE149">
            <v>0</v>
          </cell>
          <cell r="AF149">
            <v>0</v>
          </cell>
          <cell r="AG149">
            <v>0</v>
          </cell>
          <cell r="AH149">
            <v>46.86</v>
          </cell>
        </row>
        <row r="150">
          <cell r="A150">
            <v>38762</v>
          </cell>
          <cell r="AI150">
            <v>0</v>
          </cell>
          <cell r="AJ150">
            <v>0</v>
          </cell>
          <cell r="AK150">
            <v>10</v>
          </cell>
          <cell r="AL150">
            <v>3705.47</v>
          </cell>
        </row>
        <row r="151">
          <cell r="A151">
            <v>38762</v>
          </cell>
          <cell r="AM151">
            <v>3</v>
          </cell>
          <cell r="AN151">
            <v>20</v>
          </cell>
          <cell r="AO151">
            <v>50.3</v>
          </cell>
          <cell r="AP151">
            <v>1021.14</v>
          </cell>
        </row>
        <row r="152">
          <cell r="A152">
            <v>38763</v>
          </cell>
          <cell r="AE152">
            <v>0</v>
          </cell>
          <cell r="AF152">
            <v>0</v>
          </cell>
          <cell r="AG152">
            <v>0</v>
          </cell>
          <cell r="AH152">
            <v>46.86</v>
          </cell>
        </row>
        <row r="153">
          <cell r="A153">
            <v>38763</v>
          </cell>
          <cell r="AI153">
            <v>0</v>
          </cell>
          <cell r="AJ153">
            <v>0</v>
          </cell>
          <cell r="AK153">
            <v>10</v>
          </cell>
          <cell r="AL153">
            <v>3705.47</v>
          </cell>
        </row>
        <row r="154">
          <cell r="A154">
            <v>38763</v>
          </cell>
          <cell r="AM154">
            <v>3</v>
          </cell>
          <cell r="AN154">
            <v>20</v>
          </cell>
          <cell r="AO154">
            <v>50.3</v>
          </cell>
          <cell r="AP154">
            <v>1021.14</v>
          </cell>
        </row>
        <row r="155">
          <cell r="A155">
            <v>38764</v>
          </cell>
          <cell r="AE155">
            <v>0</v>
          </cell>
          <cell r="AF155">
            <v>0</v>
          </cell>
          <cell r="AG155">
            <v>0</v>
          </cell>
          <cell r="AH155">
            <v>46.86</v>
          </cell>
        </row>
        <row r="156">
          <cell r="A156">
            <v>38764</v>
          </cell>
          <cell r="AI156">
            <v>0</v>
          </cell>
          <cell r="AJ156">
            <v>0</v>
          </cell>
          <cell r="AK156">
            <v>10</v>
          </cell>
          <cell r="AL156">
            <v>3705.47</v>
          </cell>
        </row>
        <row r="157">
          <cell r="A157">
            <v>38764</v>
          </cell>
          <cell r="AM157">
            <v>6.5</v>
          </cell>
          <cell r="AN157">
            <v>23.5</v>
          </cell>
          <cell r="AO157">
            <v>53.8</v>
          </cell>
          <cell r="AP157">
            <v>1024.6399999999999</v>
          </cell>
        </row>
        <row r="158">
          <cell r="A158">
            <v>38765</v>
          </cell>
          <cell r="AE158">
            <v>0</v>
          </cell>
          <cell r="AF158">
            <v>0</v>
          </cell>
          <cell r="AG158">
            <v>0</v>
          </cell>
          <cell r="AH158">
            <v>46.86</v>
          </cell>
        </row>
        <row r="159">
          <cell r="A159">
            <v>38765</v>
          </cell>
          <cell r="AI159">
            <v>0</v>
          </cell>
          <cell r="AJ159">
            <v>0</v>
          </cell>
          <cell r="AK159">
            <v>10</v>
          </cell>
          <cell r="AL159">
            <v>3705.47</v>
          </cell>
        </row>
        <row r="160">
          <cell r="A160">
            <v>38765</v>
          </cell>
          <cell r="AM160">
            <v>9.4</v>
          </cell>
          <cell r="AN160">
            <v>26.4</v>
          </cell>
          <cell r="AO160">
            <v>56.699999999999996</v>
          </cell>
          <cell r="AP160">
            <v>1027.54</v>
          </cell>
        </row>
        <row r="161">
          <cell r="A161">
            <v>38766</v>
          </cell>
          <cell r="AE161">
            <v>0</v>
          </cell>
          <cell r="AF161">
            <v>0</v>
          </cell>
          <cell r="AG161">
            <v>0</v>
          </cell>
          <cell r="AH161">
            <v>46.86</v>
          </cell>
        </row>
        <row r="162">
          <cell r="A162">
            <v>38766</v>
          </cell>
          <cell r="AI162">
            <v>0</v>
          </cell>
          <cell r="AJ162">
            <v>0</v>
          </cell>
          <cell r="AK162">
            <v>10</v>
          </cell>
          <cell r="AL162">
            <v>3705.47</v>
          </cell>
        </row>
        <row r="163">
          <cell r="A163">
            <v>38766</v>
          </cell>
          <cell r="AM163">
            <v>9.4</v>
          </cell>
          <cell r="AN163">
            <v>26.4</v>
          </cell>
          <cell r="AO163">
            <v>56.699999999999996</v>
          </cell>
          <cell r="AP163">
            <v>1027.54</v>
          </cell>
        </row>
        <row r="164">
          <cell r="A164">
            <v>38767</v>
          </cell>
          <cell r="AE164">
            <v>0</v>
          </cell>
          <cell r="AF164">
            <v>0</v>
          </cell>
          <cell r="AG164">
            <v>0</v>
          </cell>
          <cell r="AH164">
            <v>46.86</v>
          </cell>
        </row>
        <row r="165">
          <cell r="A165">
            <v>38767</v>
          </cell>
          <cell r="AI165">
            <v>0</v>
          </cell>
          <cell r="AJ165">
            <v>0</v>
          </cell>
          <cell r="AK165">
            <v>10</v>
          </cell>
          <cell r="AL165">
            <v>3705.47</v>
          </cell>
        </row>
        <row r="166">
          <cell r="A166">
            <v>38767</v>
          </cell>
          <cell r="AM166">
            <v>0</v>
          </cell>
          <cell r="AN166">
            <v>26.4</v>
          </cell>
          <cell r="AO166">
            <v>56.699999999999996</v>
          </cell>
          <cell r="AP166">
            <v>1027.54</v>
          </cell>
        </row>
        <row r="167">
          <cell r="A167">
            <v>38768</v>
          </cell>
          <cell r="AE167">
            <v>0</v>
          </cell>
          <cell r="AF167">
            <v>0</v>
          </cell>
          <cell r="AG167">
            <v>0</v>
          </cell>
          <cell r="AH167">
            <v>46.86</v>
          </cell>
        </row>
        <row r="168">
          <cell r="A168">
            <v>38768</v>
          </cell>
          <cell r="AI168">
            <v>0</v>
          </cell>
          <cell r="AJ168">
            <v>0</v>
          </cell>
          <cell r="AK168">
            <v>10</v>
          </cell>
          <cell r="AL168">
            <v>3705.47</v>
          </cell>
        </row>
        <row r="169">
          <cell r="A169">
            <v>38768</v>
          </cell>
          <cell r="AM169">
            <v>3</v>
          </cell>
          <cell r="AN169">
            <v>29.4</v>
          </cell>
          <cell r="AO169">
            <v>59.699999999999996</v>
          </cell>
          <cell r="AP169">
            <v>1030.54</v>
          </cell>
        </row>
        <row r="170">
          <cell r="A170">
            <v>38769</v>
          </cell>
          <cell r="AE170">
            <v>0</v>
          </cell>
          <cell r="AF170">
            <v>0</v>
          </cell>
          <cell r="AG170">
            <v>0</v>
          </cell>
          <cell r="AH170">
            <v>46.86</v>
          </cell>
        </row>
        <row r="171">
          <cell r="A171">
            <v>38769</v>
          </cell>
          <cell r="AI171">
            <v>0</v>
          </cell>
          <cell r="AJ171">
            <v>0</v>
          </cell>
          <cell r="AK171">
            <v>10</v>
          </cell>
          <cell r="AL171">
            <v>3705.47</v>
          </cell>
        </row>
        <row r="172">
          <cell r="A172">
            <v>38769</v>
          </cell>
          <cell r="AM172">
            <v>6</v>
          </cell>
          <cell r="AN172">
            <v>32.4</v>
          </cell>
          <cell r="AO172">
            <v>62.699999999999996</v>
          </cell>
          <cell r="AP172">
            <v>1033.54</v>
          </cell>
        </row>
        <row r="173">
          <cell r="A173">
            <v>38770</v>
          </cell>
          <cell r="AE173">
            <v>0</v>
          </cell>
          <cell r="AF173">
            <v>0</v>
          </cell>
          <cell r="AG173">
            <v>0</v>
          </cell>
          <cell r="AH173">
            <v>46.86</v>
          </cell>
        </row>
        <row r="174">
          <cell r="A174">
            <v>38770</v>
          </cell>
          <cell r="AI174">
            <v>0</v>
          </cell>
          <cell r="AJ174">
            <v>0</v>
          </cell>
          <cell r="AK174">
            <v>10</v>
          </cell>
          <cell r="AL174">
            <v>3705.47</v>
          </cell>
        </row>
        <row r="175">
          <cell r="A175">
            <v>38770</v>
          </cell>
          <cell r="AM175">
            <v>6</v>
          </cell>
          <cell r="AN175">
            <v>32.4</v>
          </cell>
          <cell r="AO175">
            <v>62.699999999999996</v>
          </cell>
          <cell r="AP175">
            <v>1033.54</v>
          </cell>
        </row>
        <row r="176">
          <cell r="A176">
            <v>38771</v>
          </cell>
          <cell r="AE176">
            <v>0</v>
          </cell>
          <cell r="AF176">
            <v>0</v>
          </cell>
          <cell r="AG176">
            <v>0</v>
          </cell>
          <cell r="AH176">
            <v>46.86</v>
          </cell>
        </row>
        <row r="177">
          <cell r="A177">
            <v>38771</v>
          </cell>
          <cell r="AI177">
            <v>0</v>
          </cell>
          <cell r="AJ177">
            <v>0</v>
          </cell>
          <cell r="AK177">
            <v>10</v>
          </cell>
          <cell r="AL177">
            <v>3705.47</v>
          </cell>
        </row>
        <row r="178">
          <cell r="A178">
            <v>38771</v>
          </cell>
          <cell r="AM178">
            <v>9</v>
          </cell>
          <cell r="AN178">
            <v>35.4</v>
          </cell>
          <cell r="AO178">
            <v>65.699999999999989</v>
          </cell>
          <cell r="AP178">
            <v>1036.54</v>
          </cell>
        </row>
        <row r="179">
          <cell r="A179">
            <v>38772</v>
          </cell>
          <cell r="AE179">
            <v>0</v>
          </cell>
          <cell r="AF179">
            <v>0</v>
          </cell>
          <cell r="AG179">
            <v>0</v>
          </cell>
          <cell r="AH179">
            <v>46.86</v>
          </cell>
        </row>
        <row r="180">
          <cell r="A180">
            <v>38772</v>
          </cell>
          <cell r="AI180">
            <v>0</v>
          </cell>
          <cell r="AJ180">
            <v>0</v>
          </cell>
          <cell r="AK180">
            <v>10</v>
          </cell>
          <cell r="AL180">
            <v>3705.47</v>
          </cell>
        </row>
        <row r="181">
          <cell r="A181">
            <v>38772</v>
          </cell>
          <cell r="AM181">
            <v>9</v>
          </cell>
          <cell r="AN181">
            <v>35.4</v>
          </cell>
          <cell r="AO181">
            <v>65.699999999999989</v>
          </cell>
          <cell r="AP181">
            <v>1036.54</v>
          </cell>
        </row>
        <row r="182">
          <cell r="A182">
            <v>38773</v>
          </cell>
          <cell r="AE182">
            <v>0</v>
          </cell>
          <cell r="AF182">
            <v>0</v>
          </cell>
          <cell r="AG182">
            <v>0</v>
          </cell>
          <cell r="AH182">
            <v>46.86</v>
          </cell>
        </row>
        <row r="183">
          <cell r="A183">
            <v>38773</v>
          </cell>
          <cell r="AI183">
            <v>0</v>
          </cell>
          <cell r="AJ183">
            <v>0</v>
          </cell>
          <cell r="AK183">
            <v>10</v>
          </cell>
          <cell r="AL183">
            <v>3705.47</v>
          </cell>
        </row>
        <row r="184">
          <cell r="A184">
            <v>38773</v>
          </cell>
          <cell r="AM184">
            <v>9</v>
          </cell>
          <cell r="AN184">
            <v>35.4</v>
          </cell>
          <cell r="AO184">
            <v>65.699999999999989</v>
          </cell>
          <cell r="AP184">
            <v>1036.54</v>
          </cell>
        </row>
        <row r="185">
          <cell r="A185">
            <v>38774</v>
          </cell>
          <cell r="AE185">
            <v>0</v>
          </cell>
          <cell r="AF185">
            <v>0</v>
          </cell>
          <cell r="AG185">
            <v>0</v>
          </cell>
          <cell r="AH185">
            <v>46.86</v>
          </cell>
        </row>
        <row r="186">
          <cell r="A186">
            <v>38774</v>
          </cell>
          <cell r="AI186">
            <v>0</v>
          </cell>
          <cell r="AJ186">
            <v>0</v>
          </cell>
          <cell r="AK186">
            <v>10</v>
          </cell>
          <cell r="AL186">
            <v>3705.47</v>
          </cell>
        </row>
        <row r="187">
          <cell r="A187">
            <v>38774</v>
          </cell>
          <cell r="AM187">
            <v>7.8</v>
          </cell>
          <cell r="AN187">
            <v>43.199999999999996</v>
          </cell>
          <cell r="AO187">
            <v>73.499999999999986</v>
          </cell>
          <cell r="AP187">
            <v>1044.3399999999999</v>
          </cell>
        </row>
        <row r="188">
          <cell r="A188">
            <v>38775</v>
          </cell>
          <cell r="AE188">
            <v>0</v>
          </cell>
          <cell r="AF188">
            <v>0</v>
          </cell>
          <cell r="AG188">
            <v>0</v>
          </cell>
          <cell r="AH188">
            <v>46.86</v>
          </cell>
        </row>
        <row r="189">
          <cell r="A189">
            <v>38775</v>
          </cell>
          <cell r="AI189">
            <v>0</v>
          </cell>
          <cell r="AJ189">
            <v>0</v>
          </cell>
          <cell r="AK189">
            <v>10</v>
          </cell>
          <cell r="AL189">
            <v>3705.47</v>
          </cell>
        </row>
        <row r="190">
          <cell r="A190">
            <v>38775</v>
          </cell>
          <cell r="AM190">
            <v>7.8</v>
          </cell>
          <cell r="AN190">
            <v>43.199999999999996</v>
          </cell>
          <cell r="AO190">
            <v>73.499999999999986</v>
          </cell>
          <cell r="AP190">
            <v>1044.3399999999999</v>
          </cell>
        </row>
        <row r="191">
          <cell r="A191">
            <v>38776</v>
          </cell>
          <cell r="AE191">
            <v>0</v>
          </cell>
          <cell r="AF191">
            <v>0</v>
          </cell>
          <cell r="AG191">
            <v>0</v>
          </cell>
          <cell r="AH191">
            <v>46.86</v>
          </cell>
        </row>
        <row r="192">
          <cell r="A192">
            <v>38776</v>
          </cell>
          <cell r="AI192">
            <v>0</v>
          </cell>
          <cell r="AJ192">
            <v>0</v>
          </cell>
          <cell r="AK192">
            <v>10</v>
          </cell>
          <cell r="AL192">
            <v>3705.47</v>
          </cell>
        </row>
        <row r="193">
          <cell r="A193">
            <v>38776</v>
          </cell>
          <cell r="AM193">
            <v>10.8</v>
          </cell>
          <cell r="AN193">
            <v>46.199999999999996</v>
          </cell>
          <cell r="AO193">
            <v>76.499999999999986</v>
          </cell>
          <cell r="AP193">
            <v>1047.3399999999999</v>
          </cell>
        </row>
        <row r="194">
          <cell r="A194">
            <v>38777</v>
          </cell>
          <cell r="AE194">
            <v>0</v>
          </cell>
          <cell r="AF194">
            <v>0</v>
          </cell>
          <cell r="AG194">
            <v>0</v>
          </cell>
          <cell r="AH194">
            <v>46.86</v>
          </cell>
        </row>
        <row r="195">
          <cell r="A195">
            <v>38777</v>
          </cell>
          <cell r="AI195">
            <v>0</v>
          </cell>
          <cell r="AJ195">
            <v>0</v>
          </cell>
          <cell r="AK195">
            <v>10</v>
          </cell>
          <cell r="AL195">
            <v>3705.47</v>
          </cell>
        </row>
        <row r="196">
          <cell r="A196">
            <v>38777</v>
          </cell>
          <cell r="AM196">
            <v>10.8</v>
          </cell>
          <cell r="AN196">
            <v>0</v>
          </cell>
          <cell r="AO196">
            <v>76.499999999999986</v>
          </cell>
          <cell r="AP196">
            <v>1047.3399999999999</v>
          </cell>
        </row>
        <row r="197">
          <cell r="A197">
            <v>38778</v>
          </cell>
          <cell r="AE197">
            <v>0</v>
          </cell>
          <cell r="AF197">
            <v>0</v>
          </cell>
          <cell r="AG197">
            <v>0</v>
          </cell>
          <cell r="AH197">
            <v>46.86</v>
          </cell>
        </row>
        <row r="198">
          <cell r="A198">
            <v>38778</v>
          </cell>
          <cell r="AI198">
            <v>0</v>
          </cell>
          <cell r="AJ198">
            <v>0</v>
          </cell>
          <cell r="AK198">
            <v>10</v>
          </cell>
          <cell r="AL198">
            <v>3705.47</v>
          </cell>
        </row>
        <row r="199">
          <cell r="A199">
            <v>38778</v>
          </cell>
          <cell r="AM199">
            <v>11.3</v>
          </cell>
          <cell r="AN199">
            <v>0.5</v>
          </cell>
          <cell r="AO199">
            <v>76.999999999999986</v>
          </cell>
          <cell r="AP199">
            <v>1047.8399999999999</v>
          </cell>
        </row>
        <row r="200">
          <cell r="A200">
            <v>38779</v>
          </cell>
          <cell r="AE200">
            <v>0</v>
          </cell>
          <cell r="AF200">
            <v>0</v>
          </cell>
          <cell r="AG200">
            <v>0</v>
          </cell>
          <cell r="AH200">
            <v>46.86</v>
          </cell>
        </row>
        <row r="201">
          <cell r="A201">
            <v>38779</v>
          </cell>
          <cell r="AI201">
            <v>0</v>
          </cell>
          <cell r="AJ201">
            <v>0</v>
          </cell>
          <cell r="AK201">
            <v>10</v>
          </cell>
          <cell r="AL201">
            <v>3705.47</v>
          </cell>
        </row>
        <row r="202">
          <cell r="A202">
            <v>38779</v>
          </cell>
          <cell r="AM202">
            <v>14.3</v>
          </cell>
          <cell r="AN202">
            <v>3.5</v>
          </cell>
          <cell r="AO202">
            <v>79.999999999999986</v>
          </cell>
          <cell r="AP202">
            <v>1050.8399999999999</v>
          </cell>
        </row>
        <row r="203">
          <cell r="A203">
            <v>38780</v>
          </cell>
          <cell r="AE203">
            <v>0</v>
          </cell>
          <cell r="AF203">
            <v>0</v>
          </cell>
          <cell r="AG203">
            <v>0</v>
          </cell>
          <cell r="AH203">
            <v>46.86</v>
          </cell>
        </row>
        <row r="204">
          <cell r="A204">
            <v>38780</v>
          </cell>
          <cell r="AI204">
            <v>0</v>
          </cell>
          <cell r="AJ204">
            <v>0</v>
          </cell>
          <cell r="AK204">
            <v>10</v>
          </cell>
          <cell r="AL204">
            <v>3705.47</v>
          </cell>
        </row>
        <row r="205">
          <cell r="A205">
            <v>38780</v>
          </cell>
          <cell r="AM205">
            <v>17.3</v>
          </cell>
          <cell r="AN205">
            <v>6.5</v>
          </cell>
          <cell r="AO205">
            <v>82.999999999999986</v>
          </cell>
          <cell r="AP205">
            <v>1053.8399999999999</v>
          </cell>
        </row>
        <row r="206">
          <cell r="A206">
            <v>38781</v>
          </cell>
          <cell r="AE206">
            <v>0</v>
          </cell>
          <cell r="AF206">
            <v>0</v>
          </cell>
          <cell r="AG206">
            <v>0</v>
          </cell>
          <cell r="AH206">
            <v>46.86</v>
          </cell>
        </row>
        <row r="207">
          <cell r="A207">
            <v>38781</v>
          </cell>
          <cell r="AI207">
            <v>0</v>
          </cell>
          <cell r="AJ207">
            <v>0</v>
          </cell>
          <cell r="AK207">
            <v>10</v>
          </cell>
          <cell r="AL207">
            <v>3705.47</v>
          </cell>
        </row>
        <row r="208">
          <cell r="A208">
            <v>38781</v>
          </cell>
          <cell r="AM208">
            <v>7.5</v>
          </cell>
          <cell r="AN208">
            <v>14</v>
          </cell>
          <cell r="AO208">
            <v>90.499999999999986</v>
          </cell>
          <cell r="AP208">
            <v>1061.3399999999999</v>
          </cell>
        </row>
        <row r="209">
          <cell r="A209">
            <v>38782</v>
          </cell>
          <cell r="AE209">
            <v>0</v>
          </cell>
          <cell r="AF209">
            <v>0</v>
          </cell>
          <cell r="AG209">
            <v>0</v>
          </cell>
          <cell r="AH209">
            <v>46.86</v>
          </cell>
        </row>
        <row r="210">
          <cell r="A210">
            <v>38782</v>
          </cell>
          <cell r="AI210">
            <v>0</v>
          </cell>
          <cell r="AJ210">
            <v>0</v>
          </cell>
          <cell r="AK210">
            <v>10</v>
          </cell>
          <cell r="AL210">
            <v>3705.47</v>
          </cell>
        </row>
        <row r="211">
          <cell r="A211">
            <v>38782</v>
          </cell>
          <cell r="AM211">
            <v>8.85</v>
          </cell>
          <cell r="AN211">
            <v>15.35</v>
          </cell>
          <cell r="AO211">
            <v>91.84999999999998</v>
          </cell>
          <cell r="AP211">
            <v>1062.6899999999998</v>
          </cell>
        </row>
        <row r="212">
          <cell r="A212">
            <v>38783</v>
          </cell>
          <cell r="AE212">
            <v>0</v>
          </cell>
          <cell r="AF212">
            <v>0</v>
          </cell>
          <cell r="AG212">
            <v>0</v>
          </cell>
          <cell r="AH212">
            <v>46.86</v>
          </cell>
        </row>
        <row r="213">
          <cell r="A213">
            <v>38783</v>
          </cell>
          <cell r="AI213">
            <v>0</v>
          </cell>
          <cell r="AJ213">
            <v>0</v>
          </cell>
          <cell r="AK213">
            <v>10</v>
          </cell>
          <cell r="AL213">
            <v>3705.47</v>
          </cell>
        </row>
        <row r="214">
          <cell r="A214">
            <v>38783</v>
          </cell>
          <cell r="AM214">
            <v>11.85</v>
          </cell>
          <cell r="AN214">
            <v>18.350000000000001</v>
          </cell>
          <cell r="AO214">
            <v>94.84999999999998</v>
          </cell>
          <cell r="AP214">
            <v>1065.6899999999998</v>
          </cell>
        </row>
        <row r="215">
          <cell r="A215">
            <v>38784</v>
          </cell>
          <cell r="AE215">
            <v>0</v>
          </cell>
          <cell r="AF215">
            <v>0</v>
          </cell>
          <cell r="AG215">
            <v>0</v>
          </cell>
          <cell r="AH215">
            <v>46.86</v>
          </cell>
        </row>
        <row r="216">
          <cell r="A216">
            <v>38784</v>
          </cell>
          <cell r="AI216">
            <v>5.5</v>
          </cell>
          <cell r="AJ216">
            <v>5.5</v>
          </cell>
          <cell r="AK216">
            <v>15.5</v>
          </cell>
          <cell r="AL216">
            <v>3710.97</v>
          </cell>
        </row>
        <row r="217">
          <cell r="A217">
            <v>38784</v>
          </cell>
          <cell r="AM217">
            <v>11.85</v>
          </cell>
          <cell r="AN217">
            <v>18.350000000000001</v>
          </cell>
          <cell r="AO217">
            <v>94.84999999999998</v>
          </cell>
          <cell r="AP217">
            <v>1065.6899999999998</v>
          </cell>
        </row>
        <row r="218">
          <cell r="A218">
            <v>38785</v>
          </cell>
          <cell r="AE218">
            <v>0</v>
          </cell>
          <cell r="AF218">
            <v>0</v>
          </cell>
          <cell r="AG218">
            <v>0</v>
          </cell>
          <cell r="AH218">
            <v>46.86</v>
          </cell>
        </row>
        <row r="219">
          <cell r="A219">
            <v>38785</v>
          </cell>
          <cell r="AI219">
            <v>5.5</v>
          </cell>
          <cell r="AJ219">
            <v>5.5</v>
          </cell>
          <cell r="AK219">
            <v>15.5</v>
          </cell>
          <cell r="AL219">
            <v>3710.97</v>
          </cell>
        </row>
        <row r="220">
          <cell r="A220">
            <v>38785</v>
          </cell>
          <cell r="AM220">
            <v>15.35</v>
          </cell>
          <cell r="AN220">
            <v>21.85</v>
          </cell>
          <cell r="AO220">
            <v>98.34999999999998</v>
          </cell>
          <cell r="AP220">
            <v>1069.1899999999998</v>
          </cell>
        </row>
        <row r="221">
          <cell r="A221">
            <v>38786</v>
          </cell>
          <cell r="AE221">
            <v>0</v>
          </cell>
          <cell r="AF221">
            <v>0</v>
          </cell>
          <cell r="AG221">
            <v>0</v>
          </cell>
          <cell r="AH221">
            <v>46.86</v>
          </cell>
        </row>
        <row r="222">
          <cell r="A222">
            <v>38786</v>
          </cell>
          <cell r="AI222">
            <v>5.5</v>
          </cell>
          <cell r="AJ222">
            <v>5.5</v>
          </cell>
          <cell r="AK222">
            <v>15.5</v>
          </cell>
          <cell r="AL222">
            <v>3710.97</v>
          </cell>
        </row>
        <row r="223">
          <cell r="A223">
            <v>38786</v>
          </cell>
          <cell r="AM223">
            <v>19.350000000000001</v>
          </cell>
          <cell r="AN223">
            <v>25.85</v>
          </cell>
          <cell r="AO223">
            <v>102.34999999999998</v>
          </cell>
          <cell r="AP223">
            <v>1073.1899999999998</v>
          </cell>
        </row>
        <row r="224">
          <cell r="A224">
            <v>38787</v>
          </cell>
          <cell r="AE224">
            <v>0</v>
          </cell>
          <cell r="AF224">
            <v>0</v>
          </cell>
          <cell r="AG224">
            <v>0</v>
          </cell>
          <cell r="AH224">
            <v>46.86</v>
          </cell>
        </row>
        <row r="225">
          <cell r="A225">
            <v>38787</v>
          </cell>
          <cell r="AI225">
            <v>5.5</v>
          </cell>
          <cell r="AJ225">
            <v>5.5</v>
          </cell>
          <cell r="AK225">
            <v>15.5</v>
          </cell>
          <cell r="AL225">
            <v>3710.97</v>
          </cell>
        </row>
        <row r="226">
          <cell r="A226">
            <v>38787</v>
          </cell>
          <cell r="AM226">
            <v>19.350000000000001</v>
          </cell>
          <cell r="AN226">
            <v>25.85</v>
          </cell>
          <cell r="AO226">
            <v>102.34999999999998</v>
          </cell>
          <cell r="AP226">
            <v>1073.1899999999998</v>
          </cell>
        </row>
        <row r="227">
          <cell r="A227">
            <v>38788</v>
          </cell>
          <cell r="AE227">
            <v>0</v>
          </cell>
          <cell r="AF227">
            <v>0</v>
          </cell>
          <cell r="AG227">
            <v>0</v>
          </cell>
          <cell r="AH227">
            <v>46.86</v>
          </cell>
        </row>
        <row r="228">
          <cell r="A228">
            <v>38788</v>
          </cell>
          <cell r="AI228">
            <v>0</v>
          </cell>
          <cell r="AJ228">
            <v>5.5</v>
          </cell>
          <cell r="AK228">
            <v>15.5</v>
          </cell>
          <cell r="AL228">
            <v>3710.97</v>
          </cell>
        </row>
        <row r="229">
          <cell r="A229">
            <v>38788</v>
          </cell>
          <cell r="AM229">
            <v>5.5</v>
          </cell>
          <cell r="AN229">
            <v>31.35</v>
          </cell>
          <cell r="AO229">
            <v>107.84999999999998</v>
          </cell>
          <cell r="AP229">
            <v>1078.6899999999998</v>
          </cell>
        </row>
        <row r="230">
          <cell r="A230">
            <v>38789</v>
          </cell>
          <cell r="AE230">
            <v>0</v>
          </cell>
          <cell r="AF230">
            <v>0</v>
          </cell>
          <cell r="AG230">
            <v>0</v>
          </cell>
          <cell r="AH230">
            <v>46.86</v>
          </cell>
        </row>
        <row r="231">
          <cell r="A231">
            <v>38789</v>
          </cell>
          <cell r="AI231">
            <v>0</v>
          </cell>
          <cell r="AJ231">
            <v>5.5</v>
          </cell>
          <cell r="AK231">
            <v>15.5</v>
          </cell>
          <cell r="AL231">
            <v>3710.97</v>
          </cell>
        </row>
        <row r="232">
          <cell r="A232">
            <v>38789</v>
          </cell>
          <cell r="AM232">
            <v>5.5</v>
          </cell>
          <cell r="AN232">
            <v>31.35</v>
          </cell>
          <cell r="AO232">
            <v>107.84999999999998</v>
          </cell>
          <cell r="AP232">
            <v>1078.6899999999998</v>
          </cell>
        </row>
        <row r="233">
          <cell r="A233">
            <v>38790</v>
          </cell>
          <cell r="AE233">
            <v>0</v>
          </cell>
          <cell r="AF233">
            <v>0</v>
          </cell>
          <cell r="AG233">
            <v>0</v>
          </cell>
          <cell r="AH233">
            <v>46.86</v>
          </cell>
        </row>
        <row r="234">
          <cell r="A234">
            <v>38790</v>
          </cell>
          <cell r="AI234">
            <v>0</v>
          </cell>
          <cell r="AJ234">
            <v>5.5</v>
          </cell>
          <cell r="AK234">
            <v>15.5</v>
          </cell>
          <cell r="AL234">
            <v>3710.97</v>
          </cell>
        </row>
        <row r="235">
          <cell r="A235">
            <v>38790</v>
          </cell>
          <cell r="AM235">
            <v>5.5</v>
          </cell>
          <cell r="AN235">
            <v>31.35</v>
          </cell>
          <cell r="AO235">
            <v>107.84999999999998</v>
          </cell>
          <cell r="AP235">
            <v>1078.6899999999998</v>
          </cell>
        </row>
        <row r="236">
          <cell r="A236">
            <v>38791</v>
          </cell>
          <cell r="AE236">
            <v>0</v>
          </cell>
          <cell r="AF236">
            <v>0</v>
          </cell>
          <cell r="AG236">
            <v>0</v>
          </cell>
          <cell r="AH236">
            <v>46.86</v>
          </cell>
        </row>
        <row r="237">
          <cell r="A237">
            <v>38791</v>
          </cell>
          <cell r="AI237">
            <v>0</v>
          </cell>
          <cell r="AJ237">
            <v>5.5</v>
          </cell>
          <cell r="AK237">
            <v>15.5</v>
          </cell>
          <cell r="AL237">
            <v>3710.97</v>
          </cell>
        </row>
        <row r="238">
          <cell r="A238">
            <v>38791</v>
          </cell>
          <cell r="AM238">
            <v>5.5</v>
          </cell>
          <cell r="AN238">
            <v>31.35</v>
          </cell>
          <cell r="AO238">
            <v>107.84999999999998</v>
          </cell>
          <cell r="AP238">
            <v>1078.6899999999998</v>
          </cell>
        </row>
        <row r="239">
          <cell r="A239">
            <v>38792</v>
          </cell>
          <cell r="AE239">
            <v>0</v>
          </cell>
          <cell r="AF239">
            <v>0</v>
          </cell>
          <cell r="AG239">
            <v>0</v>
          </cell>
          <cell r="AH239">
            <v>46.86</v>
          </cell>
        </row>
        <row r="240">
          <cell r="A240">
            <v>38792</v>
          </cell>
          <cell r="AI240">
            <v>0</v>
          </cell>
          <cell r="AJ240">
            <v>5.5</v>
          </cell>
          <cell r="AK240">
            <v>15.5</v>
          </cell>
          <cell r="AL240">
            <v>3710.97</v>
          </cell>
        </row>
        <row r="241">
          <cell r="A241">
            <v>38792</v>
          </cell>
          <cell r="AM241">
            <v>5.5</v>
          </cell>
          <cell r="AN241">
            <v>31.35</v>
          </cell>
          <cell r="AO241">
            <v>107.84999999999998</v>
          </cell>
          <cell r="AP241">
            <v>1078.6899999999998</v>
          </cell>
        </row>
        <row r="242">
          <cell r="A242">
            <v>38793</v>
          </cell>
          <cell r="AE242">
            <v>0</v>
          </cell>
          <cell r="AF242">
            <v>0</v>
          </cell>
          <cell r="AG242">
            <v>0</v>
          </cell>
          <cell r="AH242">
            <v>46.86</v>
          </cell>
        </row>
        <row r="243">
          <cell r="A243">
            <v>38793</v>
          </cell>
          <cell r="AI243">
            <v>0</v>
          </cell>
          <cell r="AJ243">
            <v>5.5</v>
          </cell>
          <cell r="AK243">
            <v>15.5</v>
          </cell>
          <cell r="AL243">
            <v>3710.97</v>
          </cell>
        </row>
        <row r="244">
          <cell r="A244">
            <v>38793</v>
          </cell>
          <cell r="AM244">
            <v>8.6</v>
          </cell>
          <cell r="AN244">
            <v>34.450000000000003</v>
          </cell>
          <cell r="AO244">
            <v>110.94999999999997</v>
          </cell>
          <cell r="AP244">
            <v>1081.7899999999997</v>
          </cell>
        </row>
        <row r="245">
          <cell r="A245">
            <v>38794</v>
          </cell>
          <cell r="AE245">
            <v>0</v>
          </cell>
          <cell r="AF245">
            <v>0</v>
          </cell>
          <cell r="AG245">
            <v>0</v>
          </cell>
          <cell r="AH245">
            <v>46.86</v>
          </cell>
        </row>
        <row r="246">
          <cell r="A246">
            <v>38794</v>
          </cell>
          <cell r="AI246">
            <v>3</v>
          </cell>
          <cell r="AJ246">
            <v>8.5</v>
          </cell>
          <cell r="AK246">
            <v>18.5</v>
          </cell>
          <cell r="AL246">
            <v>3713.97</v>
          </cell>
        </row>
        <row r="247">
          <cell r="A247">
            <v>38794</v>
          </cell>
          <cell r="AM247">
            <v>10.85</v>
          </cell>
          <cell r="AN247">
            <v>36.700000000000003</v>
          </cell>
          <cell r="AO247">
            <v>113.19999999999997</v>
          </cell>
          <cell r="AP247">
            <v>1084.0399999999997</v>
          </cell>
        </row>
        <row r="248">
          <cell r="A248">
            <v>38795</v>
          </cell>
          <cell r="AE248">
            <v>0</v>
          </cell>
          <cell r="AF248">
            <v>0</v>
          </cell>
          <cell r="AG248">
            <v>0</v>
          </cell>
          <cell r="AH248">
            <v>46.86</v>
          </cell>
        </row>
        <row r="249">
          <cell r="A249">
            <v>38795</v>
          </cell>
          <cell r="AI249">
            <v>0</v>
          </cell>
          <cell r="AJ249">
            <v>8.5</v>
          </cell>
          <cell r="AK249">
            <v>18.5</v>
          </cell>
          <cell r="AL249">
            <v>3713.97</v>
          </cell>
        </row>
        <row r="250">
          <cell r="A250">
            <v>38795</v>
          </cell>
          <cell r="AM250">
            <v>0</v>
          </cell>
          <cell r="AN250">
            <v>36.700000000000003</v>
          </cell>
          <cell r="AO250">
            <v>113.19999999999997</v>
          </cell>
          <cell r="AP250">
            <v>1084.0399999999997</v>
          </cell>
        </row>
        <row r="251">
          <cell r="A251">
            <v>38796</v>
          </cell>
          <cell r="AE251">
            <v>0</v>
          </cell>
          <cell r="AF251">
            <v>0</v>
          </cell>
          <cell r="AG251">
            <v>0</v>
          </cell>
          <cell r="AH251">
            <v>46.86</v>
          </cell>
        </row>
        <row r="252">
          <cell r="A252">
            <v>38796</v>
          </cell>
          <cell r="AI252">
            <v>0</v>
          </cell>
          <cell r="AJ252">
            <v>8.5</v>
          </cell>
          <cell r="AK252">
            <v>18.5</v>
          </cell>
          <cell r="AL252">
            <v>3713.97</v>
          </cell>
        </row>
        <row r="253">
          <cell r="A253">
            <v>38796</v>
          </cell>
          <cell r="AM253">
            <v>0</v>
          </cell>
          <cell r="AN253">
            <v>36.700000000000003</v>
          </cell>
          <cell r="AO253">
            <v>113.19999999999997</v>
          </cell>
          <cell r="AP253">
            <v>1084.0399999999997</v>
          </cell>
        </row>
        <row r="254">
          <cell r="A254">
            <v>38797</v>
          </cell>
          <cell r="AE254">
            <v>0</v>
          </cell>
          <cell r="AF254">
            <v>0</v>
          </cell>
          <cell r="AG254">
            <v>0</v>
          </cell>
          <cell r="AH254">
            <v>46.86</v>
          </cell>
        </row>
        <row r="255">
          <cell r="A255">
            <v>38797</v>
          </cell>
          <cell r="AI255">
            <v>0</v>
          </cell>
          <cell r="AJ255">
            <v>8.5</v>
          </cell>
          <cell r="AK255">
            <v>18.5</v>
          </cell>
          <cell r="AL255">
            <v>3713.97</v>
          </cell>
        </row>
        <row r="256">
          <cell r="A256">
            <v>38797</v>
          </cell>
          <cell r="AM256">
            <v>4.25</v>
          </cell>
          <cell r="AN256">
            <v>40.950000000000003</v>
          </cell>
          <cell r="AO256">
            <v>117.44999999999997</v>
          </cell>
          <cell r="AP256">
            <v>1088.2899999999997</v>
          </cell>
        </row>
        <row r="257">
          <cell r="A257">
            <v>38798</v>
          </cell>
          <cell r="AE257">
            <v>0</v>
          </cell>
          <cell r="AF257">
            <v>0</v>
          </cell>
          <cell r="AG257">
            <v>0</v>
          </cell>
          <cell r="AH257">
            <v>46.86</v>
          </cell>
        </row>
        <row r="258">
          <cell r="A258">
            <v>38798</v>
          </cell>
          <cell r="AI258">
            <v>0</v>
          </cell>
          <cell r="AJ258">
            <v>8.5</v>
          </cell>
          <cell r="AK258">
            <v>18.5</v>
          </cell>
          <cell r="AL258">
            <v>3713.97</v>
          </cell>
        </row>
        <row r="259">
          <cell r="A259">
            <v>38798</v>
          </cell>
          <cell r="AM259">
            <v>7.15</v>
          </cell>
          <cell r="AN259">
            <v>43.85</v>
          </cell>
          <cell r="AO259">
            <v>120.34999999999998</v>
          </cell>
          <cell r="AP259">
            <v>1091.1899999999998</v>
          </cell>
        </row>
        <row r="260">
          <cell r="A260">
            <v>38799</v>
          </cell>
          <cell r="AE260">
            <v>0</v>
          </cell>
          <cell r="AF260">
            <v>0</v>
          </cell>
          <cell r="AG260">
            <v>0</v>
          </cell>
          <cell r="AH260">
            <v>46.86</v>
          </cell>
        </row>
        <row r="261">
          <cell r="A261">
            <v>38799</v>
          </cell>
          <cell r="AI261">
            <v>0</v>
          </cell>
          <cell r="AJ261">
            <v>8.5</v>
          </cell>
          <cell r="AK261">
            <v>18.5</v>
          </cell>
          <cell r="AL261">
            <v>3713.97</v>
          </cell>
        </row>
        <row r="262">
          <cell r="A262">
            <v>38799</v>
          </cell>
          <cell r="AM262">
            <v>7.15</v>
          </cell>
          <cell r="AN262">
            <v>43.85</v>
          </cell>
          <cell r="AO262">
            <v>120.34999999999998</v>
          </cell>
          <cell r="AP262">
            <v>1091.1899999999998</v>
          </cell>
        </row>
        <row r="263">
          <cell r="A263">
            <v>38800</v>
          </cell>
          <cell r="AE263">
            <v>0</v>
          </cell>
          <cell r="AF263">
            <v>0</v>
          </cell>
          <cell r="AG263">
            <v>0</v>
          </cell>
          <cell r="AH263">
            <v>46.86</v>
          </cell>
        </row>
        <row r="264">
          <cell r="A264">
            <v>38800</v>
          </cell>
          <cell r="AI264">
            <v>0</v>
          </cell>
          <cell r="AJ264">
            <v>8.5</v>
          </cell>
          <cell r="AK264">
            <v>18.5</v>
          </cell>
          <cell r="AL264">
            <v>3713.97</v>
          </cell>
        </row>
        <row r="265">
          <cell r="A265">
            <v>38800</v>
          </cell>
          <cell r="AM265">
            <v>11.15</v>
          </cell>
          <cell r="AN265">
            <v>47.85</v>
          </cell>
          <cell r="AO265">
            <v>124.34999999999998</v>
          </cell>
          <cell r="AP265">
            <v>1095.1899999999998</v>
          </cell>
        </row>
        <row r="266">
          <cell r="A266">
            <v>38801</v>
          </cell>
          <cell r="AE266">
            <v>0</v>
          </cell>
          <cell r="AF266">
            <v>0</v>
          </cell>
          <cell r="AG266">
            <v>0</v>
          </cell>
          <cell r="AH266">
            <v>46.86</v>
          </cell>
        </row>
        <row r="267">
          <cell r="A267">
            <v>38801</v>
          </cell>
          <cell r="AI267">
            <v>0</v>
          </cell>
          <cell r="AJ267">
            <v>8.5</v>
          </cell>
          <cell r="AK267">
            <v>18.5</v>
          </cell>
          <cell r="AL267">
            <v>3713.97</v>
          </cell>
        </row>
        <row r="268">
          <cell r="A268">
            <v>38801</v>
          </cell>
          <cell r="AM268">
            <v>18.649999999999999</v>
          </cell>
          <cell r="AN268">
            <v>55.35</v>
          </cell>
          <cell r="AO268">
            <v>131.84999999999997</v>
          </cell>
          <cell r="AP268">
            <v>1102.6899999999998</v>
          </cell>
        </row>
        <row r="269">
          <cell r="A269">
            <v>38802</v>
          </cell>
          <cell r="AE269">
            <v>0</v>
          </cell>
          <cell r="AF269">
            <v>0</v>
          </cell>
          <cell r="AG269">
            <v>0</v>
          </cell>
          <cell r="AH269">
            <v>46.86</v>
          </cell>
        </row>
        <row r="270">
          <cell r="A270">
            <v>38802</v>
          </cell>
          <cell r="AI270">
            <v>0</v>
          </cell>
          <cell r="AJ270">
            <v>8.5</v>
          </cell>
          <cell r="AK270">
            <v>18.5</v>
          </cell>
          <cell r="AL270">
            <v>3713.97</v>
          </cell>
        </row>
        <row r="271">
          <cell r="A271">
            <v>38802</v>
          </cell>
          <cell r="AM271">
            <v>0</v>
          </cell>
          <cell r="AN271">
            <v>55.35</v>
          </cell>
          <cell r="AO271">
            <v>131.84999999999997</v>
          </cell>
          <cell r="AP271">
            <v>1102.6899999999998</v>
          </cell>
        </row>
        <row r="272">
          <cell r="A272">
            <v>38803</v>
          </cell>
          <cell r="AE272">
            <v>0</v>
          </cell>
          <cell r="AF272">
            <v>0</v>
          </cell>
          <cell r="AG272">
            <v>0</v>
          </cell>
          <cell r="AH272">
            <v>46.86</v>
          </cell>
        </row>
        <row r="273">
          <cell r="A273">
            <v>38803</v>
          </cell>
          <cell r="AI273">
            <v>0</v>
          </cell>
          <cell r="AJ273">
            <v>8.5</v>
          </cell>
          <cell r="AK273">
            <v>18.5</v>
          </cell>
          <cell r="AL273">
            <v>3713.97</v>
          </cell>
        </row>
        <row r="274">
          <cell r="A274">
            <v>38803</v>
          </cell>
          <cell r="AM274">
            <v>3</v>
          </cell>
          <cell r="AN274">
            <v>58.35</v>
          </cell>
          <cell r="AO274">
            <v>134.84999999999997</v>
          </cell>
          <cell r="AP274">
            <v>1105.6899999999998</v>
          </cell>
        </row>
        <row r="275">
          <cell r="A275">
            <v>38804</v>
          </cell>
          <cell r="AE275">
            <v>0</v>
          </cell>
          <cell r="AF275">
            <v>0</v>
          </cell>
          <cell r="AG275">
            <v>0</v>
          </cell>
          <cell r="AH275">
            <v>46.86</v>
          </cell>
        </row>
        <row r="276">
          <cell r="A276">
            <v>38804</v>
          </cell>
          <cell r="AI276">
            <v>0</v>
          </cell>
          <cell r="AJ276">
            <v>8.5</v>
          </cell>
          <cell r="AK276">
            <v>18.5</v>
          </cell>
          <cell r="AL276">
            <v>3713.97</v>
          </cell>
        </row>
        <row r="277">
          <cell r="A277">
            <v>38804</v>
          </cell>
          <cell r="AM277">
            <v>7.25</v>
          </cell>
          <cell r="AN277">
            <v>62.6</v>
          </cell>
          <cell r="AO277">
            <v>139.09999999999997</v>
          </cell>
          <cell r="AP277">
            <v>1109.9399999999998</v>
          </cell>
        </row>
        <row r="278">
          <cell r="A278">
            <v>38805</v>
          </cell>
          <cell r="AE278">
            <v>0</v>
          </cell>
          <cell r="AF278">
            <v>0</v>
          </cell>
          <cell r="AG278">
            <v>0</v>
          </cell>
          <cell r="AH278">
            <v>46.86</v>
          </cell>
        </row>
        <row r="279">
          <cell r="A279">
            <v>38805</v>
          </cell>
          <cell r="AI279">
            <v>0</v>
          </cell>
          <cell r="AJ279">
            <v>8.5</v>
          </cell>
          <cell r="AK279">
            <v>18.5</v>
          </cell>
          <cell r="AL279">
            <v>3713.97</v>
          </cell>
        </row>
        <row r="280">
          <cell r="A280">
            <v>38805</v>
          </cell>
          <cell r="AM280">
            <v>7.25</v>
          </cell>
          <cell r="AN280">
            <v>62.6</v>
          </cell>
          <cell r="AO280">
            <v>139.09999999999997</v>
          </cell>
          <cell r="AP280">
            <v>1109.9399999999998</v>
          </cell>
        </row>
        <row r="281">
          <cell r="A281">
            <v>38806</v>
          </cell>
          <cell r="AE281">
            <v>0</v>
          </cell>
          <cell r="AF281">
            <v>0</v>
          </cell>
          <cell r="AG281">
            <v>0</v>
          </cell>
          <cell r="AH281">
            <v>46.86</v>
          </cell>
        </row>
        <row r="282">
          <cell r="A282">
            <v>38806</v>
          </cell>
          <cell r="AI282">
            <v>0</v>
          </cell>
          <cell r="AJ282">
            <v>8.5</v>
          </cell>
          <cell r="AK282">
            <v>18.5</v>
          </cell>
          <cell r="AL282">
            <v>3713.97</v>
          </cell>
        </row>
        <row r="283">
          <cell r="A283">
            <v>38806</v>
          </cell>
          <cell r="AM283">
            <v>10.35</v>
          </cell>
          <cell r="AN283">
            <v>65.7</v>
          </cell>
          <cell r="AO283">
            <v>142.19999999999996</v>
          </cell>
          <cell r="AP283">
            <v>1113.0399999999997</v>
          </cell>
        </row>
        <row r="284">
          <cell r="A284">
            <v>38807</v>
          </cell>
          <cell r="AE284">
            <v>0</v>
          </cell>
          <cell r="AF284">
            <v>0</v>
          </cell>
          <cell r="AG284">
            <v>0</v>
          </cell>
          <cell r="AH284">
            <v>46.86</v>
          </cell>
        </row>
        <row r="285">
          <cell r="A285">
            <v>38807</v>
          </cell>
          <cell r="AI285">
            <v>0</v>
          </cell>
          <cell r="AJ285">
            <v>8.5</v>
          </cell>
          <cell r="AK285">
            <v>18.5</v>
          </cell>
          <cell r="AL285">
            <v>3713.97</v>
          </cell>
        </row>
        <row r="286">
          <cell r="A286">
            <v>38807</v>
          </cell>
          <cell r="AM286">
            <v>14.75</v>
          </cell>
          <cell r="AN286">
            <v>70.100000000000009</v>
          </cell>
          <cell r="AO286">
            <v>146.59999999999997</v>
          </cell>
          <cell r="AP286">
            <v>1117.4399999999998</v>
          </cell>
        </row>
        <row r="287">
          <cell r="A287">
            <v>38808</v>
          </cell>
          <cell r="AE287">
            <v>0</v>
          </cell>
          <cell r="AF287">
            <v>0</v>
          </cell>
          <cell r="AG287">
            <v>0</v>
          </cell>
          <cell r="AH287">
            <v>46.86</v>
          </cell>
        </row>
        <row r="288">
          <cell r="A288">
            <v>38808</v>
          </cell>
          <cell r="AI288">
            <v>0</v>
          </cell>
          <cell r="AJ288">
            <v>0</v>
          </cell>
          <cell r="AK288">
            <v>18.5</v>
          </cell>
          <cell r="AL288">
            <v>3713.97</v>
          </cell>
        </row>
        <row r="289">
          <cell r="A289">
            <v>38808</v>
          </cell>
          <cell r="AM289">
            <v>18.850000000000001</v>
          </cell>
          <cell r="AN289">
            <v>4.0999999999999996</v>
          </cell>
          <cell r="AO289">
            <v>150.69999999999996</v>
          </cell>
          <cell r="AP289">
            <v>1121.5399999999997</v>
          </cell>
        </row>
        <row r="290">
          <cell r="A290">
            <v>38809</v>
          </cell>
          <cell r="AE290">
            <v>0</v>
          </cell>
          <cell r="AF290">
            <v>0</v>
          </cell>
          <cell r="AG290">
            <v>0</v>
          </cell>
          <cell r="AH290">
            <v>46.86</v>
          </cell>
        </row>
        <row r="291">
          <cell r="A291">
            <v>38809</v>
          </cell>
          <cell r="AI291">
            <v>3</v>
          </cell>
          <cell r="AJ291">
            <v>3</v>
          </cell>
          <cell r="AK291">
            <v>21.5</v>
          </cell>
          <cell r="AL291">
            <v>3716.97</v>
          </cell>
        </row>
        <row r="292">
          <cell r="A292">
            <v>38809</v>
          </cell>
          <cell r="AM292">
            <v>0</v>
          </cell>
          <cell r="AN292">
            <v>4.0999999999999996</v>
          </cell>
          <cell r="AO292">
            <v>150.69999999999996</v>
          </cell>
          <cell r="AP292">
            <v>1121.5399999999997</v>
          </cell>
        </row>
        <row r="293">
          <cell r="A293">
            <v>38810</v>
          </cell>
          <cell r="AE293">
            <v>0</v>
          </cell>
          <cell r="AF293">
            <v>0</v>
          </cell>
          <cell r="AG293">
            <v>0</v>
          </cell>
          <cell r="AH293">
            <v>46.86</v>
          </cell>
        </row>
        <row r="294">
          <cell r="A294">
            <v>38810</v>
          </cell>
          <cell r="AI294">
            <v>3</v>
          </cell>
          <cell r="AJ294">
            <v>3</v>
          </cell>
          <cell r="AK294">
            <v>21.5</v>
          </cell>
          <cell r="AL294">
            <v>3716.97</v>
          </cell>
        </row>
        <row r="295">
          <cell r="A295">
            <v>38810</v>
          </cell>
          <cell r="AM295">
            <v>3</v>
          </cell>
          <cell r="AN295">
            <v>7.1</v>
          </cell>
          <cell r="AO295">
            <v>153.69999999999996</v>
          </cell>
          <cell r="AP295">
            <v>1124.5399999999997</v>
          </cell>
        </row>
        <row r="296">
          <cell r="A296">
            <v>38811</v>
          </cell>
          <cell r="AE296">
            <v>0</v>
          </cell>
          <cell r="AF296">
            <v>0</v>
          </cell>
          <cell r="AG296">
            <v>0</v>
          </cell>
          <cell r="AH296">
            <v>46.86</v>
          </cell>
        </row>
        <row r="297">
          <cell r="A297">
            <v>38811</v>
          </cell>
          <cell r="AI297">
            <v>3</v>
          </cell>
          <cell r="AJ297">
            <v>3</v>
          </cell>
          <cell r="AK297">
            <v>21.5</v>
          </cell>
          <cell r="AL297">
            <v>3716.97</v>
          </cell>
        </row>
        <row r="298">
          <cell r="A298">
            <v>38811</v>
          </cell>
          <cell r="AM298">
            <v>5.9</v>
          </cell>
          <cell r="AN298">
            <v>10</v>
          </cell>
          <cell r="AO298">
            <v>156.59999999999997</v>
          </cell>
          <cell r="AP298">
            <v>1127.4399999999998</v>
          </cell>
        </row>
        <row r="299">
          <cell r="A299">
            <v>38812</v>
          </cell>
          <cell r="AE299">
            <v>0</v>
          </cell>
          <cell r="AF299">
            <v>0</v>
          </cell>
          <cell r="AG299">
            <v>0</v>
          </cell>
          <cell r="AH299">
            <v>46.86</v>
          </cell>
        </row>
        <row r="300">
          <cell r="A300">
            <v>38812</v>
          </cell>
          <cell r="AI300">
            <v>3</v>
          </cell>
          <cell r="AJ300">
            <v>3</v>
          </cell>
          <cell r="AK300">
            <v>21.5</v>
          </cell>
          <cell r="AL300">
            <v>3716.97</v>
          </cell>
        </row>
        <row r="301">
          <cell r="A301">
            <v>38812</v>
          </cell>
          <cell r="AM301">
            <v>5.9</v>
          </cell>
          <cell r="AN301">
            <v>10</v>
          </cell>
          <cell r="AO301">
            <v>156.59999999999997</v>
          </cell>
          <cell r="AP301">
            <v>1127.4399999999998</v>
          </cell>
        </row>
        <row r="302">
          <cell r="A302">
            <v>38813</v>
          </cell>
          <cell r="AE302">
            <v>0</v>
          </cell>
          <cell r="AF302">
            <v>0</v>
          </cell>
          <cell r="AG302">
            <v>0</v>
          </cell>
          <cell r="AH302">
            <v>46.86</v>
          </cell>
        </row>
        <row r="303">
          <cell r="A303">
            <v>38813</v>
          </cell>
          <cell r="AI303">
            <v>3</v>
          </cell>
          <cell r="AJ303">
            <v>3</v>
          </cell>
          <cell r="AK303">
            <v>21.5</v>
          </cell>
          <cell r="AL303">
            <v>3716.97</v>
          </cell>
        </row>
        <row r="304">
          <cell r="A304">
            <v>38813</v>
          </cell>
          <cell r="AM304">
            <v>9.4</v>
          </cell>
          <cell r="AN304">
            <v>13.5</v>
          </cell>
          <cell r="AO304">
            <v>160.09999999999997</v>
          </cell>
          <cell r="AP304">
            <v>1130.9399999999998</v>
          </cell>
        </row>
        <row r="305">
          <cell r="A305">
            <v>38814</v>
          </cell>
          <cell r="AE305">
            <v>0</v>
          </cell>
          <cell r="AF305">
            <v>0</v>
          </cell>
          <cell r="AG305">
            <v>0</v>
          </cell>
          <cell r="AH305">
            <v>46.86</v>
          </cell>
        </row>
        <row r="306">
          <cell r="A306">
            <v>38814</v>
          </cell>
          <cell r="AI306">
            <v>3</v>
          </cell>
          <cell r="AJ306">
            <v>3</v>
          </cell>
          <cell r="AK306">
            <v>21.5</v>
          </cell>
          <cell r="AL306">
            <v>3716.97</v>
          </cell>
        </row>
        <row r="307">
          <cell r="A307">
            <v>38814</v>
          </cell>
          <cell r="AM307">
            <v>9.4</v>
          </cell>
          <cell r="AN307">
            <v>13.5</v>
          </cell>
          <cell r="AO307">
            <v>160.09999999999997</v>
          </cell>
          <cell r="AP307">
            <v>1130.9399999999998</v>
          </cell>
        </row>
        <row r="308">
          <cell r="A308">
            <v>38815</v>
          </cell>
          <cell r="AE308">
            <v>0</v>
          </cell>
          <cell r="AF308">
            <v>0</v>
          </cell>
          <cell r="AG308">
            <v>0</v>
          </cell>
          <cell r="AH308">
            <v>46.86</v>
          </cell>
        </row>
        <row r="309">
          <cell r="A309">
            <v>38815</v>
          </cell>
          <cell r="AI309">
            <v>3</v>
          </cell>
          <cell r="AJ309">
            <v>3</v>
          </cell>
          <cell r="AK309">
            <v>21.5</v>
          </cell>
          <cell r="AL309">
            <v>3716.97</v>
          </cell>
        </row>
        <row r="310">
          <cell r="A310">
            <v>38815</v>
          </cell>
          <cell r="AM310">
            <v>9.4</v>
          </cell>
          <cell r="AN310">
            <v>13.5</v>
          </cell>
          <cell r="AO310">
            <v>160.09999999999997</v>
          </cell>
          <cell r="AP310">
            <v>1130.9399999999998</v>
          </cell>
        </row>
        <row r="311">
          <cell r="A311">
            <v>38816</v>
          </cell>
          <cell r="AE311">
            <v>0</v>
          </cell>
          <cell r="AF311">
            <v>0</v>
          </cell>
          <cell r="AG311">
            <v>0</v>
          </cell>
          <cell r="AH311">
            <v>46.86</v>
          </cell>
        </row>
        <row r="312">
          <cell r="A312">
            <v>38816</v>
          </cell>
          <cell r="AI312">
            <v>0</v>
          </cell>
          <cell r="AJ312">
            <v>3</v>
          </cell>
          <cell r="AK312">
            <v>21.5</v>
          </cell>
          <cell r="AL312">
            <v>3716.97</v>
          </cell>
        </row>
        <row r="313">
          <cell r="A313">
            <v>38816</v>
          </cell>
          <cell r="AM313">
            <v>0</v>
          </cell>
          <cell r="AN313">
            <v>13.5</v>
          </cell>
          <cell r="AO313">
            <v>160.09999999999997</v>
          </cell>
          <cell r="AP313">
            <v>1130.9399999999998</v>
          </cell>
        </row>
        <row r="314">
          <cell r="A314">
            <v>38817</v>
          </cell>
          <cell r="AE314">
            <v>0</v>
          </cell>
          <cell r="AF314">
            <v>0</v>
          </cell>
          <cell r="AG314">
            <v>0</v>
          </cell>
          <cell r="AH314">
            <v>46.86</v>
          </cell>
        </row>
        <row r="315">
          <cell r="A315">
            <v>38817</v>
          </cell>
          <cell r="AI315">
            <v>4.2</v>
          </cell>
          <cell r="AJ315">
            <v>7.2</v>
          </cell>
          <cell r="AK315">
            <v>25.7</v>
          </cell>
          <cell r="AL315">
            <v>3721.1699999999996</v>
          </cell>
        </row>
        <row r="316">
          <cell r="A316">
            <v>38817</v>
          </cell>
          <cell r="AM316">
            <v>4</v>
          </cell>
          <cell r="AN316">
            <v>17.5</v>
          </cell>
          <cell r="AO316">
            <v>164.09999999999997</v>
          </cell>
          <cell r="AP316">
            <v>1134.9399999999998</v>
          </cell>
        </row>
        <row r="317">
          <cell r="A317">
            <v>38818</v>
          </cell>
          <cell r="AE317">
            <v>0</v>
          </cell>
          <cell r="AF317">
            <v>0</v>
          </cell>
          <cell r="AG317">
            <v>0</v>
          </cell>
          <cell r="AH317">
            <v>46.86</v>
          </cell>
        </row>
        <row r="318">
          <cell r="A318">
            <v>38818</v>
          </cell>
          <cell r="AI318">
            <v>4.2</v>
          </cell>
          <cell r="AJ318">
            <v>7.2</v>
          </cell>
          <cell r="AK318">
            <v>25.7</v>
          </cell>
          <cell r="AL318">
            <v>3721.1699999999996</v>
          </cell>
        </row>
        <row r="319">
          <cell r="A319">
            <v>38818</v>
          </cell>
          <cell r="AM319">
            <v>6.9</v>
          </cell>
          <cell r="AN319">
            <v>20.399999999999999</v>
          </cell>
          <cell r="AO319">
            <v>166.99999999999997</v>
          </cell>
          <cell r="AP319">
            <v>1137.8399999999999</v>
          </cell>
        </row>
        <row r="320">
          <cell r="A320">
            <v>38819</v>
          </cell>
          <cell r="AE320">
            <v>0</v>
          </cell>
          <cell r="AF320">
            <v>0</v>
          </cell>
          <cell r="AG320">
            <v>0</v>
          </cell>
          <cell r="AH320">
            <v>46.86</v>
          </cell>
        </row>
        <row r="321">
          <cell r="A321">
            <v>38819</v>
          </cell>
          <cell r="AI321">
            <v>9.1999999999999993</v>
          </cell>
          <cell r="AJ321">
            <v>12.2</v>
          </cell>
          <cell r="AK321">
            <v>30.7</v>
          </cell>
          <cell r="AL321">
            <v>3726.1699999999996</v>
          </cell>
        </row>
        <row r="322">
          <cell r="A322">
            <v>38819</v>
          </cell>
          <cell r="AM322">
            <v>6.9</v>
          </cell>
          <cell r="AN322">
            <v>20.399999999999999</v>
          </cell>
          <cell r="AO322">
            <v>166.99999999999997</v>
          </cell>
          <cell r="AP322">
            <v>1137.8399999999999</v>
          </cell>
        </row>
        <row r="323">
          <cell r="A323">
            <v>38820</v>
          </cell>
          <cell r="AE323">
            <v>0</v>
          </cell>
          <cell r="AF323">
            <v>0</v>
          </cell>
          <cell r="AG323">
            <v>0</v>
          </cell>
          <cell r="AH323">
            <v>46.86</v>
          </cell>
        </row>
        <row r="324">
          <cell r="A324">
            <v>38820</v>
          </cell>
          <cell r="AI324">
            <v>9.1999999999999993</v>
          </cell>
          <cell r="AJ324">
            <v>12.2</v>
          </cell>
          <cell r="AK324">
            <v>30.7</v>
          </cell>
          <cell r="AL324">
            <v>3726.1699999999996</v>
          </cell>
        </row>
        <row r="325">
          <cell r="A325">
            <v>38820</v>
          </cell>
          <cell r="AM325">
            <v>9.8000000000000007</v>
          </cell>
          <cell r="AN325">
            <v>23.299999999999997</v>
          </cell>
          <cell r="AO325">
            <v>169.89999999999998</v>
          </cell>
          <cell r="AP325">
            <v>1140.74</v>
          </cell>
        </row>
        <row r="326">
          <cell r="A326">
            <v>38821</v>
          </cell>
          <cell r="AE326">
            <v>0</v>
          </cell>
          <cell r="AF326">
            <v>0</v>
          </cell>
          <cell r="AG326">
            <v>0</v>
          </cell>
          <cell r="AH326">
            <v>46.86</v>
          </cell>
        </row>
        <row r="327">
          <cell r="A327">
            <v>38821</v>
          </cell>
          <cell r="AI327">
            <v>9.1999999999999993</v>
          </cell>
          <cell r="AJ327">
            <v>12.2</v>
          </cell>
          <cell r="AK327">
            <v>30.7</v>
          </cell>
          <cell r="AL327">
            <v>3726.1699999999996</v>
          </cell>
        </row>
        <row r="328">
          <cell r="A328">
            <v>38821</v>
          </cell>
          <cell r="AM328">
            <v>16.600000000000001</v>
          </cell>
          <cell r="AN328">
            <v>30.099999999999998</v>
          </cell>
          <cell r="AO328">
            <v>176.7</v>
          </cell>
          <cell r="AP328">
            <v>1147.54</v>
          </cell>
        </row>
        <row r="329">
          <cell r="A329">
            <v>38822</v>
          </cell>
          <cell r="AE329">
            <v>0</v>
          </cell>
          <cell r="AF329">
            <v>0</v>
          </cell>
          <cell r="AG329">
            <v>0</v>
          </cell>
          <cell r="AH329">
            <v>46.86</v>
          </cell>
        </row>
        <row r="330">
          <cell r="A330">
            <v>38822</v>
          </cell>
          <cell r="AI330">
            <v>33.28</v>
          </cell>
          <cell r="AJ330">
            <v>36.28</v>
          </cell>
          <cell r="AK330">
            <v>54.78</v>
          </cell>
          <cell r="AL330">
            <v>3750.2499999999995</v>
          </cell>
        </row>
        <row r="331">
          <cell r="A331">
            <v>38822</v>
          </cell>
          <cell r="AM331">
            <v>16.600000000000001</v>
          </cell>
          <cell r="AN331">
            <v>30.099999999999998</v>
          </cell>
          <cell r="AO331">
            <v>176.7</v>
          </cell>
          <cell r="AP331">
            <v>1147.54</v>
          </cell>
        </row>
        <row r="332">
          <cell r="A332">
            <v>38823</v>
          </cell>
          <cell r="AE332">
            <v>0</v>
          </cell>
          <cell r="AF332">
            <v>0</v>
          </cell>
          <cell r="AG332">
            <v>0</v>
          </cell>
          <cell r="AH332">
            <v>46.86</v>
          </cell>
        </row>
        <row r="333">
          <cell r="A333">
            <v>38823</v>
          </cell>
          <cell r="AI333">
            <v>0</v>
          </cell>
          <cell r="AJ333">
            <v>36.28</v>
          </cell>
          <cell r="AK333">
            <v>54.78</v>
          </cell>
          <cell r="AL333">
            <v>3750.2499999999995</v>
          </cell>
        </row>
        <row r="334">
          <cell r="A334">
            <v>38823</v>
          </cell>
          <cell r="AM334">
            <v>0</v>
          </cell>
          <cell r="AN334">
            <v>30.099999999999998</v>
          </cell>
          <cell r="AO334">
            <v>176.7</v>
          </cell>
          <cell r="AP334">
            <v>1147.54</v>
          </cell>
        </row>
        <row r="335">
          <cell r="A335">
            <v>38824</v>
          </cell>
          <cell r="AE335">
            <v>0</v>
          </cell>
          <cell r="AF335">
            <v>0</v>
          </cell>
          <cell r="AG335">
            <v>0</v>
          </cell>
          <cell r="AH335">
            <v>46.86</v>
          </cell>
        </row>
        <row r="336">
          <cell r="A336">
            <v>38824</v>
          </cell>
          <cell r="AI336">
            <v>4.25</v>
          </cell>
          <cell r="AJ336">
            <v>40.53</v>
          </cell>
          <cell r="AK336">
            <v>59.03</v>
          </cell>
          <cell r="AL336">
            <v>3754.4999999999995</v>
          </cell>
        </row>
        <row r="337">
          <cell r="A337">
            <v>38824</v>
          </cell>
          <cell r="AM337">
            <v>4</v>
          </cell>
          <cell r="AN337">
            <v>34.099999999999994</v>
          </cell>
          <cell r="AO337">
            <v>180.7</v>
          </cell>
          <cell r="AP337">
            <v>1151.54</v>
          </cell>
        </row>
        <row r="338">
          <cell r="A338">
            <v>38825</v>
          </cell>
          <cell r="AE338">
            <v>0</v>
          </cell>
          <cell r="AF338">
            <v>0</v>
          </cell>
          <cell r="AG338">
            <v>0</v>
          </cell>
          <cell r="AH338">
            <v>46.86</v>
          </cell>
        </row>
        <row r="339">
          <cell r="A339">
            <v>38825</v>
          </cell>
          <cell r="AI339">
            <v>4.25</v>
          </cell>
          <cell r="AJ339">
            <v>40.53</v>
          </cell>
          <cell r="AK339">
            <v>59.03</v>
          </cell>
          <cell r="AL339">
            <v>3754.4999999999995</v>
          </cell>
        </row>
        <row r="340">
          <cell r="A340">
            <v>38825</v>
          </cell>
          <cell r="AM340">
            <v>4</v>
          </cell>
          <cell r="AN340">
            <v>34.099999999999994</v>
          </cell>
          <cell r="AO340">
            <v>180.7</v>
          </cell>
          <cell r="AP340">
            <v>1151.54</v>
          </cell>
        </row>
        <row r="341">
          <cell r="A341">
            <v>38826</v>
          </cell>
          <cell r="AE341">
            <v>0</v>
          </cell>
          <cell r="AF341">
            <v>0</v>
          </cell>
          <cell r="AG341">
            <v>0</v>
          </cell>
          <cell r="AH341">
            <v>46.86</v>
          </cell>
        </row>
        <row r="342">
          <cell r="A342">
            <v>38826</v>
          </cell>
          <cell r="AI342">
            <v>6.5</v>
          </cell>
          <cell r="AJ342">
            <v>42.78</v>
          </cell>
          <cell r="AK342">
            <v>61.28</v>
          </cell>
          <cell r="AL342">
            <v>3756.7499999999995</v>
          </cell>
        </row>
        <row r="343">
          <cell r="A343">
            <v>38826</v>
          </cell>
          <cell r="AM343">
            <v>7</v>
          </cell>
          <cell r="AN343">
            <v>37.099999999999994</v>
          </cell>
          <cell r="AO343">
            <v>183.7</v>
          </cell>
          <cell r="AP343">
            <v>1154.54</v>
          </cell>
        </row>
        <row r="344">
          <cell r="A344">
            <v>38827</v>
          </cell>
          <cell r="AE344">
            <v>0</v>
          </cell>
          <cell r="AF344">
            <v>0</v>
          </cell>
          <cell r="AG344">
            <v>0</v>
          </cell>
          <cell r="AH344">
            <v>46.86</v>
          </cell>
        </row>
        <row r="345">
          <cell r="A345">
            <v>38827</v>
          </cell>
          <cell r="AI345">
            <v>6.5</v>
          </cell>
          <cell r="AJ345">
            <v>42.78</v>
          </cell>
          <cell r="AK345">
            <v>61.28</v>
          </cell>
          <cell r="AL345">
            <v>3756.7499999999995</v>
          </cell>
        </row>
        <row r="346">
          <cell r="A346">
            <v>38827</v>
          </cell>
          <cell r="AM346">
            <v>10</v>
          </cell>
          <cell r="AN346">
            <v>40.099999999999994</v>
          </cell>
          <cell r="AO346">
            <v>186.7</v>
          </cell>
          <cell r="AP346">
            <v>1157.54</v>
          </cell>
        </row>
        <row r="347">
          <cell r="A347">
            <v>38828</v>
          </cell>
          <cell r="AE347">
            <v>0</v>
          </cell>
          <cell r="AF347">
            <v>0</v>
          </cell>
          <cell r="AG347">
            <v>0</v>
          </cell>
          <cell r="AH347">
            <v>46.86</v>
          </cell>
        </row>
        <row r="348">
          <cell r="A348">
            <v>38828</v>
          </cell>
          <cell r="AI348">
            <v>6.5</v>
          </cell>
          <cell r="AJ348">
            <v>42.78</v>
          </cell>
          <cell r="AK348">
            <v>61.28</v>
          </cell>
          <cell r="AL348">
            <v>3756.7499999999995</v>
          </cell>
        </row>
        <row r="349">
          <cell r="A349">
            <v>38828</v>
          </cell>
          <cell r="AM349">
            <v>13.5</v>
          </cell>
          <cell r="AN349">
            <v>43.599999999999994</v>
          </cell>
          <cell r="AO349">
            <v>190.2</v>
          </cell>
          <cell r="AP349">
            <v>1161.04</v>
          </cell>
        </row>
        <row r="350">
          <cell r="A350">
            <v>38829</v>
          </cell>
          <cell r="AE350">
            <v>0</v>
          </cell>
          <cell r="AF350">
            <v>0</v>
          </cell>
          <cell r="AG350">
            <v>0</v>
          </cell>
          <cell r="AH350">
            <v>46.86</v>
          </cell>
        </row>
        <row r="351">
          <cell r="A351">
            <v>38829</v>
          </cell>
          <cell r="AI351">
            <v>6.5</v>
          </cell>
          <cell r="AJ351">
            <v>42.78</v>
          </cell>
          <cell r="AK351">
            <v>61.28</v>
          </cell>
          <cell r="AL351">
            <v>3756.7499999999995</v>
          </cell>
        </row>
        <row r="352">
          <cell r="A352">
            <v>38829</v>
          </cell>
          <cell r="AM352">
            <v>13.5</v>
          </cell>
          <cell r="AN352">
            <v>43.599999999999994</v>
          </cell>
          <cell r="AO352">
            <v>190.2</v>
          </cell>
          <cell r="AP352">
            <v>1161.04</v>
          </cell>
        </row>
        <row r="353">
          <cell r="A353">
            <v>38830</v>
          </cell>
          <cell r="AE353">
            <v>0</v>
          </cell>
          <cell r="AF353">
            <v>0</v>
          </cell>
          <cell r="AG353">
            <v>0</v>
          </cell>
          <cell r="AH353">
            <v>46.86</v>
          </cell>
        </row>
        <row r="354">
          <cell r="A354">
            <v>38830</v>
          </cell>
          <cell r="AI354">
            <v>0</v>
          </cell>
          <cell r="AJ354">
            <v>42.78</v>
          </cell>
          <cell r="AK354">
            <v>61.28</v>
          </cell>
          <cell r="AL354">
            <v>3756.7499999999995</v>
          </cell>
        </row>
        <row r="355">
          <cell r="A355">
            <v>38830</v>
          </cell>
          <cell r="AM355">
            <v>0</v>
          </cell>
          <cell r="AN355">
            <v>43.599999999999994</v>
          </cell>
          <cell r="AO355">
            <v>190.2</v>
          </cell>
          <cell r="AP355">
            <v>1161.04</v>
          </cell>
        </row>
        <row r="356">
          <cell r="A356">
            <v>38831</v>
          </cell>
          <cell r="AE356">
            <v>0</v>
          </cell>
          <cell r="AF356">
            <v>0</v>
          </cell>
          <cell r="AG356">
            <v>0</v>
          </cell>
          <cell r="AH356">
            <v>46.86</v>
          </cell>
        </row>
        <row r="357">
          <cell r="A357">
            <v>38831</v>
          </cell>
          <cell r="AI357">
            <v>2.5</v>
          </cell>
          <cell r="AJ357">
            <v>45.28</v>
          </cell>
          <cell r="AK357">
            <v>63.78</v>
          </cell>
          <cell r="AL357">
            <v>3759.2499999999995</v>
          </cell>
        </row>
        <row r="358">
          <cell r="A358">
            <v>38831</v>
          </cell>
          <cell r="AM358">
            <v>3</v>
          </cell>
          <cell r="AN358">
            <v>46.599999999999994</v>
          </cell>
          <cell r="AO358">
            <v>193.2</v>
          </cell>
          <cell r="AP358">
            <v>1164.04</v>
          </cell>
        </row>
        <row r="359">
          <cell r="A359">
            <v>38832</v>
          </cell>
          <cell r="AE359">
            <v>0</v>
          </cell>
          <cell r="AF359">
            <v>0</v>
          </cell>
          <cell r="AG359">
            <v>0</v>
          </cell>
          <cell r="AH359">
            <v>46.86</v>
          </cell>
        </row>
        <row r="360">
          <cell r="A360">
            <v>38832</v>
          </cell>
          <cell r="AI360">
            <v>2.5</v>
          </cell>
          <cell r="AJ360">
            <v>45.28</v>
          </cell>
          <cell r="AK360">
            <v>63.78</v>
          </cell>
          <cell r="AL360">
            <v>3759.2499999999995</v>
          </cell>
        </row>
        <row r="361">
          <cell r="A361">
            <v>38832</v>
          </cell>
          <cell r="AM361">
            <v>8</v>
          </cell>
          <cell r="AN361">
            <v>51.599999999999994</v>
          </cell>
          <cell r="AO361">
            <v>198.2</v>
          </cell>
          <cell r="AP361">
            <v>1169.04</v>
          </cell>
        </row>
        <row r="362">
          <cell r="A362">
            <v>38833</v>
          </cell>
          <cell r="AE362">
            <v>0</v>
          </cell>
          <cell r="AF362">
            <v>0</v>
          </cell>
          <cell r="AG362">
            <v>0</v>
          </cell>
          <cell r="AH362">
            <v>46.86</v>
          </cell>
        </row>
        <row r="363">
          <cell r="A363">
            <v>38833</v>
          </cell>
          <cell r="AI363">
            <v>2.5</v>
          </cell>
          <cell r="AJ363">
            <v>45.28</v>
          </cell>
          <cell r="AK363">
            <v>63.78</v>
          </cell>
          <cell r="AL363">
            <v>3759.2499999999995</v>
          </cell>
        </row>
        <row r="364">
          <cell r="A364">
            <v>38833</v>
          </cell>
          <cell r="AM364">
            <v>8</v>
          </cell>
          <cell r="AN364">
            <v>51.599999999999994</v>
          </cell>
          <cell r="AO364">
            <v>198.2</v>
          </cell>
          <cell r="AP364">
            <v>1169.04</v>
          </cell>
        </row>
        <row r="365">
          <cell r="A365">
            <v>38834</v>
          </cell>
          <cell r="AE365">
            <v>0</v>
          </cell>
          <cell r="AF365">
            <v>0</v>
          </cell>
          <cell r="AG365">
            <v>0</v>
          </cell>
          <cell r="AH365">
            <v>46.86</v>
          </cell>
        </row>
        <row r="366">
          <cell r="A366">
            <v>38834</v>
          </cell>
          <cell r="AI366">
            <v>2.5</v>
          </cell>
          <cell r="AJ366">
            <v>45.28</v>
          </cell>
          <cell r="AK366">
            <v>63.78</v>
          </cell>
          <cell r="AL366">
            <v>3759.2499999999995</v>
          </cell>
        </row>
        <row r="367">
          <cell r="A367">
            <v>38834</v>
          </cell>
          <cell r="AM367">
            <v>8</v>
          </cell>
          <cell r="AN367">
            <v>51.599999999999994</v>
          </cell>
          <cell r="AO367">
            <v>198.2</v>
          </cell>
          <cell r="AP367">
            <v>1169.04</v>
          </cell>
        </row>
        <row r="368">
          <cell r="A368">
            <v>38835</v>
          </cell>
          <cell r="AE368">
            <v>0</v>
          </cell>
          <cell r="AF368">
            <v>0</v>
          </cell>
          <cell r="AG368">
            <v>0</v>
          </cell>
          <cell r="AH368">
            <v>46.86</v>
          </cell>
        </row>
        <row r="369">
          <cell r="A369">
            <v>38835</v>
          </cell>
          <cell r="AI369">
            <v>2.5</v>
          </cell>
          <cell r="AJ369">
            <v>45.28</v>
          </cell>
          <cell r="AK369">
            <v>63.78</v>
          </cell>
          <cell r="AL369">
            <v>3759.2499999999995</v>
          </cell>
        </row>
        <row r="370">
          <cell r="A370">
            <v>38835</v>
          </cell>
          <cell r="AM370">
            <v>13</v>
          </cell>
          <cell r="AN370">
            <v>56.599999999999994</v>
          </cell>
          <cell r="AO370">
            <v>203.2</v>
          </cell>
          <cell r="AP370">
            <v>1174.04</v>
          </cell>
        </row>
        <row r="371">
          <cell r="A371">
            <v>38836</v>
          </cell>
          <cell r="AE371">
            <v>0</v>
          </cell>
          <cell r="AF371">
            <v>0</v>
          </cell>
          <cell r="AG371">
            <v>0</v>
          </cell>
          <cell r="AH371">
            <v>46.86</v>
          </cell>
        </row>
        <row r="372">
          <cell r="A372">
            <v>38836</v>
          </cell>
          <cell r="AI372">
            <v>2.5</v>
          </cell>
          <cell r="AJ372">
            <v>45.28</v>
          </cell>
          <cell r="AK372">
            <v>63.78</v>
          </cell>
          <cell r="AL372">
            <v>3759.2499999999995</v>
          </cell>
        </row>
        <row r="373">
          <cell r="A373">
            <v>38836</v>
          </cell>
          <cell r="AM373">
            <v>13</v>
          </cell>
          <cell r="AN373">
            <v>56.599999999999994</v>
          </cell>
          <cell r="AO373">
            <v>203.2</v>
          </cell>
          <cell r="AP373">
            <v>1174.04</v>
          </cell>
        </row>
        <row r="374">
          <cell r="A374">
            <v>38837</v>
          </cell>
          <cell r="AE374">
            <v>0</v>
          </cell>
          <cell r="AF374">
            <v>0</v>
          </cell>
          <cell r="AG374">
            <v>0</v>
          </cell>
          <cell r="AH374">
            <v>46.86</v>
          </cell>
        </row>
        <row r="375">
          <cell r="A375">
            <v>38837</v>
          </cell>
          <cell r="AI375">
            <v>25</v>
          </cell>
          <cell r="AJ375">
            <v>70.28</v>
          </cell>
          <cell r="AK375">
            <v>88.78</v>
          </cell>
          <cell r="AL375">
            <v>3784.2499999999995</v>
          </cell>
        </row>
        <row r="376">
          <cell r="A376">
            <v>38837</v>
          </cell>
          <cell r="AM376">
            <v>0</v>
          </cell>
          <cell r="AN376">
            <v>56.599999999999994</v>
          </cell>
          <cell r="AO376">
            <v>203.2</v>
          </cell>
          <cell r="AP376">
            <v>1174.04</v>
          </cell>
        </row>
        <row r="377">
          <cell r="A377">
            <v>38838</v>
          </cell>
          <cell r="AE377">
            <v>0</v>
          </cell>
          <cell r="AF377">
            <v>0</v>
          </cell>
          <cell r="AG377">
            <v>0</v>
          </cell>
          <cell r="AH377">
            <v>46.86</v>
          </cell>
        </row>
        <row r="378">
          <cell r="A378">
            <v>38838</v>
          </cell>
          <cell r="AI378">
            <v>27</v>
          </cell>
          <cell r="AJ378">
            <v>2</v>
          </cell>
          <cell r="AK378">
            <v>90.78</v>
          </cell>
          <cell r="AL378">
            <v>3786.2499999999995</v>
          </cell>
        </row>
        <row r="379">
          <cell r="A379">
            <v>38838</v>
          </cell>
          <cell r="AM379">
            <v>3.5</v>
          </cell>
          <cell r="AN379">
            <v>3.5</v>
          </cell>
          <cell r="AO379">
            <v>206.7</v>
          </cell>
          <cell r="AP379">
            <v>1177.54</v>
          </cell>
        </row>
        <row r="380">
          <cell r="A380">
            <v>38839</v>
          </cell>
          <cell r="AE380">
            <v>0</v>
          </cell>
          <cell r="AF380">
            <v>0</v>
          </cell>
          <cell r="AG380">
            <v>0</v>
          </cell>
          <cell r="AH380">
            <v>46.86</v>
          </cell>
        </row>
        <row r="381">
          <cell r="A381">
            <v>38839</v>
          </cell>
          <cell r="AI381">
            <v>27</v>
          </cell>
          <cell r="AJ381">
            <v>2</v>
          </cell>
          <cell r="AK381">
            <v>90.78</v>
          </cell>
          <cell r="AL381">
            <v>3786.2499999999995</v>
          </cell>
        </row>
        <row r="382">
          <cell r="A382">
            <v>38839</v>
          </cell>
          <cell r="AM382">
            <v>8.5</v>
          </cell>
          <cell r="AN382">
            <v>8.5</v>
          </cell>
          <cell r="AO382">
            <v>211.7</v>
          </cell>
          <cell r="AP382">
            <v>1182.54</v>
          </cell>
        </row>
        <row r="383">
          <cell r="A383">
            <v>38840</v>
          </cell>
          <cell r="AE383">
            <v>0</v>
          </cell>
          <cell r="AF383">
            <v>0</v>
          </cell>
          <cell r="AG383">
            <v>0</v>
          </cell>
          <cell r="AH383">
            <v>46.86</v>
          </cell>
        </row>
        <row r="384">
          <cell r="A384">
            <v>38840</v>
          </cell>
          <cell r="AI384">
            <v>27</v>
          </cell>
          <cell r="AJ384">
            <v>2</v>
          </cell>
          <cell r="AK384">
            <v>90.78</v>
          </cell>
          <cell r="AL384">
            <v>3786.2499999999995</v>
          </cell>
        </row>
        <row r="385">
          <cell r="A385">
            <v>38840</v>
          </cell>
          <cell r="AM385">
            <v>11.5</v>
          </cell>
          <cell r="AN385">
            <v>11.5</v>
          </cell>
          <cell r="AO385">
            <v>214.7</v>
          </cell>
          <cell r="AP385">
            <v>1185.54</v>
          </cell>
        </row>
        <row r="386">
          <cell r="A386">
            <v>38841</v>
          </cell>
          <cell r="AE386">
            <v>0</v>
          </cell>
          <cell r="AF386">
            <v>0</v>
          </cell>
          <cell r="AG386">
            <v>0</v>
          </cell>
          <cell r="AH386">
            <v>46.86</v>
          </cell>
        </row>
        <row r="387">
          <cell r="A387">
            <v>38841</v>
          </cell>
          <cell r="AI387">
            <v>27</v>
          </cell>
          <cell r="AJ387">
            <v>2</v>
          </cell>
          <cell r="AK387">
            <v>90.78</v>
          </cell>
          <cell r="AL387">
            <v>3786.2499999999995</v>
          </cell>
        </row>
        <row r="388">
          <cell r="A388">
            <v>38841</v>
          </cell>
          <cell r="AM388">
            <v>11.5</v>
          </cell>
          <cell r="AN388">
            <v>11.5</v>
          </cell>
          <cell r="AO388">
            <v>214.7</v>
          </cell>
          <cell r="AP388">
            <v>1185.54</v>
          </cell>
        </row>
        <row r="389">
          <cell r="A389">
            <v>38842</v>
          </cell>
          <cell r="AE389">
            <v>0</v>
          </cell>
          <cell r="AF389">
            <v>0</v>
          </cell>
          <cell r="AG389">
            <v>0</v>
          </cell>
          <cell r="AH389">
            <v>46.86</v>
          </cell>
        </row>
        <row r="390">
          <cell r="A390">
            <v>38842</v>
          </cell>
          <cell r="AI390">
            <v>27</v>
          </cell>
          <cell r="AJ390">
            <v>2</v>
          </cell>
          <cell r="AK390">
            <v>90.78</v>
          </cell>
          <cell r="AL390">
            <v>3786.2499999999995</v>
          </cell>
        </row>
        <row r="391">
          <cell r="A391">
            <v>38842</v>
          </cell>
          <cell r="AM391">
            <v>14.5</v>
          </cell>
          <cell r="AN391">
            <v>14.5</v>
          </cell>
          <cell r="AO391">
            <v>217.7</v>
          </cell>
          <cell r="AP391">
            <v>1188.54</v>
          </cell>
        </row>
        <row r="392">
          <cell r="A392">
            <v>38843</v>
          </cell>
          <cell r="AE392">
            <v>0</v>
          </cell>
          <cell r="AF392">
            <v>0</v>
          </cell>
          <cell r="AG392">
            <v>0</v>
          </cell>
          <cell r="AH392">
            <v>46.86</v>
          </cell>
        </row>
        <row r="393">
          <cell r="A393">
            <v>38843</v>
          </cell>
          <cell r="AI393">
            <v>27</v>
          </cell>
          <cell r="AJ393">
            <v>2</v>
          </cell>
          <cell r="AK393">
            <v>90.78</v>
          </cell>
          <cell r="AL393">
            <v>3786.2499999999995</v>
          </cell>
        </row>
        <row r="394">
          <cell r="A394">
            <v>38843</v>
          </cell>
          <cell r="AM394">
            <v>14.5</v>
          </cell>
          <cell r="AN394">
            <v>14.5</v>
          </cell>
          <cell r="AO394">
            <v>217.7</v>
          </cell>
          <cell r="AP394">
            <v>1188.54</v>
          </cell>
        </row>
        <row r="395">
          <cell r="A395">
            <v>38844</v>
          </cell>
          <cell r="AE395">
            <v>0</v>
          </cell>
          <cell r="AF395">
            <v>0</v>
          </cell>
          <cell r="AG395">
            <v>0</v>
          </cell>
          <cell r="AH395">
            <v>46.86</v>
          </cell>
        </row>
        <row r="396">
          <cell r="A396">
            <v>38844</v>
          </cell>
          <cell r="AI396">
            <v>0</v>
          </cell>
          <cell r="AJ396">
            <v>2</v>
          </cell>
          <cell r="AK396">
            <v>90.78</v>
          </cell>
          <cell r="AL396">
            <v>3786.2499999999995</v>
          </cell>
        </row>
        <row r="397">
          <cell r="A397">
            <v>38844</v>
          </cell>
          <cell r="AM397">
            <v>0</v>
          </cell>
          <cell r="AN397">
            <v>14.5</v>
          </cell>
          <cell r="AO397">
            <v>217.7</v>
          </cell>
          <cell r="AP397">
            <v>1188.54</v>
          </cell>
        </row>
        <row r="398">
          <cell r="A398">
            <v>38845</v>
          </cell>
          <cell r="AE398">
            <v>0</v>
          </cell>
          <cell r="AF398">
            <v>0</v>
          </cell>
          <cell r="AG398">
            <v>0</v>
          </cell>
          <cell r="AH398">
            <v>46.86</v>
          </cell>
        </row>
        <row r="399">
          <cell r="A399">
            <v>38845</v>
          </cell>
          <cell r="AI399">
            <v>4.5</v>
          </cell>
          <cell r="AJ399">
            <v>6.5</v>
          </cell>
          <cell r="AK399">
            <v>95.28</v>
          </cell>
          <cell r="AL399">
            <v>3790.7499999999995</v>
          </cell>
        </row>
        <row r="400">
          <cell r="A400">
            <v>38845</v>
          </cell>
          <cell r="AM400">
            <v>3</v>
          </cell>
          <cell r="AN400">
            <v>17.5</v>
          </cell>
          <cell r="AO400">
            <v>220.7</v>
          </cell>
          <cell r="AP400">
            <v>1191.54</v>
          </cell>
        </row>
        <row r="401">
          <cell r="A401">
            <v>38846</v>
          </cell>
          <cell r="AE401">
            <v>0</v>
          </cell>
          <cell r="AF401">
            <v>0</v>
          </cell>
          <cell r="AG401">
            <v>0</v>
          </cell>
          <cell r="AH401">
            <v>46.86</v>
          </cell>
        </row>
        <row r="402">
          <cell r="A402">
            <v>38846</v>
          </cell>
          <cell r="AI402">
            <v>4.5</v>
          </cell>
          <cell r="AJ402">
            <v>6.5</v>
          </cell>
          <cell r="AK402">
            <v>95.28</v>
          </cell>
          <cell r="AL402">
            <v>3790.7499999999995</v>
          </cell>
        </row>
        <row r="403">
          <cell r="A403">
            <v>38846</v>
          </cell>
          <cell r="AM403">
            <v>7</v>
          </cell>
          <cell r="AN403">
            <v>21.5</v>
          </cell>
          <cell r="AO403">
            <v>224.7</v>
          </cell>
          <cell r="AP403">
            <v>1195.54</v>
          </cell>
        </row>
        <row r="404">
          <cell r="A404">
            <v>38847</v>
          </cell>
          <cell r="AE404">
            <v>0</v>
          </cell>
          <cell r="AF404">
            <v>0</v>
          </cell>
          <cell r="AG404">
            <v>0</v>
          </cell>
          <cell r="AH404">
            <v>46.86</v>
          </cell>
        </row>
        <row r="405">
          <cell r="A405">
            <v>38847</v>
          </cell>
          <cell r="AI405">
            <v>4.5</v>
          </cell>
          <cell r="AJ405">
            <v>6.5</v>
          </cell>
          <cell r="AK405">
            <v>95.28</v>
          </cell>
          <cell r="AL405">
            <v>3790.7499999999995</v>
          </cell>
        </row>
        <row r="406">
          <cell r="A406">
            <v>38847</v>
          </cell>
          <cell r="AM406">
            <v>12</v>
          </cell>
          <cell r="AN406">
            <v>26.5</v>
          </cell>
          <cell r="AO406">
            <v>229.7</v>
          </cell>
          <cell r="AP406">
            <v>1200.54</v>
          </cell>
        </row>
        <row r="407">
          <cell r="A407">
            <v>38848</v>
          </cell>
          <cell r="AE407">
            <v>0</v>
          </cell>
          <cell r="AF407">
            <v>0</v>
          </cell>
          <cell r="AG407">
            <v>0</v>
          </cell>
          <cell r="AH407">
            <v>46.86</v>
          </cell>
        </row>
        <row r="408">
          <cell r="A408">
            <v>38848</v>
          </cell>
          <cell r="AI408">
            <v>4.5</v>
          </cell>
          <cell r="AJ408">
            <v>6.5</v>
          </cell>
          <cell r="AK408">
            <v>95.28</v>
          </cell>
          <cell r="AL408">
            <v>3790.7499999999995</v>
          </cell>
        </row>
        <row r="409">
          <cell r="A409">
            <v>38848</v>
          </cell>
          <cell r="AM409">
            <v>17</v>
          </cell>
          <cell r="AN409">
            <v>31.5</v>
          </cell>
          <cell r="AO409">
            <v>234.7</v>
          </cell>
          <cell r="AP409">
            <v>1205.54</v>
          </cell>
        </row>
        <row r="410">
          <cell r="A410">
            <v>38849</v>
          </cell>
          <cell r="AE410">
            <v>0</v>
          </cell>
          <cell r="AF410">
            <v>0</v>
          </cell>
          <cell r="AG410">
            <v>0</v>
          </cell>
          <cell r="AH410">
            <v>46.86</v>
          </cell>
        </row>
        <row r="411">
          <cell r="A411">
            <v>38849</v>
          </cell>
          <cell r="AI411">
            <v>4.5</v>
          </cell>
          <cell r="AJ411">
            <v>6.5</v>
          </cell>
          <cell r="AK411">
            <v>95.28</v>
          </cell>
          <cell r="AL411">
            <v>3790.7499999999995</v>
          </cell>
        </row>
        <row r="412">
          <cell r="A412">
            <v>38849</v>
          </cell>
          <cell r="AM412">
            <v>17</v>
          </cell>
          <cell r="AN412">
            <v>31.5</v>
          </cell>
          <cell r="AO412">
            <v>234.7</v>
          </cell>
          <cell r="AP412">
            <v>1205.54</v>
          </cell>
        </row>
        <row r="413">
          <cell r="A413">
            <v>38850</v>
          </cell>
          <cell r="AE413">
            <v>0</v>
          </cell>
          <cell r="AF413">
            <v>0</v>
          </cell>
          <cell r="AG413">
            <v>0</v>
          </cell>
          <cell r="AH413">
            <v>46.86</v>
          </cell>
        </row>
        <row r="414">
          <cell r="A414">
            <v>38850</v>
          </cell>
          <cell r="AI414">
            <v>4.5</v>
          </cell>
          <cell r="AJ414">
            <v>6.5</v>
          </cell>
          <cell r="AK414">
            <v>95.28</v>
          </cell>
          <cell r="AL414">
            <v>3790.7499999999995</v>
          </cell>
        </row>
        <row r="415">
          <cell r="A415">
            <v>38850</v>
          </cell>
          <cell r="AM415">
            <v>17.100000000000001</v>
          </cell>
          <cell r="AN415">
            <v>31.6</v>
          </cell>
          <cell r="AO415">
            <v>234.79999999999998</v>
          </cell>
          <cell r="AP415">
            <v>1205.6399999999999</v>
          </cell>
        </row>
        <row r="416">
          <cell r="A416">
            <v>38851</v>
          </cell>
          <cell r="AE416">
            <v>0</v>
          </cell>
          <cell r="AF416">
            <v>0</v>
          </cell>
          <cell r="AG416">
            <v>0</v>
          </cell>
          <cell r="AH416">
            <v>46.86</v>
          </cell>
        </row>
        <row r="417">
          <cell r="A417">
            <v>38851</v>
          </cell>
          <cell r="AI417">
            <v>0</v>
          </cell>
          <cell r="AJ417">
            <v>6.5</v>
          </cell>
          <cell r="AK417">
            <v>95.28</v>
          </cell>
          <cell r="AL417">
            <v>3790.7499999999995</v>
          </cell>
        </row>
        <row r="418">
          <cell r="A418">
            <v>38851</v>
          </cell>
          <cell r="AM418">
            <v>0</v>
          </cell>
          <cell r="AN418">
            <v>31.6</v>
          </cell>
          <cell r="AO418">
            <v>234.79999999999998</v>
          </cell>
          <cell r="AP418">
            <v>1205.6399999999999</v>
          </cell>
        </row>
        <row r="419">
          <cell r="A419">
            <v>38852</v>
          </cell>
          <cell r="AE419">
            <v>0</v>
          </cell>
          <cell r="AF419">
            <v>0</v>
          </cell>
          <cell r="AG419">
            <v>0</v>
          </cell>
          <cell r="AH419">
            <v>46.86</v>
          </cell>
        </row>
        <row r="420">
          <cell r="A420">
            <v>38852</v>
          </cell>
          <cell r="AI420">
            <v>0</v>
          </cell>
          <cell r="AJ420">
            <v>6.5</v>
          </cell>
          <cell r="AK420">
            <v>95.28</v>
          </cell>
          <cell r="AL420">
            <v>3790.7499999999995</v>
          </cell>
        </row>
        <row r="421">
          <cell r="A421">
            <v>38852</v>
          </cell>
          <cell r="AM421">
            <v>2</v>
          </cell>
          <cell r="AN421">
            <v>33.6</v>
          </cell>
          <cell r="AO421">
            <v>236.79999999999998</v>
          </cell>
          <cell r="AP421">
            <v>1207.6399999999999</v>
          </cell>
        </row>
        <row r="422">
          <cell r="A422">
            <v>38853</v>
          </cell>
          <cell r="AE422">
            <v>0</v>
          </cell>
          <cell r="AF422">
            <v>0</v>
          </cell>
          <cell r="AG422">
            <v>0</v>
          </cell>
          <cell r="AH422">
            <v>46.86</v>
          </cell>
        </row>
        <row r="423">
          <cell r="A423">
            <v>38853</v>
          </cell>
          <cell r="AI423">
            <v>0</v>
          </cell>
          <cell r="AJ423">
            <v>6.5</v>
          </cell>
          <cell r="AK423">
            <v>95.28</v>
          </cell>
          <cell r="AL423">
            <v>3790.7499999999995</v>
          </cell>
        </row>
        <row r="424">
          <cell r="A424">
            <v>38853</v>
          </cell>
          <cell r="AM424">
            <v>5.5</v>
          </cell>
          <cell r="AN424">
            <v>37.1</v>
          </cell>
          <cell r="AO424">
            <v>240.29999999999998</v>
          </cell>
          <cell r="AP424">
            <v>1211.1399999999999</v>
          </cell>
        </row>
        <row r="425">
          <cell r="A425">
            <v>38854</v>
          </cell>
          <cell r="AE425">
            <v>0</v>
          </cell>
          <cell r="AF425">
            <v>0</v>
          </cell>
          <cell r="AG425">
            <v>0</v>
          </cell>
          <cell r="AH425">
            <v>46.86</v>
          </cell>
        </row>
        <row r="426">
          <cell r="A426">
            <v>38854</v>
          </cell>
          <cell r="AI426">
            <v>0</v>
          </cell>
          <cell r="AJ426">
            <v>6.5</v>
          </cell>
          <cell r="AK426">
            <v>95.28</v>
          </cell>
          <cell r="AL426">
            <v>3790.7499999999995</v>
          </cell>
        </row>
        <row r="427">
          <cell r="A427">
            <v>38854</v>
          </cell>
          <cell r="AM427">
            <v>9.5</v>
          </cell>
          <cell r="AN427">
            <v>41.1</v>
          </cell>
          <cell r="AO427">
            <v>244.29999999999998</v>
          </cell>
          <cell r="AP427">
            <v>1215.1399999999999</v>
          </cell>
        </row>
        <row r="428">
          <cell r="A428">
            <v>38855</v>
          </cell>
          <cell r="AE428">
            <v>0</v>
          </cell>
          <cell r="AF428">
            <v>0</v>
          </cell>
          <cell r="AG428">
            <v>0</v>
          </cell>
          <cell r="AH428">
            <v>46.86</v>
          </cell>
        </row>
        <row r="429">
          <cell r="A429">
            <v>38855</v>
          </cell>
          <cell r="AI429">
            <v>0</v>
          </cell>
          <cell r="AJ429">
            <v>6.5</v>
          </cell>
          <cell r="AK429">
            <v>95.28</v>
          </cell>
          <cell r="AL429">
            <v>3790.7499999999995</v>
          </cell>
        </row>
        <row r="430">
          <cell r="A430">
            <v>38855</v>
          </cell>
          <cell r="AM430">
            <v>12.5</v>
          </cell>
          <cell r="AN430">
            <v>44.1</v>
          </cell>
          <cell r="AO430">
            <v>247.29999999999998</v>
          </cell>
          <cell r="AP430">
            <v>1218.1399999999999</v>
          </cell>
        </row>
        <row r="431">
          <cell r="A431">
            <v>38856</v>
          </cell>
          <cell r="AE431">
            <v>0</v>
          </cell>
          <cell r="AF431">
            <v>0</v>
          </cell>
          <cell r="AG431">
            <v>0</v>
          </cell>
          <cell r="AH431">
            <v>46.86</v>
          </cell>
        </row>
        <row r="432">
          <cell r="A432">
            <v>38856</v>
          </cell>
          <cell r="AI432">
            <v>0</v>
          </cell>
          <cell r="AJ432">
            <v>6.5</v>
          </cell>
          <cell r="AK432">
            <v>95.28</v>
          </cell>
          <cell r="AL432">
            <v>3790.7499999999995</v>
          </cell>
        </row>
        <row r="433">
          <cell r="A433">
            <v>38856</v>
          </cell>
          <cell r="AM433">
            <v>12.5</v>
          </cell>
          <cell r="AN433">
            <v>44.1</v>
          </cell>
          <cell r="AO433">
            <v>247.29999999999998</v>
          </cell>
          <cell r="AP433">
            <v>1218.1399999999999</v>
          </cell>
        </row>
        <row r="434">
          <cell r="A434">
            <v>38857</v>
          </cell>
          <cell r="AE434">
            <v>0</v>
          </cell>
          <cell r="AF434">
            <v>0</v>
          </cell>
          <cell r="AG434">
            <v>0</v>
          </cell>
          <cell r="AH434">
            <v>46.86</v>
          </cell>
        </row>
        <row r="435">
          <cell r="A435">
            <v>38857</v>
          </cell>
          <cell r="AI435">
            <v>0</v>
          </cell>
          <cell r="AJ435">
            <v>6.5</v>
          </cell>
          <cell r="AK435">
            <v>95.28</v>
          </cell>
          <cell r="AL435">
            <v>3790.7499999999995</v>
          </cell>
        </row>
        <row r="436">
          <cell r="A436">
            <v>38857</v>
          </cell>
          <cell r="AM436">
            <v>12.5</v>
          </cell>
          <cell r="AN436">
            <v>44.1</v>
          </cell>
          <cell r="AO436">
            <v>247.29999999999998</v>
          </cell>
          <cell r="AP436">
            <v>1218.1399999999999</v>
          </cell>
        </row>
        <row r="437">
          <cell r="A437">
            <v>38858</v>
          </cell>
          <cell r="AE437">
            <v>0</v>
          </cell>
          <cell r="AF437">
            <v>0</v>
          </cell>
          <cell r="AG437">
            <v>0</v>
          </cell>
          <cell r="AH437">
            <v>46.86</v>
          </cell>
        </row>
        <row r="438">
          <cell r="A438">
            <v>38858</v>
          </cell>
          <cell r="AI438">
            <v>0</v>
          </cell>
          <cell r="AJ438">
            <v>6.5</v>
          </cell>
          <cell r="AK438">
            <v>95.28</v>
          </cell>
          <cell r="AL438">
            <v>3790.7499999999995</v>
          </cell>
        </row>
        <row r="439">
          <cell r="A439">
            <v>38858</v>
          </cell>
          <cell r="AM439">
            <v>0</v>
          </cell>
          <cell r="AN439">
            <v>44.1</v>
          </cell>
          <cell r="AO439">
            <v>247.29999999999998</v>
          </cell>
          <cell r="AP439">
            <v>1218.1399999999999</v>
          </cell>
        </row>
        <row r="440">
          <cell r="A440">
            <v>38859</v>
          </cell>
          <cell r="AE440">
            <v>0</v>
          </cell>
          <cell r="AF440">
            <v>0</v>
          </cell>
          <cell r="AG440">
            <v>0</v>
          </cell>
          <cell r="AH440">
            <v>46.86</v>
          </cell>
        </row>
        <row r="441">
          <cell r="A441">
            <v>38859</v>
          </cell>
          <cell r="AI441">
            <v>1.5</v>
          </cell>
          <cell r="AJ441">
            <v>8</v>
          </cell>
          <cell r="AK441">
            <v>96.78</v>
          </cell>
          <cell r="AL441">
            <v>3792.2499999999995</v>
          </cell>
        </row>
        <row r="442">
          <cell r="A442">
            <v>38859</v>
          </cell>
          <cell r="AM442">
            <v>4</v>
          </cell>
          <cell r="AN442">
            <v>48.1</v>
          </cell>
          <cell r="AO442">
            <v>251.29999999999998</v>
          </cell>
          <cell r="AP442">
            <v>1222.1399999999999</v>
          </cell>
        </row>
        <row r="443">
          <cell r="A443">
            <v>38860</v>
          </cell>
          <cell r="AE443">
            <v>0</v>
          </cell>
          <cell r="AF443">
            <v>0</v>
          </cell>
          <cell r="AG443">
            <v>0</v>
          </cell>
          <cell r="AH443">
            <v>46.86</v>
          </cell>
        </row>
        <row r="444">
          <cell r="A444">
            <v>38860</v>
          </cell>
          <cell r="AI444">
            <v>2.25</v>
          </cell>
          <cell r="AJ444">
            <v>8.75</v>
          </cell>
          <cell r="AK444">
            <v>97.53</v>
          </cell>
          <cell r="AL444">
            <v>3792.9999999999995</v>
          </cell>
        </row>
        <row r="445">
          <cell r="A445">
            <v>38860</v>
          </cell>
          <cell r="AM445">
            <v>4.75</v>
          </cell>
          <cell r="AN445">
            <v>48.85</v>
          </cell>
          <cell r="AO445">
            <v>252.04999999999998</v>
          </cell>
          <cell r="AP445">
            <v>1222.8899999999999</v>
          </cell>
        </row>
        <row r="446">
          <cell r="A446">
            <v>38861</v>
          </cell>
          <cell r="AE446">
            <v>0</v>
          </cell>
          <cell r="AF446">
            <v>0</v>
          </cell>
          <cell r="AG446">
            <v>0</v>
          </cell>
          <cell r="AH446">
            <v>46.86</v>
          </cell>
        </row>
        <row r="447">
          <cell r="A447">
            <v>38861</v>
          </cell>
          <cell r="AI447">
            <v>3.75</v>
          </cell>
          <cell r="AJ447">
            <v>10.25</v>
          </cell>
          <cell r="AK447">
            <v>99.03</v>
          </cell>
          <cell r="AL447">
            <v>3794.4999999999995</v>
          </cell>
        </row>
        <row r="448">
          <cell r="A448">
            <v>38861</v>
          </cell>
          <cell r="AM448">
            <v>8.75</v>
          </cell>
          <cell r="AN448">
            <v>52.85</v>
          </cell>
          <cell r="AO448">
            <v>256.04999999999995</v>
          </cell>
          <cell r="AP448">
            <v>1226.8899999999999</v>
          </cell>
        </row>
        <row r="449">
          <cell r="A449">
            <v>38862</v>
          </cell>
          <cell r="AE449">
            <v>0</v>
          </cell>
          <cell r="AF449">
            <v>0</v>
          </cell>
          <cell r="AG449">
            <v>0</v>
          </cell>
          <cell r="AH449">
            <v>46.86</v>
          </cell>
        </row>
        <row r="450">
          <cell r="A450">
            <v>38862</v>
          </cell>
          <cell r="AI450">
            <v>13.75</v>
          </cell>
          <cell r="AJ450">
            <v>20.25</v>
          </cell>
          <cell r="AK450">
            <v>109.03</v>
          </cell>
          <cell r="AL450">
            <v>3804.4999999999995</v>
          </cell>
        </row>
        <row r="451">
          <cell r="A451">
            <v>38862</v>
          </cell>
          <cell r="AM451">
            <v>8.75</v>
          </cell>
          <cell r="AN451">
            <v>52.85</v>
          </cell>
          <cell r="AO451">
            <v>256.04999999999995</v>
          </cell>
          <cell r="AP451">
            <v>1226.8899999999999</v>
          </cell>
        </row>
        <row r="452">
          <cell r="A452">
            <v>38863</v>
          </cell>
          <cell r="AE452">
            <v>0</v>
          </cell>
          <cell r="AF452">
            <v>0</v>
          </cell>
          <cell r="AG452">
            <v>0</v>
          </cell>
          <cell r="AH452">
            <v>46.86</v>
          </cell>
        </row>
        <row r="453">
          <cell r="A453">
            <v>38863</v>
          </cell>
          <cell r="AI453">
            <v>15.25</v>
          </cell>
          <cell r="AJ453">
            <v>21.75</v>
          </cell>
          <cell r="AK453">
            <v>110.53</v>
          </cell>
          <cell r="AL453">
            <v>3805.9999999999995</v>
          </cell>
        </row>
        <row r="454">
          <cell r="A454">
            <v>38863</v>
          </cell>
          <cell r="AM454">
            <v>8.75</v>
          </cell>
          <cell r="AN454">
            <v>52.85</v>
          </cell>
          <cell r="AO454">
            <v>256.04999999999995</v>
          </cell>
          <cell r="AP454">
            <v>1226.8899999999999</v>
          </cell>
        </row>
        <row r="455">
          <cell r="A455">
            <v>38864</v>
          </cell>
          <cell r="AE455">
            <v>0</v>
          </cell>
          <cell r="AF455">
            <v>0</v>
          </cell>
          <cell r="AG455">
            <v>0</v>
          </cell>
          <cell r="AH455">
            <v>46.86</v>
          </cell>
        </row>
        <row r="456">
          <cell r="A456">
            <v>38864</v>
          </cell>
          <cell r="AI456">
            <v>16.75</v>
          </cell>
          <cell r="AJ456">
            <v>23.25</v>
          </cell>
          <cell r="AK456">
            <v>112.03</v>
          </cell>
          <cell r="AL456">
            <v>3807.4999999999995</v>
          </cell>
        </row>
        <row r="457">
          <cell r="A457">
            <v>38864</v>
          </cell>
          <cell r="AM457">
            <v>8.75</v>
          </cell>
          <cell r="AN457">
            <v>52.85</v>
          </cell>
          <cell r="AO457">
            <v>256.04999999999995</v>
          </cell>
          <cell r="AP457">
            <v>1226.8899999999999</v>
          </cell>
        </row>
        <row r="458">
          <cell r="A458">
            <v>38865</v>
          </cell>
          <cell r="AE458">
            <v>0</v>
          </cell>
          <cell r="AF458">
            <v>0</v>
          </cell>
          <cell r="AG458">
            <v>0</v>
          </cell>
          <cell r="AH458">
            <v>46.86</v>
          </cell>
        </row>
        <row r="459">
          <cell r="A459">
            <v>38865</v>
          </cell>
          <cell r="AI459">
            <v>0</v>
          </cell>
          <cell r="AJ459">
            <v>23.25</v>
          </cell>
          <cell r="AK459">
            <v>112.03</v>
          </cell>
          <cell r="AL459">
            <v>3807.4999999999995</v>
          </cell>
        </row>
        <row r="460">
          <cell r="A460">
            <v>38865</v>
          </cell>
          <cell r="AM460">
            <v>0</v>
          </cell>
          <cell r="AN460">
            <v>52.85</v>
          </cell>
          <cell r="AO460">
            <v>256.04999999999995</v>
          </cell>
          <cell r="AP460">
            <v>1226.8899999999999</v>
          </cell>
        </row>
        <row r="461">
          <cell r="A461">
            <v>38866</v>
          </cell>
          <cell r="AE461">
            <v>0.5</v>
          </cell>
          <cell r="AF461">
            <v>0.5</v>
          </cell>
          <cell r="AG461">
            <v>0.5</v>
          </cell>
          <cell r="AH461">
            <v>47.36</v>
          </cell>
        </row>
        <row r="462">
          <cell r="A462">
            <v>38866</v>
          </cell>
          <cell r="AI462">
            <v>10</v>
          </cell>
          <cell r="AJ462">
            <v>33.25</v>
          </cell>
          <cell r="AK462">
            <v>122.03</v>
          </cell>
          <cell r="AL462">
            <v>3817.4999999999995</v>
          </cell>
        </row>
        <row r="463">
          <cell r="A463">
            <v>38866</v>
          </cell>
          <cell r="AM463">
            <v>0</v>
          </cell>
          <cell r="AN463">
            <v>52.85</v>
          </cell>
          <cell r="AO463">
            <v>256.04999999999995</v>
          </cell>
          <cell r="AP463">
            <v>1226.8899999999999</v>
          </cell>
        </row>
        <row r="464">
          <cell r="A464">
            <v>38867</v>
          </cell>
          <cell r="AE464">
            <v>0.5</v>
          </cell>
          <cell r="AF464">
            <v>0.5</v>
          </cell>
          <cell r="AG464">
            <v>0.5</v>
          </cell>
          <cell r="AH464">
            <v>47.36</v>
          </cell>
        </row>
        <row r="465">
          <cell r="A465">
            <v>38867</v>
          </cell>
          <cell r="AI465">
            <v>10</v>
          </cell>
          <cell r="AJ465">
            <v>33.25</v>
          </cell>
          <cell r="AK465">
            <v>122.03</v>
          </cell>
          <cell r="AL465">
            <v>3817.4999999999995</v>
          </cell>
        </row>
        <row r="466">
          <cell r="A466">
            <v>38867</v>
          </cell>
          <cell r="AM466">
            <v>4</v>
          </cell>
          <cell r="AN466">
            <v>56.85</v>
          </cell>
          <cell r="AO466">
            <v>260.04999999999995</v>
          </cell>
          <cell r="AP466">
            <v>1230.8899999999999</v>
          </cell>
        </row>
        <row r="467">
          <cell r="A467">
            <v>38868</v>
          </cell>
          <cell r="AE467">
            <v>0.5</v>
          </cell>
          <cell r="AF467">
            <v>0.5</v>
          </cell>
          <cell r="AG467">
            <v>0.5</v>
          </cell>
          <cell r="AH467">
            <v>47.36</v>
          </cell>
        </row>
        <row r="468">
          <cell r="A468">
            <v>38868</v>
          </cell>
          <cell r="AI468">
            <v>10</v>
          </cell>
          <cell r="AJ468">
            <v>33.25</v>
          </cell>
          <cell r="AK468">
            <v>122.03</v>
          </cell>
          <cell r="AL468">
            <v>3817.4999999999995</v>
          </cell>
        </row>
        <row r="469">
          <cell r="A469">
            <v>38868</v>
          </cell>
          <cell r="AM469">
            <v>7.5</v>
          </cell>
          <cell r="AN469">
            <v>60.35</v>
          </cell>
          <cell r="AO469">
            <v>263.54999999999995</v>
          </cell>
          <cell r="AP469">
            <v>1234.3899999999999</v>
          </cell>
        </row>
        <row r="470">
          <cell r="A470">
            <v>38869</v>
          </cell>
          <cell r="AE470">
            <v>0.5</v>
          </cell>
          <cell r="AF470">
            <v>0</v>
          </cell>
          <cell r="AG470">
            <v>0.5</v>
          </cell>
          <cell r="AH470">
            <v>47.36</v>
          </cell>
        </row>
        <row r="471">
          <cell r="A471">
            <v>38869</v>
          </cell>
          <cell r="AI471">
            <v>10</v>
          </cell>
          <cell r="AJ471">
            <v>0</v>
          </cell>
          <cell r="AK471">
            <v>122.03</v>
          </cell>
          <cell r="AL471">
            <v>3817.4999999999995</v>
          </cell>
        </row>
        <row r="472">
          <cell r="A472">
            <v>38869</v>
          </cell>
          <cell r="AM472">
            <v>11</v>
          </cell>
          <cell r="AN472">
            <v>3.5</v>
          </cell>
          <cell r="AO472">
            <v>267.04999999999995</v>
          </cell>
          <cell r="AP472">
            <v>1237.8899999999999</v>
          </cell>
        </row>
        <row r="473">
          <cell r="A473">
            <v>38870</v>
          </cell>
          <cell r="AE473">
            <v>0.5</v>
          </cell>
          <cell r="AF473">
            <v>0</v>
          </cell>
          <cell r="AG473">
            <v>0.5</v>
          </cell>
          <cell r="AH473">
            <v>47.36</v>
          </cell>
        </row>
        <row r="474">
          <cell r="A474">
            <v>38870</v>
          </cell>
          <cell r="AI474">
            <v>10</v>
          </cell>
          <cell r="AJ474">
            <v>0</v>
          </cell>
          <cell r="AK474">
            <v>122.03</v>
          </cell>
          <cell r="AL474">
            <v>3817.4999999999995</v>
          </cell>
        </row>
        <row r="475">
          <cell r="A475">
            <v>38870</v>
          </cell>
          <cell r="AM475">
            <v>15.4</v>
          </cell>
          <cell r="AN475">
            <v>7.9</v>
          </cell>
          <cell r="AO475">
            <v>271.44999999999993</v>
          </cell>
          <cell r="AP475">
            <v>1242.29</v>
          </cell>
        </row>
        <row r="476">
          <cell r="A476">
            <v>38871</v>
          </cell>
          <cell r="AE476">
            <v>0.5</v>
          </cell>
          <cell r="AF476">
            <v>0</v>
          </cell>
          <cell r="AG476">
            <v>0.5</v>
          </cell>
          <cell r="AH476">
            <v>47.36</v>
          </cell>
        </row>
        <row r="477">
          <cell r="A477">
            <v>38871</v>
          </cell>
          <cell r="AI477">
            <v>10</v>
          </cell>
          <cell r="AJ477">
            <v>0</v>
          </cell>
          <cell r="AK477">
            <v>122.03</v>
          </cell>
          <cell r="AL477">
            <v>3817.4999999999995</v>
          </cell>
        </row>
        <row r="478">
          <cell r="A478">
            <v>38871</v>
          </cell>
          <cell r="AM478">
            <v>15.4</v>
          </cell>
          <cell r="AN478">
            <v>7.9</v>
          </cell>
          <cell r="AO478">
            <v>271.44999999999993</v>
          </cell>
          <cell r="AP478">
            <v>1242.29</v>
          </cell>
        </row>
        <row r="479">
          <cell r="A479">
            <v>38872</v>
          </cell>
          <cell r="AE479">
            <v>0.5</v>
          </cell>
          <cell r="AF479">
            <v>0.5</v>
          </cell>
          <cell r="AG479">
            <v>1</v>
          </cell>
          <cell r="AH479">
            <v>47.86</v>
          </cell>
        </row>
        <row r="480">
          <cell r="A480">
            <v>38872</v>
          </cell>
          <cell r="AI480">
            <v>0</v>
          </cell>
          <cell r="AJ480">
            <v>0</v>
          </cell>
          <cell r="AK480">
            <v>122.03</v>
          </cell>
          <cell r="AL480">
            <v>3817.4999999999995</v>
          </cell>
        </row>
        <row r="481">
          <cell r="A481">
            <v>38872</v>
          </cell>
          <cell r="AM481">
            <v>0</v>
          </cell>
          <cell r="AN481">
            <v>7.9</v>
          </cell>
          <cell r="AO481">
            <v>271.44999999999993</v>
          </cell>
          <cell r="AP481">
            <v>1242.29</v>
          </cell>
        </row>
        <row r="482">
          <cell r="A482">
            <v>38873</v>
          </cell>
          <cell r="AE482">
            <v>0.75</v>
          </cell>
          <cell r="AF482">
            <v>0.75</v>
          </cell>
          <cell r="AG482">
            <v>1.25</v>
          </cell>
          <cell r="AH482">
            <v>48.11</v>
          </cell>
        </row>
        <row r="483">
          <cell r="A483">
            <v>38873</v>
          </cell>
          <cell r="AI483">
            <v>0</v>
          </cell>
          <cell r="AJ483">
            <v>0</v>
          </cell>
          <cell r="AK483">
            <v>122.03</v>
          </cell>
          <cell r="AL483">
            <v>3817.4999999999995</v>
          </cell>
        </row>
        <row r="484">
          <cell r="A484">
            <v>38873</v>
          </cell>
          <cell r="AM484">
            <v>4.4000000000000004</v>
          </cell>
          <cell r="AN484">
            <v>12.3</v>
          </cell>
          <cell r="AO484">
            <v>275.84999999999991</v>
          </cell>
          <cell r="AP484">
            <v>1246.69</v>
          </cell>
        </row>
        <row r="485">
          <cell r="A485">
            <v>38874</v>
          </cell>
          <cell r="AE485">
            <v>1.25</v>
          </cell>
          <cell r="AF485">
            <v>1.25</v>
          </cell>
          <cell r="AG485">
            <v>1.75</v>
          </cell>
          <cell r="AH485">
            <v>48.61</v>
          </cell>
        </row>
        <row r="486">
          <cell r="A486">
            <v>38874</v>
          </cell>
          <cell r="AI486">
            <v>0</v>
          </cell>
          <cell r="AJ486">
            <v>0</v>
          </cell>
          <cell r="AK486">
            <v>122.03</v>
          </cell>
          <cell r="AL486">
            <v>3817.4999999999995</v>
          </cell>
        </row>
        <row r="487">
          <cell r="A487">
            <v>38874</v>
          </cell>
          <cell r="AM487">
            <v>7.9</v>
          </cell>
          <cell r="AN487">
            <v>15.8</v>
          </cell>
          <cell r="AO487">
            <v>279.34999999999991</v>
          </cell>
          <cell r="AP487">
            <v>1250.19</v>
          </cell>
        </row>
        <row r="488">
          <cell r="A488">
            <v>38875</v>
          </cell>
          <cell r="AE488">
            <v>1.25</v>
          </cell>
          <cell r="AF488">
            <v>1.25</v>
          </cell>
          <cell r="AG488">
            <v>1.75</v>
          </cell>
          <cell r="AH488">
            <v>48.61</v>
          </cell>
        </row>
        <row r="489">
          <cell r="A489">
            <v>38875</v>
          </cell>
          <cell r="AI489">
            <v>0</v>
          </cell>
          <cell r="AJ489">
            <v>0</v>
          </cell>
          <cell r="AK489">
            <v>122.03</v>
          </cell>
          <cell r="AL489">
            <v>3817.4999999999995</v>
          </cell>
        </row>
        <row r="490">
          <cell r="A490">
            <v>38875</v>
          </cell>
          <cell r="AM490">
            <v>7.9</v>
          </cell>
          <cell r="AN490">
            <v>15.8</v>
          </cell>
          <cell r="AO490">
            <v>279.34999999999991</v>
          </cell>
          <cell r="AP490">
            <v>1250.19</v>
          </cell>
        </row>
        <row r="491">
          <cell r="A491">
            <v>38876</v>
          </cell>
          <cell r="AE491">
            <v>1.25</v>
          </cell>
          <cell r="AF491">
            <v>1.25</v>
          </cell>
          <cell r="AG491">
            <v>1.75</v>
          </cell>
          <cell r="AH491">
            <v>48.61</v>
          </cell>
        </row>
        <row r="492">
          <cell r="A492">
            <v>38876</v>
          </cell>
          <cell r="AI492">
            <v>8.08</v>
          </cell>
          <cell r="AJ492">
            <v>8.08</v>
          </cell>
          <cell r="AK492">
            <v>130.11000000000001</v>
          </cell>
          <cell r="AL492">
            <v>3825.5799999999995</v>
          </cell>
        </row>
        <row r="493">
          <cell r="A493">
            <v>38876</v>
          </cell>
          <cell r="AM493">
            <v>7.9</v>
          </cell>
          <cell r="AN493">
            <v>15.8</v>
          </cell>
          <cell r="AO493">
            <v>279.34999999999991</v>
          </cell>
          <cell r="AP493">
            <v>1250.19</v>
          </cell>
        </row>
        <row r="494">
          <cell r="A494">
            <v>38877</v>
          </cell>
          <cell r="AE494">
            <v>1.25</v>
          </cell>
          <cell r="AF494">
            <v>1.25</v>
          </cell>
          <cell r="AG494">
            <v>1.75</v>
          </cell>
          <cell r="AH494">
            <v>48.61</v>
          </cell>
        </row>
        <row r="495">
          <cell r="A495">
            <v>38877</v>
          </cell>
          <cell r="AI495">
            <v>8.08</v>
          </cell>
          <cell r="AJ495">
            <v>8.08</v>
          </cell>
          <cell r="AK495">
            <v>130.11000000000001</v>
          </cell>
          <cell r="AL495">
            <v>3825.5799999999995</v>
          </cell>
        </row>
        <row r="496">
          <cell r="A496">
            <v>38877</v>
          </cell>
          <cell r="AM496">
            <v>10.9</v>
          </cell>
          <cell r="AN496">
            <v>18.8</v>
          </cell>
          <cell r="AO496">
            <v>282.34999999999991</v>
          </cell>
          <cell r="AP496">
            <v>1253.19</v>
          </cell>
        </row>
        <row r="497">
          <cell r="A497">
            <v>38878</v>
          </cell>
          <cell r="AE497">
            <v>1.25</v>
          </cell>
          <cell r="AF497">
            <v>1.25</v>
          </cell>
          <cell r="AG497">
            <v>1.75</v>
          </cell>
          <cell r="AH497">
            <v>48.61</v>
          </cell>
        </row>
        <row r="498">
          <cell r="A498">
            <v>38878</v>
          </cell>
          <cell r="AI498">
            <v>8.08</v>
          </cell>
          <cell r="AJ498">
            <v>8.08</v>
          </cell>
          <cell r="AK498">
            <v>130.11000000000001</v>
          </cell>
          <cell r="AL498">
            <v>3825.5799999999995</v>
          </cell>
        </row>
        <row r="499">
          <cell r="A499">
            <v>38878</v>
          </cell>
          <cell r="AM499">
            <v>10.9</v>
          </cell>
          <cell r="AN499">
            <v>18.8</v>
          </cell>
          <cell r="AO499">
            <v>282.34999999999991</v>
          </cell>
          <cell r="AP499">
            <v>1253.19</v>
          </cell>
        </row>
        <row r="500">
          <cell r="A500">
            <v>38879</v>
          </cell>
          <cell r="AE500">
            <v>0</v>
          </cell>
          <cell r="AF500">
            <v>1.25</v>
          </cell>
          <cell r="AG500">
            <v>1.75</v>
          </cell>
          <cell r="AH500">
            <v>48.61</v>
          </cell>
        </row>
        <row r="501">
          <cell r="A501">
            <v>38879</v>
          </cell>
          <cell r="AI501">
            <v>18.5</v>
          </cell>
          <cell r="AJ501">
            <v>26.58</v>
          </cell>
          <cell r="AK501">
            <v>148.61000000000001</v>
          </cell>
          <cell r="AL501">
            <v>3844.0799999999995</v>
          </cell>
        </row>
        <row r="502">
          <cell r="A502">
            <v>38879</v>
          </cell>
          <cell r="AM502">
            <v>7</v>
          </cell>
          <cell r="AN502">
            <v>25.8</v>
          </cell>
          <cell r="AO502">
            <v>289.34999999999991</v>
          </cell>
          <cell r="AP502">
            <v>1260.19</v>
          </cell>
        </row>
        <row r="503">
          <cell r="A503">
            <v>38880</v>
          </cell>
          <cell r="AE503">
            <v>0</v>
          </cell>
          <cell r="AF503">
            <v>1.25</v>
          </cell>
          <cell r="AG503">
            <v>1.75</v>
          </cell>
          <cell r="AH503">
            <v>48.61</v>
          </cell>
        </row>
        <row r="504">
          <cell r="A504">
            <v>38880</v>
          </cell>
          <cell r="AI504">
            <v>18.5</v>
          </cell>
          <cell r="AJ504">
            <v>26.58</v>
          </cell>
          <cell r="AK504">
            <v>148.61000000000001</v>
          </cell>
          <cell r="AL504">
            <v>3844.0799999999995</v>
          </cell>
        </row>
        <row r="505">
          <cell r="A505">
            <v>38880</v>
          </cell>
          <cell r="AM505">
            <v>7</v>
          </cell>
          <cell r="AN505">
            <v>25.8</v>
          </cell>
          <cell r="AO505">
            <v>289.34999999999991</v>
          </cell>
          <cell r="AP505">
            <v>1260.19</v>
          </cell>
        </row>
        <row r="506">
          <cell r="A506">
            <v>38881</v>
          </cell>
          <cell r="AE506">
            <v>0</v>
          </cell>
          <cell r="AF506">
            <v>1.25</v>
          </cell>
          <cell r="AG506">
            <v>1.75</v>
          </cell>
          <cell r="AH506">
            <v>48.61</v>
          </cell>
        </row>
        <row r="507">
          <cell r="A507">
            <v>38881</v>
          </cell>
          <cell r="AI507">
            <v>18.5</v>
          </cell>
          <cell r="AJ507">
            <v>26.58</v>
          </cell>
          <cell r="AK507">
            <v>148.61000000000001</v>
          </cell>
          <cell r="AL507">
            <v>3844.0799999999995</v>
          </cell>
        </row>
        <row r="508">
          <cell r="A508">
            <v>38881</v>
          </cell>
          <cell r="AM508">
            <v>10.1</v>
          </cell>
          <cell r="AN508">
            <v>28.900000000000002</v>
          </cell>
          <cell r="AO508">
            <v>292.44999999999993</v>
          </cell>
          <cell r="AP508">
            <v>1263.29</v>
          </cell>
        </row>
        <row r="509">
          <cell r="A509">
            <v>38882</v>
          </cell>
          <cell r="AE509">
            <v>0</v>
          </cell>
          <cell r="AF509">
            <v>1.25</v>
          </cell>
          <cell r="AG509">
            <v>1.75</v>
          </cell>
          <cell r="AH509">
            <v>48.61</v>
          </cell>
        </row>
        <row r="510">
          <cell r="A510">
            <v>38882</v>
          </cell>
          <cell r="AI510">
            <v>18.5</v>
          </cell>
          <cell r="AJ510">
            <v>26.58</v>
          </cell>
          <cell r="AK510">
            <v>148.61000000000001</v>
          </cell>
          <cell r="AL510">
            <v>3844.0799999999995</v>
          </cell>
        </row>
        <row r="511">
          <cell r="A511">
            <v>38882</v>
          </cell>
          <cell r="AM511">
            <v>10.1</v>
          </cell>
          <cell r="AN511">
            <v>28.900000000000002</v>
          </cell>
          <cell r="AO511">
            <v>292.44999999999993</v>
          </cell>
          <cell r="AP511">
            <v>1263.29</v>
          </cell>
        </row>
        <row r="512">
          <cell r="A512">
            <v>38883</v>
          </cell>
          <cell r="AE512">
            <v>0</v>
          </cell>
          <cell r="AF512">
            <v>1.25</v>
          </cell>
          <cell r="AG512">
            <v>1.75</v>
          </cell>
          <cell r="AH512">
            <v>48.61</v>
          </cell>
        </row>
        <row r="513">
          <cell r="A513">
            <v>38883</v>
          </cell>
          <cell r="AI513">
            <v>27.119999999999997</v>
          </cell>
          <cell r="AJ513">
            <v>35.199999999999996</v>
          </cell>
          <cell r="AK513">
            <v>157.23000000000002</v>
          </cell>
          <cell r="AL513">
            <v>3852.6999999999994</v>
          </cell>
        </row>
        <row r="514">
          <cell r="A514">
            <v>38883</v>
          </cell>
          <cell r="AM514">
            <v>10.1</v>
          </cell>
          <cell r="AN514">
            <v>28.900000000000002</v>
          </cell>
          <cell r="AO514">
            <v>292.44999999999993</v>
          </cell>
          <cell r="AP514">
            <v>1263.29</v>
          </cell>
        </row>
        <row r="515">
          <cell r="A515">
            <v>38884</v>
          </cell>
          <cell r="AE515">
            <v>0</v>
          </cell>
          <cell r="AF515">
            <v>1.25</v>
          </cell>
          <cell r="AG515">
            <v>1.75</v>
          </cell>
          <cell r="AH515">
            <v>48.61</v>
          </cell>
        </row>
        <row r="516">
          <cell r="A516">
            <v>38884</v>
          </cell>
          <cell r="AI516">
            <v>36.319999999999993</v>
          </cell>
          <cell r="AJ516">
            <v>44.399999999999991</v>
          </cell>
          <cell r="AK516">
            <v>166.43</v>
          </cell>
          <cell r="AL516">
            <v>3861.8999999999992</v>
          </cell>
        </row>
        <row r="517">
          <cell r="A517">
            <v>38884</v>
          </cell>
          <cell r="AM517">
            <v>10.1</v>
          </cell>
          <cell r="AN517">
            <v>28.900000000000002</v>
          </cell>
          <cell r="AO517">
            <v>292.44999999999993</v>
          </cell>
          <cell r="AP517">
            <v>1263.29</v>
          </cell>
        </row>
        <row r="518">
          <cell r="A518">
            <v>38885</v>
          </cell>
          <cell r="AE518">
            <v>1</v>
          </cell>
          <cell r="AF518">
            <v>2.25</v>
          </cell>
          <cell r="AG518">
            <v>2.75</v>
          </cell>
          <cell r="AH518">
            <v>49.61</v>
          </cell>
        </row>
        <row r="519">
          <cell r="A519">
            <v>38885</v>
          </cell>
          <cell r="AI519">
            <v>61.319999999999993</v>
          </cell>
          <cell r="AJ519">
            <v>69.399999999999991</v>
          </cell>
          <cell r="AK519">
            <v>191.43</v>
          </cell>
          <cell r="AL519">
            <v>3886.8999999999992</v>
          </cell>
        </row>
        <row r="520">
          <cell r="A520">
            <v>38885</v>
          </cell>
          <cell r="AM520">
            <v>16.3</v>
          </cell>
          <cell r="AN520">
            <v>35.1</v>
          </cell>
          <cell r="AO520">
            <v>298.64999999999992</v>
          </cell>
          <cell r="AP520">
            <v>1269.49</v>
          </cell>
        </row>
        <row r="521">
          <cell r="A521">
            <v>38886</v>
          </cell>
          <cell r="AE521">
            <v>0</v>
          </cell>
          <cell r="AF521">
            <v>2.25</v>
          </cell>
          <cell r="AG521">
            <v>2.75</v>
          </cell>
          <cell r="AH521">
            <v>49.61</v>
          </cell>
        </row>
        <row r="522">
          <cell r="A522">
            <v>38886</v>
          </cell>
          <cell r="AI522">
            <v>0</v>
          </cell>
          <cell r="AJ522">
            <v>69.399999999999991</v>
          </cell>
          <cell r="AK522">
            <v>191.43</v>
          </cell>
          <cell r="AL522">
            <v>3886.8999999999992</v>
          </cell>
        </row>
        <row r="523">
          <cell r="A523">
            <v>38886</v>
          </cell>
          <cell r="AM523">
            <v>0</v>
          </cell>
          <cell r="AN523">
            <v>35.1</v>
          </cell>
          <cell r="AO523">
            <v>298.64999999999992</v>
          </cell>
          <cell r="AP523">
            <v>1269.49</v>
          </cell>
        </row>
        <row r="524">
          <cell r="A524">
            <v>38887</v>
          </cell>
          <cell r="AE524">
            <v>0</v>
          </cell>
          <cell r="AF524">
            <v>2.25</v>
          </cell>
          <cell r="AG524">
            <v>2.75</v>
          </cell>
          <cell r="AH524">
            <v>49.61</v>
          </cell>
        </row>
        <row r="525">
          <cell r="A525">
            <v>38887</v>
          </cell>
          <cell r="AI525">
            <v>0</v>
          </cell>
          <cell r="AJ525">
            <v>69.399999999999991</v>
          </cell>
          <cell r="AK525">
            <v>191.43</v>
          </cell>
          <cell r="AL525">
            <v>3886.8999999999992</v>
          </cell>
        </row>
        <row r="526">
          <cell r="A526">
            <v>38887</v>
          </cell>
          <cell r="AM526">
            <v>2.9</v>
          </cell>
          <cell r="AN526">
            <v>38</v>
          </cell>
          <cell r="AO526">
            <v>301.5499999999999</v>
          </cell>
          <cell r="AP526">
            <v>1272.3900000000001</v>
          </cell>
        </row>
        <row r="527">
          <cell r="A527">
            <v>38888</v>
          </cell>
          <cell r="AE527">
            <v>0</v>
          </cell>
          <cell r="AF527">
            <v>2.25</v>
          </cell>
          <cell r="AG527">
            <v>2.75</v>
          </cell>
          <cell r="AH527">
            <v>49.61</v>
          </cell>
        </row>
        <row r="528">
          <cell r="A528">
            <v>38888</v>
          </cell>
          <cell r="AI528">
            <v>0</v>
          </cell>
          <cell r="AJ528">
            <v>69.399999999999991</v>
          </cell>
          <cell r="AK528">
            <v>191.43</v>
          </cell>
          <cell r="AL528">
            <v>3886.8999999999992</v>
          </cell>
        </row>
        <row r="529">
          <cell r="A529">
            <v>38888</v>
          </cell>
          <cell r="AM529">
            <v>5.8</v>
          </cell>
          <cell r="AN529">
            <v>40.9</v>
          </cell>
          <cell r="AO529">
            <v>304.44999999999987</v>
          </cell>
          <cell r="AP529">
            <v>1275.2900000000002</v>
          </cell>
        </row>
        <row r="530">
          <cell r="A530">
            <v>38889</v>
          </cell>
          <cell r="AE530">
            <v>0.25</v>
          </cell>
          <cell r="AF530">
            <v>2.5</v>
          </cell>
          <cell r="AG530">
            <v>3</v>
          </cell>
          <cell r="AH530">
            <v>49.86</v>
          </cell>
        </row>
        <row r="531">
          <cell r="A531">
            <v>38889</v>
          </cell>
          <cell r="AI531">
            <v>0</v>
          </cell>
          <cell r="AJ531">
            <v>69.399999999999991</v>
          </cell>
          <cell r="AK531">
            <v>191.43</v>
          </cell>
          <cell r="AL531">
            <v>3886.8999999999992</v>
          </cell>
        </row>
        <row r="532">
          <cell r="A532">
            <v>38889</v>
          </cell>
          <cell r="AM532">
            <v>5.8</v>
          </cell>
          <cell r="AN532">
            <v>40.9</v>
          </cell>
          <cell r="AO532">
            <v>304.44999999999987</v>
          </cell>
          <cell r="AP532">
            <v>1275.2900000000002</v>
          </cell>
        </row>
        <row r="533">
          <cell r="A533">
            <v>38890</v>
          </cell>
          <cell r="AE533">
            <v>0.25</v>
          </cell>
          <cell r="AF533">
            <v>2.5</v>
          </cell>
          <cell r="AG533">
            <v>3</v>
          </cell>
          <cell r="AH533">
            <v>49.86</v>
          </cell>
        </row>
        <row r="534">
          <cell r="A534">
            <v>38890</v>
          </cell>
          <cell r="AI534">
            <v>9.33</v>
          </cell>
          <cell r="AJ534">
            <v>78.72999999999999</v>
          </cell>
          <cell r="AK534">
            <v>200.76000000000002</v>
          </cell>
          <cell r="AL534">
            <v>3896.2299999999991</v>
          </cell>
        </row>
        <row r="535">
          <cell r="A535">
            <v>38890</v>
          </cell>
          <cell r="AM535">
            <v>5.8</v>
          </cell>
          <cell r="AN535">
            <v>40.9</v>
          </cell>
          <cell r="AO535">
            <v>304.44999999999987</v>
          </cell>
          <cell r="AP535">
            <v>1275.2900000000002</v>
          </cell>
        </row>
        <row r="536">
          <cell r="A536">
            <v>38891</v>
          </cell>
          <cell r="AE536">
            <v>0.75</v>
          </cell>
          <cell r="AF536">
            <v>3</v>
          </cell>
          <cell r="AG536">
            <v>3.5</v>
          </cell>
          <cell r="AH536">
            <v>50.36</v>
          </cell>
        </row>
        <row r="537">
          <cell r="A537">
            <v>38891</v>
          </cell>
          <cell r="AI537">
            <v>18.43</v>
          </cell>
          <cell r="AJ537">
            <v>87.829999999999984</v>
          </cell>
          <cell r="AK537">
            <v>209.86</v>
          </cell>
          <cell r="AL537">
            <v>3905.329999999999</v>
          </cell>
        </row>
        <row r="538">
          <cell r="A538">
            <v>38891</v>
          </cell>
          <cell r="AM538">
            <v>9.1</v>
          </cell>
          <cell r="AN538">
            <v>44.199999999999996</v>
          </cell>
          <cell r="AO538">
            <v>307.74999999999989</v>
          </cell>
          <cell r="AP538">
            <v>1278.5900000000001</v>
          </cell>
        </row>
        <row r="539">
          <cell r="A539">
            <v>38892</v>
          </cell>
          <cell r="AE539">
            <v>0.75</v>
          </cell>
          <cell r="AF539">
            <v>3</v>
          </cell>
          <cell r="AG539">
            <v>3.5</v>
          </cell>
          <cell r="AH539">
            <v>50.36</v>
          </cell>
        </row>
        <row r="540">
          <cell r="A540">
            <v>38892</v>
          </cell>
          <cell r="AI540">
            <v>18.43</v>
          </cell>
          <cell r="AJ540">
            <v>87.829999999999984</v>
          </cell>
          <cell r="AK540">
            <v>209.86</v>
          </cell>
          <cell r="AL540">
            <v>3905.329999999999</v>
          </cell>
        </row>
        <row r="541">
          <cell r="A541">
            <v>38892</v>
          </cell>
          <cell r="AM541">
            <v>9.1</v>
          </cell>
          <cell r="AN541">
            <v>44.199999999999996</v>
          </cell>
          <cell r="AO541">
            <v>307.74999999999989</v>
          </cell>
          <cell r="AP541">
            <v>1278.5900000000001</v>
          </cell>
        </row>
        <row r="542">
          <cell r="A542">
            <v>38893</v>
          </cell>
          <cell r="AE542">
            <v>0</v>
          </cell>
          <cell r="AF542">
            <v>3</v>
          </cell>
          <cell r="AG542">
            <v>3.5</v>
          </cell>
          <cell r="AH542">
            <v>50.36</v>
          </cell>
        </row>
        <row r="543">
          <cell r="A543">
            <v>38893</v>
          </cell>
          <cell r="AI543">
            <v>0</v>
          </cell>
          <cell r="AJ543">
            <v>87.829999999999984</v>
          </cell>
          <cell r="AK543">
            <v>209.86</v>
          </cell>
          <cell r="AL543">
            <v>3905.329999999999</v>
          </cell>
        </row>
        <row r="544">
          <cell r="A544">
            <v>38893</v>
          </cell>
          <cell r="AM544">
            <v>0</v>
          </cell>
          <cell r="AN544">
            <v>44.199999999999996</v>
          </cell>
          <cell r="AO544">
            <v>307.74999999999989</v>
          </cell>
          <cell r="AP544">
            <v>1278.5900000000001</v>
          </cell>
        </row>
        <row r="545">
          <cell r="A545">
            <v>38894</v>
          </cell>
          <cell r="AE545">
            <v>0</v>
          </cell>
          <cell r="AF545">
            <v>3</v>
          </cell>
          <cell r="AG545">
            <v>3.5</v>
          </cell>
          <cell r="AH545">
            <v>50.36</v>
          </cell>
        </row>
        <row r="546">
          <cell r="A546">
            <v>38894</v>
          </cell>
          <cell r="AI546">
            <v>0</v>
          </cell>
          <cell r="AJ546">
            <v>87.829999999999984</v>
          </cell>
          <cell r="AK546">
            <v>209.86</v>
          </cell>
          <cell r="AL546">
            <v>3905.329999999999</v>
          </cell>
        </row>
        <row r="547">
          <cell r="A547">
            <v>38894</v>
          </cell>
          <cell r="AM547">
            <v>3</v>
          </cell>
          <cell r="AN547">
            <v>47.199999999999996</v>
          </cell>
          <cell r="AO547">
            <v>310.74999999999989</v>
          </cell>
          <cell r="AP547">
            <v>1281.5900000000001</v>
          </cell>
        </row>
        <row r="548">
          <cell r="A548">
            <v>38895</v>
          </cell>
          <cell r="AE548">
            <v>0</v>
          </cell>
          <cell r="AF548">
            <v>3</v>
          </cell>
          <cell r="AG548">
            <v>3.5</v>
          </cell>
          <cell r="AH548">
            <v>50.36</v>
          </cell>
        </row>
        <row r="549">
          <cell r="A549">
            <v>38895</v>
          </cell>
          <cell r="AI549">
            <v>0</v>
          </cell>
          <cell r="AJ549">
            <v>87.829999999999984</v>
          </cell>
          <cell r="AK549">
            <v>209.86</v>
          </cell>
          <cell r="AL549">
            <v>3905.329999999999</v>
          </cell>
        </row>
        <row r="550">
          <cell r="A550">
            <v>38895</v>
          </cell>
          <cell r="AM550">
            <v>7</v>
          </cell>
          <cell r="AN550">
            <v>51.199999999999996</v>
          </cell>
          <cell r="AO550">
            <v>314.74999999999989</v>
          </cell>
          <cell r="AP550">
            <v>1285.5900000000001</v>
          </cell>
        </row>
        <row r="551">
          <cell r="A551">
            <v>38896</v>
          </cell>
          <cell r="AE551">
            <v>0</v>
          </cell>
          <cell r="AF551">
            <v>3</v>
          </cell>
          <cell r="AG551">
            <v>3.5</v>
          </cell>
          <cell r="AH551">
            <v>50.36</v>
          </cell>
        </row>
        <row r="552">
          <cell r="A552">
            <v>38896</v>
          </cell>
          <cell r="AI552">
            <v>0</v>
          </cell>
          <cell r="AJ552">
            <v>87.829999999999984</v>
          </cell>
          <cell r="AK552">
            <v>209.86</v>
          </cell>
          <cell r="AL552">
            <v>3905.329999999999</v>
          </cell>
        </row>
        <row r="553">
          <cell r="A553">
            <v>38896</v>
          </cell>
          <cell r="AM553">
            <v>11</v>
          </cell>
          <cell r="AN553">
            <v>55.199999999999996</v>
          </cell>
          <cell r="AO553">
            <v>318.74999999999989</v>
          </cell>
          <cell r="AP553">
            <v>1289.5900000000001</v>
          </cell>
        </row>
        <row r="554">
          <cell r="A554">
            <v>38897</v>
          </cell>
          <cell r="AE554">
            <v>0</v>
          </cell>
          <cell r="AF554">
            <v>3</v>
          </cell>
          <cell r="AG554">
            <v>3.5</v>
          </cell>
          <cell r="AH554">
            <v>50.36</v>
          </cell>
        </row>
        <row r="555">
          <cell r="A555">
            <v>38897</v>
          </cell>
          <cell r="AI555">
            <v>8.65</v>
          </cell>
          <cell r="AJ555">
            <v>96.47999999999999</v>
          </cell>
          <cell r="AK555">
            <v>218.51000000000002</v>
          </cell>
          <cell r="AL555">
            <v>3913.9799999999991</v>
          </cell>
        </row>
        <row r="556">
          <cell r="A556">
            <v>38897</v>
          </cell>
          <cell r="AM556">
            <v>11</v>
          </cell>
          <cell r="AN556">
            <v>55.199999999999996</v>
          </cell>
          <cell r="AO556">
            <v>318.74999999999989</v>
          </cell>
          <cell r="AP556">
            <v>1289.5900000000001</v>
          </cell>
        </row>
        <row r="557">
          <cell r="A557">
            <v>38898</v>
          </cell>
          <cell r="AE557">
            <v>0</v>
          </cell>
          <cell r="AF557">
            <v>3</v>
          </cell>
          <cell r="AG557">
            <v>3.5</v>
          </cell>
          <cell r="AH557">
            <v>50.36</v>
          </cell>
        </row>
        <row r="558">
          <cell r="A558">
            <v>38898</v>
          </cell>
          <cell r="AI558">
            <v>8.65</v>
          </cell>
          <cell r="AJ558">
            <v>96.47999999999999</v>
          </cell>
          <cell r="AK558">
            <v>218.51000000000002</v>
          </cell>
          <cell r="AL558">
            <v>3913.9799999999991</v>
          </cell>
        </row>
        <row r="559">
          <cell r="A559">
            <v>38898</v>
          </cell>
          <cell r="AM559">
            <v>16</v>
          </cell>
          <cell r="AN559">
            <v>60.199999999999996</v>
          </cell>
          <cell r="AO559">
            <v>323.74999999999989</v>
          </cell>
          <cell r="AP559">
            <v>1294.5900000000001</v>
          </cell>
        </row>
        <row r="560">
          <cell r="A560">
            <v>38899</v>
          </cell>
          <cell r="AE560">
            <v>1</v>
          </cell>
          <cell r="AF560">
            <v>1</v>
          </cell>
          <cell r="AG560">
            <v>4.5</v>
          </cell>
          <cell r="AH560">
            <v>51.36</v>
          </cell>
        </row>
        <row r="561">
          <cell r="A561">
            <v>38899</v>
          </cell>
          <cell r="AI561">
            <v>8.65</v>
          </cell>
          <cell r="AJ561">
            <v>0</v>
          </cell>
          <cell r="AK561">
            <v>218.51000000000002</v>
          </cell>
          <cell r="AL561">
            <v>3913.9799999999991</v>
          </cell>
        </row>
        <row r="562">
          <cell r="A562">
            <v>38899</v>
          </cell>
          <cell r="AM562">
            <v>19.100000000000001</v>
          </cell>
          <cell r="AN562">
            <v>3.1</v>
          </cell>
          <cell r="AO562">
            <v>326.84999999999991</v>
          </cell>
          <cell r="AP562">
            <v>1297.69</v>
          </cell>
        </row>
        <row r="563">
          <cell r="A563">
            <v>38900</v>
          </cell>
          <cell r="AE563">
            <v>0</v>
          </cell>
          <cell r="AF563">
            <v>1</v>
          </cell>
          <cell r="AG563">
            <v>4.5</v>
          </cell>
          <cell r="AH563">
            <v>51.36</v>
          </cell>
        </row>
        <row r="564">
          <cell r="A564">
            <v>38900</v>
          </cell>
          <cell r="AI564">
            <v>45</v>
          </cell>
          <cell r="AJ564">
            <v>45</v>
          </cell>
          <cell r="AK564">
            <v>263.51</v>
          </cell>
          <cell r="AL564">
            <v>3958.9799999999991</v>
          </cell>
        </row>
        <row r="565">
          <cell r="A565">
            <v>38900</v>
          </cell>
          <cell r="AM565">
            <v>0</v>
          </cell>
          <cell r="AN565">
            <v>3.1</v>
          </cell>
          <cell r="AO565">
            <v>326.84999999999991</v>
          </cell>
          <cell r="AP565">
            <v>1297.69</v>
          </cell>
        </row>
        <row r="566">
          <cell r="A566">
            <v>38901</v>
          </cell>
          <cell r="AE566">
            <v>0</v>
          </cell>
          <cell r="AF566">
            <v>1</v>
          </cell>
          <cell r="AG566">
            <v>4.5</v>
          </cell>
          <cell r="AH566">
            <v>51.36</v>
          </cell>
        </row>
        <row r="567">
          <cell r="A567">
            <v>38901</v>
          </cell>
          <cell r="AI567">
            <v>45</v>
          </cell>
          <cell r="AJ567">
            <v>45</v>
          </cell>
          <cell r="AK567">
            <v>263.51</v>
          </cell>
          <cell r="AL567">
            <v>3958.9799999999991</v>
          </cell>
        </row>
        <row r="568">
          <cell r="A568">
            <v>38901</v>
          </cell>
          <cell r="AM568">
            <v>0</v>
          </cell>
          <cell r="AN568">
            <v>3.1</v>
          </cell>
          <cell r="AO568">
            <v>326.84999999999991</v>
          </cell>
          <cell r="AP568">
            <v>1297.69</v>
          </cell>
        </row>
        <row r="569">
          <cell r="A569">
            <v>38902</v>
          </cell>
          <cell r="AE569">
            <v>0</v>
          </cell>
          <cell r="AF569">
            <v>1</v>
          </cell>
          <cell r="AG569">
            <v>4.5</v>
          </cell>
          <cell r="AH569">
            <v>51.36</v>
          </cell>
        </row>
        <row r="570">
          <cell r="A570">
            <v>38902</v>
          </cell>
          <cell r="AI570">
            <v>45</v>
          </cell>
          <cell r="AJ570">
            <v>45</v>
          </cell>
          <cell r="AK570">
            <v>263.51</v>
          </cell>
          <cell r="AL570">
            <v>3958.9799999999991</v>
          </cell>
        </row>
        <row r="571">
          <cell r="A571">
            <v>38902</v>
          </cell>
          <cell r="AM571">
            <v>0</v>
          </cell>
          <cell r="AN571">
            <v>3.1</v>
          </cell>
          <cell r="AO571">
            <v>326.84999999999991</v>
          </cell>
          <cell r="AP571">
            <v>1297.69</v>
          </cell>
        </row>
        <row r="572">
          <cell r="A572">
            <v>38903</v>
          </cell>
          <cell r="AE572">
            <v>0.25</v>
          </cell>
          <cell r="AF572">
            <v>1.25</v>
          </cell>
          <cell r="AG572">
            <v>4.75</v>
          </cell>
          <cell r="AH572">
            <v>51.61</v>
          </cell>
        </row>
        <row r="573">
          <cell r="A573">
            <v>38903</v>
          </cell>
          <cell r="AI573">
            <v>45</v>
          </cell>
          <cell r="AJ573">
            <v>45</v>
          </cell>
          <cell r="AK573">
            <v>263.51</v>
          </cell>
          <cell r="AL573">
            <v>3958.9799999999991</v>
          </cell>
        </row>
        <row r="574">
          <cell r="A574">
            <v>38903</v>
          </cell>
          <cell r="AM574">
            <v>3.1</v>
          </cell>
          <cell r="AN574">
            <v>6.2</v>
          </cell>
          <cell r="AO574">
            <v>329.94999999999993</v>
          </cell>
          <cell r="AP574">
            <v>1300.79</v>
          </cell>
        </row>
        <row r="575">
          <cell r="A575">
            <v>38904</v>
          </cell>
          <cell r="AE575">
            <v>0.25</v>
          </cell>
          <cell r="AF575">
            <v>1.25</v>
          </cell>
          <cell r="AG575">
            <v>4.75</v>
          </cell>
          <cell r="AH575">
            <v>51.61</v>
          </cell>
        </row>
        <row r="576">
          <cell r="A576">
            <v>38904</v>
          </cell>
          <cell r="AI576">
            <v>45</v>
          </cell>
          <cell r="AJ576">
            <v>45</v>
          </cell>
          <cell r="AK576">
            <v>263.51</v>
          </cell>
          <cell r="AL576">
            <v>3958.9799999999991</v>
          </cell>
        </row>
        <row r="577">
          <cell r="A577">
            <v>38904</v>
          </cell>
          <cell r="AM577">
            <v>6</v>
          </cell>
          <cell r="AN577">
            <v>9.1</v>
          </cell>
          <cell r="AO577">
            <v>332.84999999999991</v>
          </cell>
          <cell r="AP577">
            <v>1303.69</v>
          </cell>
        </row>
        <row r="578">
          <cell r="A578">
            <v>38905</v>
          </cell>
          <cell r="AE578">
            <v>0.25</v>
          </cell>
          <cell r="AF578">
            <v>1.25</v>
          </cell>
          <cell r="AG578">
            <v>4.75</v>
          </cell>
          <cell r="AH578">
            <v>51.61</v>
          </cell>
        </row>
        <row r="579">
          <cell r="A579">
            <v>38905</v>
          </cell>
          <cell r="AI579">
            <v>45</v>
          </cell>
          <cell r="AJ579">
            <v>45</v>
          </cell>
          <cell r="AK579">
            <v>263.51</v>
          </cell>
          <cell r="AL579">
            <v>3958.9799999999991</v>
          </cell>
        </row>
        <row r="580">
          <cell r="A580">
            <v>38905</v>
          </cell>
          <cell r="AM580">
            <v>11</v>
          </cell>
          <cell r="AN580">
            <v>14.1</v>
          </cell>
          <cell r="AO580">
            <v>337.84999999999991</v>
          </cell>
          <cell r="AP580">
            <v>1308.69</v>
          </cell>
        </row>
        <row r="581">
          <cell r="A581">
            <v>38906</v>
          </cell>
          <cell r="AE581">
            <v>0.25</v>
          </cell>
          <cell r="AF581">
            <v>1.25</v>
          </cell>
          <cell r="AG581">
            <v>4.75</v>
          </cell>
          <cell r="AH581">
            <v>51.61</v>
          </cell>
        </row>
        <row r="582">
          <cell r="A582">
            <v>38906</v>
          </cell>
          <cell r="AI582">
            <v>45</v>
          </cell>
          <cell r="AJ582">
            <v>45</v>
          </cell>
          <cell r="AK582">
            <v>263.51</v>
          </cell>
          <cell r="AL582">
            <v>3958.9799999999991</v>
          </cell>
        </row>
        <row r="583">
          <cell r="A583">
            <v>38906</v>
          </cell>
          <cell r="AM583">
            <v>11</v>
          </cell>
          <cell r="AN583">
            <v>14.1</v>
          </cell>
          <cell r="AO583">
            <v>337.84999999999991</v>
          </cell>
          <cell r="AP583">
            <v>1308.69</v>
          </cell>
        </row>
        <row r="584">
          <cell r="A584">
            <v>38907</v>
          </cell>
          <cell r="AE584">
            <v>0</v>
          </cell>
          <cell r="AF584">
            <v>1.25</v>
          </cell>
          <cell r="AG584">
            <v>4.75</v>
          </cell>
          <cell r="AH584">
            <v>51.61</v>
          </cell>
        </row>
        <row r="585">
          <cell r="A585">
            <v>38907</v>
          </cell>
          <cell r="AI585">
            <v>0</v>
          </cell>
          <cell r="AJ585">
            <v>45</v>
          </cell>
          <cell r="AK585">
            <v>263.51</v>
          </cell>
          <cell r="AL585">
            <v>3958.9799999999991</v>
          </cell>
        </row>
        <row r="586">
          <cell r="A586">
            <v>38907</v>
          </cell>
          <cell r="AM586">
            <v>3</v>
          </cell>
          <cell r="AN586">
            <v>17.100000000000001</v>
          </cell>
          <cell r="AO586">
            <v>340.84999999999991</v>
          </cell>
          <cell r="AP586">
            <v>1311.69</v>
          </cell>
        </row>
        <row r="587">
          <cell r="A587">
            <v>38908</v>
          </cell>
          <cell r="AE587">
            <v>0</v>
          </cell>
          <cell r="AF587">
            <v>1.25</v>
          </cell>
          <cell r="AG587">
            <v>4.75</v>
          </cell>
          <cell r="AH587">
            <v>51.61</v>
          </cell>
        </row>
        <row r="588">
          <cell r="A588">
            <v>38908</v>
          </cell>
          <cell r="AI588">
            <v>0</v>
          </cell>
          <cell r="AJ588">
            <v>45</v>
          </cell>
          <cell r="AK588">
            <v>263.51</v>
          </cell>
          <cell r="AL588">
            <v>3958.9799999999991</v>
          </cell>
        </row>
        <row r="589">
          <cell r="A589">
            <v>38908</v>
          </cell>
          <cell r="AM589">
            <v>3</v>
          </cell>
          <cell r="AN589">
            <v>17.100000000000001</v>
          </cell>
          <cell r="AO589">
            <v>340.84999999999991</v>
          </cell>
          <cell r="AP589">
            <v>1311.69</v>
          </cell>
        </row>
        <row r="590">
          <cell r="A590">
            <v>38909</v>
          </cell>
          <cell r="AE590">
            <v>0</v>
          </cell>
          <cell r="AF590">
            <v>1.25</v>
          </cell>
          <cell r="AG590">
            <v>4.75</v>
          </cell>
          <cell r="AH590">
            <v>51.61</v>
          </cell>
        </row>
        <row r="591">
          <cell r="A591">
            <v>38909</v>
          </cell>
          <cell r="AI591">
            <v>0</v>
          </cell>
          <cell r="AJ591">
            <v>45</v>
          </cell>
          <cell r="AK591">
            <v>263.51</v>
          </cell>
          <cell r="AL591">
            <v>3958.9799999999991</v>
          </cell>
        </row>
        <row r="592">
          <cell r="A592">
            <v>38909</v>
          </cell>
          <cell r="AM592">
            <v>3</v>
          </cell>
          <cell r="AN592">
            <v>17.100000000000001</v>
          </cell>
          <cell r="AO592">
            <v>340.84999999999991</v>
          </cell>
          <cell r="AP592">
            <v>1311.69</v>
          </cell>
        </row>
        <row r="593">
          <cell r="A593">
            <v>38910</v>
          </cell>
          <cell r="AE593">
            <v>0.5</v>
          </cell>
          <cell r="AF593">
            <v>1.75</v>
          </cell>
          <cell r="AG593">
            <v>5.25</v>
          </cell>
          <cell r="AH593">
            <v>52.11</v>
          </cell>
        </row>
        <row r="594">
          <cell r="A594">
            <v>38910</v>
          </cell>
          <cell r="AI594">
            <v>11</v>
          </cell>
          <cell r="AJ594">
            <v>56</v>
          </cell>
          <cell r="AK594">
            <v>274.51</v>
          </cell>
          <cell r="AL594">
            <v>3969.9799999999991</v>
          </cell>
        </row>
        <row r="595">
          <cell r="A595">
            <v>38910</v>
          </cell>
          <cell r="AM595">
            <v>6.1</v>
          </cell>
          <cell r="AN595">
            <v>20.200000000000003</v>
          </cell>
          <cell r="AO595">
            <v>343.94999999999993</v>
          </cell>
          <cell r="AP595">
            <v>1314.79</v>
          </cell>
        </row>
        <row r="596">
          <cell r="A596">
            <v>38911</v>
          </cell>
          <cell r="AE596">
            <v>0.5</v>
          </cell>
          <cell r="AF596">
            <v>1.75</v>
          </cell>
          <cell r="AG596">
            <v>5.25</v>
          </cell>
          <cell r="AH596">
            <v>52.11</v>
          </cell>
        </row>
        <row r="597">
          <cell r="A597">
            <v>38911</v>
          </cell>
          <cell r="AI597">
            <v>11</v>
          </cell>
          <cell r="AJ597">
            <v>56</v>
          </cell>
          <cell r="AK597">
            <v>274.51</v>
          </cell>
          <cell r="AL597">
            <v>3969.9799999999991</v>
          </cell>
        </row>
        <row r="598">
          <cell r="A598">
            <v>38911</v>
          </cell>
          <cell r="AM598">
            <v>6.1</v>
          </cell>
          <cell r="AN598">
            <v>20.200000000000003</v>
          </cell>
          <cell r="AO598">
            <v>343.94999999999993</v>
          </cell>
          <cell r="AP598">
            <v>1314.79</v>
          </cell>
        </row>
        <row r="599">
          <cell r="A599">
            <v>38912</v>
          </cell>
          <cell r="AE599">
            <v>0.5</v>
          </cell>
          <cell r="AF599">
            <v>1.75</v>
          </cell>
          <cell r="AG599">
            <v>5.25</v>
          </cell>
          <cell r="AH599">
            <v>52.11</v>
          </cell>
        </row>
        <row r="600">
          <cell r="A600">
            <v>38912</v>
          </cell>
          <cell r="AI600">
            <v>11</v>
          </cell>
          <cell r="AJ600">
            <v>56</v>
          </cell>
          <cell r="AK600">
            <v>274.51</v>
          </cell>
          <cell r="AL600">
            <v>3969.9799999999991</v>
          </cell>
        </row>
        <row r="601">
          <cell r="A601">
            <v>38912</v>
          </cell>
          <cell r="AM601">
            <v>10.1</v>
          </cell>
          <cell r="AN601">
            <v>24.200000000000003</v>
          </cell>
          <cell r="AO601">
            <v>347.94999999999993</v>
          </cell>
          <cell r="AP601">
            <v>1318.79</v>
          </cell>
        </row>
        <row r="602">
          <cell r="A602">
            <v>38913</v>
          </cell>
          <cell r="AE602">
            <v>0.5</v>
          </cell>
          <cell r="AF602">
            <v>1.75</v>
          </cell>
          <cell r="AG602">
            <v>5.25</v>
          </cell>
          <cell r="AH602">
            <v>52.11</v>
          </cell>
        </row>
        <row r="603">
          <cell r="A603">
            <v>38913</v>
          </cell>
          <cell r="AI603">
            <v>11</v>
          </cell>
          <cell r="AJ603">
            <v>56</v>
          </cell>
          <cell r="AK603">
            <v>274.51</v>
          </cell>
          <cell r="AL603">
            <v>3969.9799999999991</v>
          </cell>
        </row>
        <row r="604">
          <cell r="A604">
            <v>38913</v>
          </cell>
          <cell r="AM604">
            <v>10.1</v>
          </cell>
          <cell r="AN604">
            <v>24.200000000000003</v>
          </cell>
          <cell r="AO604">
            <v>347.94999999999993</v>
          </cell>
          <cell r="AP604">
            <v>1318.79</v>
          </cell>
        </row>
        <row r="605">
          <cell r="A605">
            <v>38914</v>
          </cell>
          <cell r="AE605">
            <v>0</v>
          </cell>
          <cell r="AF605">
            <v>1.75</v>
          </cell>
          <cell r="AG605">
            <v>5.25</v>
          </cell>
          <cell r="AH605">
            <v>52.11</v>
          </cell>
        </row>
        <row r="606">
          <cell r="A606">
            <v>38914</v>
          </cell>
          <cell r="AI606">
            <v>0</v>
          </cell>
          <cell r="AJ606">
            <v>56</v>
          </cell>
          <cell r="AK606">
            <v>274.51</v>
          </cell>
          <cell r="AL606">
            <v>3969.9799999999991</v>
          </cell>
        </row>
        <row r="607">
          <cell r="A607">
            <v>38914</v>
          </cell>
          <cell r="AM607">
            <v>0</v>
          </cell>
          <cell r="AN607">
            <v>24.200000000000003</v>
          </cell>
          <cell r="AO607">
            <v>347.94999999999993</v>
          </cell>
          <cell r="AP607">
            <v>1318.79</v>
          </cell>
        </row>
        <row r="608">
          <cell r="A608">
            <v>38915</v>
          </cell>
          <cell r="AE608">
            <v>0</v>
          </cell>
          <cell r="AF608">
            <v>1.75</v>
          </cell>
          <cell r="AG608">
            <v>5.25</v>
          </cell>
          <cell r="AH608">
            <v>52.11</v>
          </cell>
        </row>
        <row r="609">
          <cell r="A609">
            <v>38915</v>
          </cell>
          <cell r="AI609">
            <v>0</v>
          </cell>
          <cell r="AJ609">
            <v>56</v>
          </cell>
          <cell r="AK609">
            <v>274.51</v>
          </cell>
          <cell r="AL609">
            <v>3969.9799999999991</v>
          </cell>
        </row>
        <row r="610">
          <cell r="A610">
            <v>38915</v>
          </cell>
          <cell r="AM610">
            <v>2.9</v>
          </cell>
          <cell r="AN610">
            <v>27.1</v>
          </cell>
          <cell r="AO610">
            <v>350.84999999999991</v>
          </cell>
          <cell r="AP610">
            <v>1321.69</v>
          </cell>
        </row>
        <row r="611">
          <cell r="A611">
            <v>38916</v>
          </cell>
          <cell r="AE611">
            <v>0</v>
          </cell>
          <cell r="AF611">
            <v>1.75</v>
          </cell>
          <cell r="AG611">
            <v>5.25</v>
          </cell>
          <cell r="AH611">
            <v>52.11</v>
          </cell>
        </row>
        <row r="612">
          <cell r="A612">
            <v>38916</v>
          </cell>
          <cell r="AI612">
            <v>7.5</v>
          </cell>
          <cell r="AJ612">
            <v>63.5</v>
          </cell>
          <cell r="AK612">
            <v>282.01</v>
          </cell>
          <cell r="AL612">
            <v>3977.4799999999991</v>
          </cell>
        </row>
        <row r="613">
          <cell r="A613">
            <v>38916</v>
          </cell>
          <cell r="AM613">
            <v>2.9</v>
          </cell>
          <cell r="AN613">
            <v>27.1</v>
          </cell>
          <cell r="AO613">
            <v>350.84999999999991</v>
          </cell>
          <cell r="AP613">
            <v>1321.69</v>
          </cell>
        </row>
        <row r="614">
          <cell r="A614">
            <v>38917</v>
          </cell>
          <cell r="AE614">
            <v>0</v>
          </cell>
          <cell r="AF614">
            <v>1.75</v>
          </cell>
          <cell r="AG614">
            <v>5.25</v>
          </cell>
          <cell r="AH614">
            <v>52.11</v>
          </cell>
        </row>
        <row r="615">
          <cell r="A615">
            <v>38917</v>
          </cell>
          <cell r="AI615">
            <v>7.5</v>
          </cell>
          <cell r="AJ615">
            <v>63.5</v>
          </cell>
          <cell r="AK615">
            <v>282.01</v>
          </cell>
          <cell r="AL615">
            <v>3977.4799999999991</v>
          </cell>
        </row>
        <row r="616">
          <cell r="A616">
            <v>38917</v>
          </cell>
          <cell r="AM616">
            <v>11.902000000000001</v>
          </cell>
          <cell r="AN616">
            <v>36.102000000000004</v>
          </cell>
          <cell r="AO616">
            <v>359.85199999999992</v>
          </cell>
          <cell r="AP616">
            <v>1330.692</v>
          </cell>
        </row>
        <row r="617">
          <cell r="A617">
            <v>38918</v>
          </cell>
          <cell r="AE617">
            <v>0</v>
          </cell>
          <cell r="AF617">
            <v>1.75</v>
          </cell>
          <cell r="AG617">
            <v>5.25</v>
          </cell>
          <cell r="AH617">
            <v>52.11</v>
          </cell>
        </row>
        <row r="618">
          <cell r="A618">
            <v>38918</v>
          </cell>
          <cell r="AI618">
            <v>47.5</v>
          </cell>
          <cell r="AJ618">
            <v>103.5</v>
          </cell>
          <cell r="AK618">
            <v>322.01</v>
          </cell>
          <cell r="AL618">
            <v>4017.4799999999991</v>
          </cell>
        </row>
        <row r="619">
          <cell r="A619">
            <v>38918</v>
          </cell>
          <cell r="AM619">
            <v>11.902000000000001</v>
          </cell>
          <cell r="AN619">
            <v>36.102000000000004</v>
          </cell>
          <cell r="AO619">
            <v>359.85199999999992</v>
          </cell>
          <cell r="AP619">
            <v>1330.692</v>
          </cell>
        </row>
        <row r="620">
          <cell r="A620">
            <v>38919</v>
          </cell>
          <cell r="AE620">
            <v>0</v>
          </cell>
          <cell r="AF620">
            <v>1.75</v>
          </cell>
          <cell r="AG620">
            <v>5.25</v>
          </cell>
          <cell r="AH620">
            <v>52.11</v>
          </cell>
        </row>
        <row r="621">
          <cell r="A621">
            <v>38919</v>
          </cell>
          <cell r="AI621">
            <v>47.5</v>
          </cell>
          <cell r="AJ621">
            <v>103.5</v>
          </cell>
          <cell r="AK621">
            <v>322.01</v>
          </cell>
          <cell r="AL621">
            <v>4017.4799999999991</v>
          </cell>
        </row>
        <row r="622">
          <cell r="A622">
            <v>38919</v>
          </cell>
          <cell r="AM622">
            <v>11.902000000000001</v>
          </cell>
          <cell r="AN622">
            <v>36.102000000000004</v>
          </cell>
          <cell r="AO622">
            <v>359.85199999999992</v>
          </cell>
          <cell r="AP622">
            <v>1330.692</v>
          </cell>
        </row>
        <row r="623">
          <cell r="A623">
            <v>38920</v>
          </cell>
          <cell r="AE623">
            <v>0</v>
          </cell>
          <cell r="AF623">
            <v>1.75</v>
          </cell>
          <cell r="AG623">
            <v>5.25</v>
          </cell>
          <cell r="AH623">
            <v>52.11</v>
          </cell>
        </row>
        <row r="624">
          <cell r="A624">
            <v>38920</v>
          </cell>
          <cell r="AI624">
            <v>47.5</v>
          </cell>
          <cell r="AJ624">
            <v>103.5</v>
          </cell>
          <cell r="AK624">
            <v>322.01</v>
          </cell>
          <cell r="AL624">
            <v>4017.4799999999991</v>
          </cell>
        </row>
        <row r="625">
          <cell r="A625">
            <v>38920</v>
          </cell>
          <cell r="AM625">
            <v>11.902000000000001</v>
          </cell>
          <cell r="AN625">
            <v>36.102000000000004</v>
          </cell>
          <cell r="AO625">
            <v>359.85199999999992</v>
          </cell>
          <cell r="AP625">
            <v>1330.692</v>
          </cell>
        </row>
        <row r="626">
          <cell r="A626">
            <v>38921</v>
          </cell>
          <cell r="AE626">
            <v>0</v>
          </cell>
          <cell r="AF626">
            <v>1.75</v>
          </cell>
          <cell r="AG626">
            <v>5.25</v>
          </cell>
          <cell r="AH626">
            <v>52.11</v>
          </cell>
        </row>
        <row r="627">
          <cell r="A627">
            <v>38921</v>
          </cell>
          <cell r="AI627">
            <v>0</v>
          </cell>
          <cell r="AJ627">
            <v>103.5</v>
          </cell>
          <cell r="AK627">
            <v>322.01</v>
          </cell>
          <cell r="AL627">
            <v>4017.4799999999991</v>
          </cell>
        </row>
        <row r="628">
          <cell r="A628">
            <v>38921</v>
          </cell>
          <cell r="AM628">
            <v>0</v>
          </cell>
          <cell r="AN628">
            <v>36.102000000000004</v>
          </cell>
          <cell r="AO628">
            <v>359.85199999999992</v>
          </cell>
          <cell r="AP628">
            <v>1330.692</v>
          </cell>
        </row>
        <row r="629">
          <cell r="A629">
            <v>38922</v>
          </cell>
          <cell r="AE629">
            <v>0</v>
          </cell>
          <cell r="AF629">
            <v>1.75</v>
          </cell>
          <cell r="AG629">
            <v>5.25</v>
          </cell>
          <cell r="AH629">
            <v>52.11</v>
          </cell>
        </row>
        <row r="630">
          <cell r="A630">
            <v>38922</v>
          </cell>
          <cell r="AI630">
            <v>0</v>
          </cell>
          <cell r="AJ630">
            <v>103.5</v>
          </cell>
          <cell r="AK630">
            <v>322.01</v>
          </cell>
          <cell r="AL630">
            <v>4017.4799999999991</v>
          </cell>
        </row>
        <row r="631">
          <cell r="A631">
            <v>38922</v>
          </cell>
          <cell r="AM631">
            <v>0</v>
          </cell>
          <cell r="AN631">
            <v>36.102000000000004</v>
          </cell>
          <cell r="AO631">
            <v>359.85199999999992</v>
          </cell>
          <cell r="AP631">
            <v>1330.692</v>
          </cell>
        </row>
        <row r="632">
          <cell r="A632">
            <v>38923</v>
          </cell>
          <cell r="AE632">
            <v>0</v>
          </cell>
          <cell r="AF632">
            <v>1.75</v>
          </cell>
          <cell r="AG632">
            <v>5.25</v>
          </cell>
          <cell r="AH632">
            <v>52.11</v>
          </cell>
        </row>
        <row r="633">
          <cell r="A633">
            <v>38923</v>
          </cell>
          <cell r="AI633">
            <v>0</v>
          </cell>
          <cell r="AJ633">
            <v>103.5</v>
          </cell>
          <cell r="AK633">
            <v>322.01</v>
          </cell>
          <cell r="AL633">
            <v>4017.4799999999991</v>
          </cell>
        </row>
        <row r="634">
          <cell r="A634">
            <v>38923</v>
          </cell>
          <cell r="AM634">
            <v>0</v>
          </cell>
          <cell r="AN634">
            <v>36.102000000000004</v>
          </cell>
          <cell r="AO634">
            <v>359.85199999999992</v>
          </cell>
          <cell r="AP634">
            <v>1330.692</v>
          </cell>
        </row>
        <row r="635">
          <cell r="A635">
            <v>38924</v>
          </cell>
          <cell r="AE635">
            <v>0</v>
          </cell>
          <cell r="AF635">
            <v>1.75</v>
          </cell>
          <cell r="AG635">
            <v>5.25</v>
          </cell>
          <cell r="AH635">
            <v>52.11</v>
          </cell>
        </row>
        <row r="636">
          <cell r="A636">
            <v>38924</v>
          </cell>
          <cell r="AI636">
            <v>0</v>
          </cell>
          <cell r="AJ636">
            <v>103.5</v>
          </cell>
          <cell r="AK636">
            <v>322.01</v>
          </cell>
          <cell r="AL636">
            <v>4017.4799999999991</v>
          </cell>
        </row>
        <row r="637">
          <cell r="A637">
            <v>38924</v>
          </cell>
          <cell r="AM637">
            <v>0</v>
          </cell>
          <cell r="AN637">
            <v>36.102000000000004</v>
          </cell>
          <cell r="AO637">
            <v>359.85199999999992</v>
          </cell>
          <cell r="AP637">
            <v>1330.692</v>
          </cell>
        </row>
        <row r="638">
          <cell r="A638">
            <v>38925</v>
          </cell>
          <cell r="AE638">
            <v>0</v>
          </cell>
          <cell r="AF638">
            <v>1.75</v>
          </cell>
          <cell r="AG638">
            <v>5.25</v>
          </cell>
          <cell r="AH638">
            <v>52.11</v>
          </cell>
        </row>
        <row r="639">
          <cell r="A639">
            <v>38925</v>
          </cell>
          <cell r="AI639">
            <v>0</v>
          </cell>
          <cell r="AJ639">
            <v>103.5</v>
          </cell>
          <cell r="AK639">
            <v>322.01</v>
          </cell>
          <cell r="AL639">
            <v>4017.4799999999991</v>
          </cell>
        </row>
        <row r="640">
          <cell r="A640">
            <v>38925</v>
          </cell>
          <cell r="AM640">
            <v>0</v>
          </cell>
          <cell r="AN640">
            <v>36.102000000000004</v>
          </cell>
          <cell r="AO640">
            <v>359.85199999999992</v>
          </cell>
          <cell r="AP640">
            <v>1330.692</v>
          </cell>
        </row>
        <row r="641">
          <cell r="A641">
            <v>38926</v>
          </cell>
          <cell r="AE641">
            <v>0</v>
          </cell>
          <cell r="AF641">
            <v>1.75</v>
          </cell>
          <cell r="AG641">
            <v>5.25</v>
          </cell>
          <cell r="AH641">
            <v>52.11</v>
          </cell>
        </row>
        <row r="642">
          <cell r="A642">
            <v>38926</v>
          </cell>
          <cell r="AI642">
            <v>0</v>
          </cell>
          <cell r="AJ642">
            <v>103.5</v>
          </cell>
          <cell r="AK642">
            <v>322.01</v>
          </cell>
          <cell r="AL642">
            <v>4017.4799999999991</v>
          </cell>
        </row>
        <row r="643">
          <cell r="A643">
            <v>38926</v>
          </cell>
          <cell r="AM643">
            <v>0</v>
          </cell>
          <cell r="AN643">
            <v>36.102000000000004</v>
          </cell>
          <cell r="AO643">
            <v>359.85199999999992</v>
          </cell>
          <cell r="AP643">
            <v>1330.692</v>
          </cell>
        </row>
        <row r="644">
          <cell r="A644">
            <v>38927</v>
          </cell>
          <cell r="AE644">
            <v>0</v>
          </cell>
          <cell r="AF644">
            <v>1.75</v>
          </cell>
          <cell r="AG644">
            <v>5.25</v>
          </cell>
          <cell r="AH644">
            <v>52.11</v>
          </cell>
        </row>
        <row r="645">
          <cell r="A645">
            <v>38927</v>
          </cell>
          <cell r="AI645">
            <v>0</v>
          </cell>
          <cell r="AJ645">
            <v>103.5</v>
          </cell>
          <cell r="AK645">
            <v>322.01</v>
          </cell>
          <cell r="AL645">
            <v>4017.4799999999991</v>
          </cell>
        </row>
        <row r="646">
          <cell r="A646">
            <v>38927</v>
          </cell>
          <cell r="AM646">
            <v>0</v>
          </cell>
          <cell r="AN646">
            <v>36.102000000000004</v>
          </cell>
          <cell r="AO646">
            <v>359.85199999999992</v>
          </cell>
          <cell r="AP646">
            <v>1330.692</v>
          </cell>
        </row>
        <row r="647">
          <cell r="A647">
            <v>38928</v>
          </cell>
          <cell r="AE647">
            <v>0.35</v>
          </cell>
          <cell r="AF647">
            <v>2.1</v>
          </cell>
          <cell r="AG647">
            <v>5.6</v>
          </cell>
          <cell r="AH647">
            <v>52.46</v>
          </cell>
        </row>
        <row r="648">
          <cell r="A648">
            <v>38928</v>
          </cell>
          <cell r="AI648">
            <v>0</v>
          </cell>
          <cell r="AJ648">
            <v>103.5</v>
          </cell>
          <cell r="AK648">
            <v>322.01</v>
          </cell>
          <cell r="AL648">
            <v>4017.4799999999991</v>
          </cell>
        </row>
        <row r="649">
          <cell r="A649">
            <v>38928</v>
          </cell>
          <cell r="AM649">
            <v>0</v>
          </cell>
          <cell r="AN649">
            <v>36.102000000000004</v>
          </cell>
          <cell r="AO649">
            <v>359.85199999999992</v>
          </cell>
          <cell r="AP649">
            <v>1330.692</v>
          </cell>
        </row>
        <row r="650">
          <cell r="A650">
            <v>38929</v>
          </cell>
          <cell r="AE650">
            <v>0.35</v>
          </cell>
          <cell r="AF650">
            <v>2.1</v>
          </cell>
          <cell r="AG650">
            <v>5.6</v>
          </cell>
          <cell r="AH650">
            <v>52.46</v>
          </cell>
        </row>
        <row r="651">
          <cell r="A651">
            <v>38929</v>
          </cell>
          <cell r="AI651">
            <v>0</v>
          </cell>
          <cell r="AJ651">
            <v>103.5</v>
          </cell>
          <cell r="AK651">
            <v>322.01</v>
          </cell>
          <cell r="AL651">
            <v>4017.4799999999991</v>
          </cell>
        </row>
        <row r="652">
          <cell r="A652">
            <v>38929</v>
          </cell>
          <cell r="AM652">
            <v>3.5</v>
          </cell>
          <cell r="AN652">
            <v>39.602000000000004</v>
          </cell>
          <cell r="AO652">
            <v>363.35199999999992</v>
          </cell>
          <cell r="AP652">
            <v>1334.192</v>
          </cell>
        </row>
        <row r="653">
          <cell r="A653">
            <v>38930</v>
          </cell>
          <cell r="AE653">
            <v>0.35</v>
          </cell>
          <cell r="AF653">
            <v>0</v>
          </cell>
          <cell r="AG653">
            <v>5.6</v>
          </cell>
          <cell r="AH653">
            <v>52.46</v>
          </cell>
        </row>
        <row r="654">
          <cell r="A654">
            <v>38930</v>
          </cell>
          <cell r="AI654">
            <v>0</v>
          </cell>
          <cell r="AJ654">
            <v>0</v>
          </cell>
          <cell r="AK654">
            <v>322.01</v>
          </cell>
          <cell r="AL654">
            <v>4017.4799999999991</v>
          </cell>
        </row>
        <row r="655">
          <cell r="A655">
            <v>38930</v>
          </cell>
          <cell r="AM655">
            <v>6.57</v>
          </cell>
          <cell r="AN655">
            <v>3.07</v>
          </cell>
          <cell r="AO655">
            <v>366.42199999999991</v>
          </cell>
          <cell r="AP655">
            <v>1337.2619999999999</v>
          </cell>
        </row>
        <row r="656">
          <cell r="A656">
            <v>38931</v>
          </cell>
          <cell r="AE656">
            <v>0.6</v>
          </cell>
          <cell r="AF656">
            <v>0.25</v>
          </cell>
          <cell r="AG656">
            <v>5.85</v>
          </cell>
          <cell r="AH656">
            <v>52.71</v>
          </cell>
        </row>
        <row r="657">
          <cell r="A657">
            <v>38931</v>
          </cell>
          <cell r="AI657">
            <v>0</v>
          </cell>
          <cell r="AJ657">
            <v>0</v>
          </cell>
          <cell r="AK657">
            <v>322.01</v>
          </cell>
          <cell r="AL657">
            <v>4017.4799999999991</v>
          </cell>
        </row>
        <row r="658">
          <cell r="A658">
            <v>38931</v>
          </cell>
          <cell r="AM658">
            <v>6.57</v>
          </cell>
          <cell r="AN658">
            <v>3.07</v>
          </cell>
          <cell r="AO658">
            <v>366.42199999999991</v>
          </cell>
          <cell r="AP658">
            <v>1337.2619999999999</v>
          </cell>
        </row>
        <row r="659">
          <cell r="A659">
            <v>38932</v>
          </cell>
          <cell r="AE659">
            <v>0.6</v>
          </cell>
          <cell r="AF659">
            <v>0.25</v>
          </cell>
          <cell r="AG659">
            <v>5.85</v>
          </cell>
          <cell r="AH659">
            <v>52.71</v>
          </cell>
        </row>
        <row r="660">
          <cell r="A660">
            <v>38932</v>
          </cell>
          <cell r="AI660">
            <v>0</v>
          </cell>
          <cell r="AJ660">
            <v>0</v>
          </cell>
          <cell r="AK660">
            <v>322.01</v>
          </cell>
          <cell r="AL660">
            <v>4017.4799999999991</v>
          </cell>
        </row>
        <row r="661">
          <cell r="A661">
            <v>38932</v>
          </cell>
          <cell r="AM661">
            <v>9.120000000000001</v>
          </cell>
          <cell r="AN661">
            <v>5.6199999999999992</v>
          </cell>
          <cell r="AO661">
            <v>368.97199999999992</v>
          </cell>
          <cell r="AP661">
            <v>1339.8119999999999</v>
          </cell>
        </row>
        <row r="662">
          <cell r="A662">
            <v>38933</v>
          </cell>
          <cell r="AE662">
            <v>1.1000000000000001</v>
          </cell>
          <cell r="AF662">
            <v>0.75</v>
          </cell>
          <cell r="AG662">
            <v>6.35</v>
          </cell>
          <cell r="AH662">
            <v>53.21</v>
          </cell>
        </row>
        <row r="663">
          <cell r="A663">
            <v>38933</v>
          </cell>
          <cell r="AI663">
            <v>10</v>
          </cell>
          <cell r="AJ663">
            <v>10</v>
          </cell>
          <cell r="AK663">
            <v>332.01</v>
          </cell>
          <cell r="AL663">
            <v>4027.4799999999991</v>
          </cell>
        </row>
        <row r="664">
          <cell r="A664">
            <v>38933</v>
          </cell>
          <cell r="AM664">
            <v>12.22</v>
          </cell>
          <cell r="AN664">
            <v>8.7199999999999989</v>
          </cell>
          <cell r="AO664">
            <v>372.07199999999995</v>
          </cell>
          <cell r="AP664">
            <v>1342.9119999999998</v>
          </cell>
        </row>
        <row r="665">
          <cell r="A665">
            <v>38934</v>
          </cell>
          <cell r="AE665">
            <v>1.1000000000000001</v>
          </cell>
          <cell r="AF665">
            <v>0.75</v>
          </cell>
          <cell r="AG665">
            <v>6.35</v>
          </cell>
          <cell r="AH665">
            <v>53.21</v>
          </cell>
        </row>
        <row r="666">
          <cell r="A666">
            <v>38934</v>
          </cell>
          <cell r="AI666">
            <v>10</v>
          </cell>
          <cell r="AJ666">
            <v>10</v>
          </cell>
          <cell r="AK666">
            <v>332.01</v>
          </cell>
          <cell r="AL666">
            <v>4027.4799999999991</v>
          </cell>
        </row>
        <row r="667">
          <cell r="A667">
            <v>38934</v>
          </cell>
          <cell r="AM667">
            <v>12.22</v>
          </cell>
          <cell r="AN667">
            <v>8.7199999999999989</v>
          </cell>
          <cell r="AO667">
            <v>372.07199999999995</v>
          </cell>
          <cell r="AP667">
            <v>1342.9119999999998</v>
          </cell>
        </row>
        <row r="668">
          <cell r="A668">
            <v>38935</v>
          </cell>
          <cell r="AE668">
            <v>0</v>
          </cell>
          <cell r="AF668">
            <v>0.75</v>
          </cell>
          <cell r="AG668">
            <v>6.35</v>
          </cell>
          <cell r="AH668">
            <v>53.21</v>
          </cell>
        </row>
        <row r="669">
          <cell r="A669">
            <v>38935</v>
          </cell>
          <cell r="AI669">
            <v>0</v>
          </cell>
          <cell r="AJ669">
            <v>10</v>
          </cell>
          <cell r="AK669">
            <v>332.01</v>
          </cell>
          <cell r="AL669">
            <v>4027.4799999999991</v>
          </cell>
        </row>
        <row r="670">
          <cell r="A670">
            <v>38935</v>
          </cell>
          <cell r="AM670">
            <v>0</v>
          </cell>
          <cell r="AN670">
            <v>8.7199999999999989</v>
          </cell>
          <cell r="AO670">
            <v>372.07199999999995</v>
          </cell>
          <cell r="AP670">
            <v>1342.9119999999998</v>
          </cell>
        </row>
        <row r="671">
          <cell r="A671">
            <v>38936</v>
          </cell>
          <cell r="AE671">
            <v>0</v>
          </cell>
          <cell r="AF671">
            <v>0.75</v>
          </cell>
          <cell r="AG671">
            <v>6.35</v>
          </cell>
          <cell r="AH671">
            <v>53.21</v>
          </cell>
        </row>
        <row r="672">
          <cell r="A672">
            <v>38936</v>
          </cell>
          <cell r="AI672">
            <v>0</v>
          </cell>
          <cell r="AJ672">
            <v>10</v>
          </cell>
          <cell r="AK672">
            <v>332.01</v>
          </cell>
          <cell r="AL672">
            <v>4027.4799999999991</v>
          </cell>
        </row>
        <row r="673">
          <cell r="A673">
            <v>38936</v>
          </cell>
          <cell r="AM673">
            <v>3.5</v>
          </cell>
          <cell r="AN673">
            <v>12.219999999999999</v>
          </cell>
          <cell r="AO673">
            <v>375.57199999999995</v>
          </cell>
          <cell r="AP673">
            <v>1346.4119999999998</v>
          </cell>
        </row>
        <row r="674">
          <cell r="A674">
            <v>38937</v>
          </cell>
          <cell r="AE674">
            <v>0</v>
          </cell>
          <cell r="AF674">
            <v>0.75</v>
          </cell>
          <cell r="AG674">
            <v>6.35</v>
          </cell>
          <cell r="AH674">
            <v>53.21</v>
          </cell>
        </row>
        <row r="675">
          <cell r="A675">
            <v>38937</v>
          </cell>
          <cell r="AI675">
            <v>9.6</v>
          </cell>
          <cell r="AJ675">
            <v>19.600000000000001</v>
          </cell>
          <cell r="AK675">
            <v>341.61</v>
          </cell>
          <cell r="AL675">
            <v>4037.079999999999</v>
          </cell>
        </row>
        <row r="676">
          <cell r="A676">
            <v>38937</v>
          </cell>
          <cell r="AM676">
            <v>6.5</v>
          </cell>
          <cell r="AN676">
            <v>15.219999999999999</v>
          </cell>
          <cell r="AO676">
            <v>378.57199999999995</v>
          </cell>
          <cell r="AP676">
            <v>1349.4119999999998</v>
          </cell>
        </row>
        <row r="677">
          <cell r="A677">
            <v>38938</v>
          </cell>
          <cell r="AE677">
            <v>0</v>
          </cell>
          <cell r="AF677">
            <v>0.75</v>
          </cell>
          <cell r="AG677">
            <v>6.35</v>
          </cell>
          <cell r="AH677">
            <v>53.21</v>
          </cell>
        </row>
        <row r="678">
          <cell r="A678">
            <v>38938</v>
          </cell>
          <cell r="AI678">
            <v>9.6</v>
          </cell>
          <cell r="AJ678">
            <v>19.600000000000001</v>
          </cell>
          <cell r="AK678">
            <v>341.61</v>
          </cell>
          <cell r="AL678">
            <v>4037.079999999999</v>
          </cell>
        </row>
        <row r="679">
          <cell r="A679">
            <v>38938</v>
          </cell>
          <cell r="AM679">
            <v>6.5</v>
          </cell>
          <cell r="AN679">
            <v>15.219999999999999</v>
          </cell>
          <cell r="AO679">
            <v>378.57199999999995</v>
          </cell>
          <cell r="AP679">
            <v>1349.4119999999998</v>
          </cell>
        </row>
        <row r="680">
          <cell r="A680">
            <v>38939</v>
          </cell>
          <cell r="AE680">
            <v>0</v>
          </cell>
          <cell r="AF680">
            <v>0.75</v>
          </cell>
          <cell r="AG680">
            <v>6.35</v>
          </cell>
          <cell r="AH680">
            <v>53.21</v>
          </cell>
        </row>
        <row r="681">
          <cell r="A681">
            <v>38939</v>
          </cell>
          <cell r="AI681">
            <v>18.350000000000001</v>
          </cell>
          <cell r="AJ681">
            <v>28.35</v>
          </cell>
          <cell r="AK681">
            <v>350.36</v>
          </cell>
          <cell r="AL681">
            <v>4045.829999999999</v>
          </cell>
        </row>
        <row r="682">
          <cell r="A682">
            <v>38939</v>
          </cell>
          <cell r="AM682">
            <v>14.5</v>
          </cell>
          <cell r="AN682">
            <v>23.22</v>
          </cell>
          <cell r="AO682">
            <v>386.57199999999995</v>
          </cell>
          <cell r="AP682">
            <v>1357.4119999999998</v>
          </cell>
        </row>
        <row r="683">
          <cell r="A683">
            <v>38940</v>
          </cell>
          <cell r="AE683">
            <v>0</v>
          </cell>
          <cell r="AF683">
            <v>0.75</v>
          </cell>
          <cell r="AG683">
            <v>6.35</v>
          </cell>
          <cell r="AH683">
            <v>53.21</v>
          </cell>
        </row>
        <row r="684">
          <cell r="A684">
            <v>38940</v>
          </cell>
          <cell r="AI684">
            <v>18.350000000000001</v>
          </cell>
          <cell r="AJ684">
            <v>28.35</v>
          </cell>
          <cell r="AK684">
            <v>350.36</v>
          </cell>
          <cell r="AL684">
            <v>4045.829999999999</v>
          </cell>
        </row>
        <row r="685">
          <cell r="A685">
            <v>38940</v>
          </cell>
          <cell r="AM685">
            <v>17.399999999999999</v>
          </cell>
          <cell r="AN685">
            <v>26.119999999999997</v>
          </cell>
          <cell r="AO685">
            <v>389.47199999999992</v>
          </cell>
          <cell r="AP685">
            <v>1360.3119999999999</v>
          </cell>
        </row>
        <row r="686">
          <cell r="A686">
            <v>38941</v>
          </cell>
          <cell r="AE686">
            <v>0</v>
          </cell>
          <cell r="AF686">
            <v>0.75</v>
          </cell>
          <cell r="AG686">
            <v>6.35</v>
          </cell>
          <cell r="AH686">
            <v>53.21</v>
          </cell>
        </row>
        <row r="687">
          <cell r="A687">
            <v>38941</v>
          </cell>
          <cell r="AI687">
            <v>18.350000000000001</v>
          </cell>
          <cell r="AJ687">
            <v>28.35</v>
          </cell>
          <cell r="AK687">
            <v>350.36</v>
          </cell>
          <cell r="AL687">
            <v>4045.829999999999</v>
          </cell>
        </row>
        <row r="688">
          <cell r="A688">
            <v>38941</v>
          </cell>
          <cell r="AM688">
            <v>17.399999999999999</v>
          </cell>
          <cell r="AN688">
            <v>26.119999999999997</v>
          </cell>
          <cell r="AO688">
            <v>389.47199999999992</v>
          </cell>
          <cell r="AP688">
            <v>1360.3119999999999</v>
          </cell>
        </row>
        <row r="689">
          <cell r="A689">
            <v>38942</v>
          </cell>
          <cell r="AE689">
            <v>0</v>
          </cell>
          <cell r="AF689">
            <v>0.75</v>
          </cell>
          <cell r="AG689">
            <v>6.35</v>
          </cell>
          <cell r="AH689">
            <v>53.21</v>
          </cell>
        </row>
        <row r="690">
          <cell r="A690">
            <v>38942</v>
          </cell>
          <cell r="AI690">
            <v>0</v>
          </cell>
          <cell r="AJ690">
            <v>28.35</v>
          </cell>
          <cell r="AK690">
            <v>350.36</v>
          </cell>
          <cell r="AL690">
            <v>4045.829999999999</v>
          </cell>
        </row>
        <row r="691">
          <cell r="A691">
            <v>38942</v>
          </cell>
          <cell r="AM691">
            <v>0</v>
          </cell>
          <cell r="AN691">
            <v>26.119999999999997</v>
          </cell>
          <cell r="AO691">
            <v>389.47199999999992</v>
          </cell>
          <cell r="AP691">
            <v>1360.3119999999999</v>
          </cell>
        </row>
        <row r="692">
          <cell r="A692">
            <v>38943</v>
          </cell>
          <cell r="AE692">
            <v>0</v>
          </cell>
          <cell r="AF692">
            <v>0.75</v>
          </cell>
          <cell r="AG692">
            <v>6.35</v>
          </cell>
          <cell r="AH692">
            <v>53.21</v>
          </cell>
        </row>
        <row r="693">
          <cell r="A693">
            <v>38943</v>
          </cell>
          <cell r="AI693">
            <v>0</v>
          </cell>
          <cell r="AJ693">
            <v>28.35</v>
          </cell>
          <cell r="AK693">
            <v>350.36</v>
          </cell>
          <cell r="AL693">
            <v>4045.829999999999</v>
          </cell>
        </row>
        <row r="694">
          <cell r="A694">
            <v>38943</v>
          </cell>
          <cell r="AM694">
            <v>2.6</v>
          </cell>
          <cell r="AN694">
            <v>28.72</v>
          </cell>
          <cell r="AO694">
            <v>392.07199999999995</v>
          </cell>
          <cell r="AP694">
            <v>1362.9119999999998</v>
          </cell>
        </row>
        <row r="695">
          <cell r="A695">
            <v>38944</v>
          </cell>
          <cell r="AE695">
            <v>0</v>
          </cell>
          <cell r="AF695">
            <v>0.75</v>
          </cell>
          <cell r="AG695">
            <v>6.35</v>
          </cell>
          <cell r="AH695">
            <v>53.21</v>
          </cell>
        </row>
        <row r="696">
          <cell r="A696">
            <v>38944</v>
          </cell>
          <cell r="AI696">
            <v>0</v>
          </cell>
          <cell r="AJ696">
            <v>28.35</v>
          </cell>
          <cell r="AK696">
            <v>350.36</v>
          </cell>
          <cell r="AL696">
            <v>4045.829999999999</v>
          </cell>
        </row>
        <row r="697">
          <cell r="A697">
            <v>38944</v>
          </cell>
          <cell r="AM697">
            <v>2.6</v>
          </cell>
          <cell r="AN697">
            <v>28.72</v>
          </cell>
          <cell r="AO697">
            <v>392.07199999999995</v>
          </cell>
          <cell r="AP697">
            <v>1362.9119999999998</v>
          </cell>
        </row>
        <row r="698">
          <cell r="A698">
            <v>38945</v>
          </cell>
          <cell r="AE698">
            <v>0</v>
          </cell>
          <cell r="AF698">
            <v>0.75</v>
          </cell>
          <cell r="AG698">
            <v>6.35</v>
          </cell>
          <cell r="AH698">
            <v>53.21</v>
          </cell>
        </row>
        <row r="699">
          <cell r="A699">
            <v>38945</v>
          </cell>
          <cell r="AI699">
            <v>0</v>
          </cell>
          <cell r="AJ699">
            <v>28.35</v>
          </cell>
          <cell r="AK699">
            <v>350.36</v>
          </cell>
          <cell r="AL699">
            <v>4045.829999999999</v>
          </cell>
        </row>
        <row r="700">
          <cell r="A700">
            <v>38945</v>
          </cell>
          <cell r="AM700">
            <v>2.6</v>
          </cell>
          <cell r="AN700">
            <v>28.72</v>
          </cell>
          <cell r="AO700">
            <v>392.07199999999995</v>
          </cell>
          <cell r="AP700">
            <v>1362.9119999999998</v>
          </cell>
        </row>
        <row r="701">
          <cell r="A701">
            <v>38946</v>
          </cell>
          <cell r="AE701">
            <v>0</v>
          </cell>
          <cell r="AF701">
            <v>0.75</v>
          </cell>
          <cell r="AG701">
            <v>6.35</v>
          </cell>
          <cell r="AH701">
            <v>53.21</v>
          </cell>
        </row>
        <row r="702">
          <cell r="A702">
            <v>38946</v>
          </cell>
          <cell r="AI702">
            <v>10.5</v>
          </cell>
          <cell r="AJ702">
            <v>38.85</v>
          </cell>
          <cell r="AK702">
            <v>360.86</v>
          </cell>
          <cell r="AL702">
            <v>4056.329999999999</v>
          </cell>
        </row>
        <row r="703">
          <cell r="A703">
            <v>38946</v>
          </cell>
          <cell r="AM703">
            <v>5.2</v>
          </cell>
          <cell r="AN703">
            <v>31.32</v>
          </cell>
          <cell r="AO703">
            <v>394.67199999999997</v>
          </cell>
          <cell r="AP703">
            <v>1365.5119999999997</v>
          </cell>
        </row>
        <row r="704">
          <cell r="A704">
            <v>38947</v>
          </cell>
          <cell r="AE704">
            <v>0</v>
          </cell>
          <cell r="AF704">
            <v>0.75</v>
          </cell>
          <cell r="AG704">
            <v>6.35</v>
          </cell>
          <cell r="AH704">
            <v>53.21</v>
          </cell>
        </row>
        <row r="705">
          <cell r="A705">
            <v>38947</v>
          </cell>
          <cell r="AI705">
            <v>10.5</v>
          </cell>
          <cell r="AJ705">
            <v>38.85</v>
          </cell>
          <cell r="AK705">
            <v>360.86</v>
          </cell>
          <cell r="AL705">
            <v>4056.329999999999</v>
          </cell>
        </row>
        <row r="706">
          <cell r="A706">
            <v>38947</v>
          </cell>
          <cell r="AM706">
            <v>5.2</v>
          </cell>
          <cell r="AN706">
            <v>31.32</v>
          </cell>
          <cell r="AO706">
            <v>394.67199999999997</v>
          </cell>
          <cell r="AP706">
            <v>1365.5119999999997</v>
          </cell>
        </row>
        <row r="707">
          <cell r="A707">
            <v>38948</v>
          </cell>
          <cell r="AE707">
            <v>0</v>
          </cell>
          <cell r="AF707">
            <v>0.75</v>
          </cell>
          <cell r="AG707">
            <v>6.35</v>
          </cell>
          <cell r="AH707">
            <v>53.21</v>
          </cell>
        </row>
        <row r="708">
          <cell r="A708">
            <v>38948</v>
          </cell>
          <cell r="AI708">
            <v>17.350000000000001</v>
          </cell>
          <cell r="AJ708">
            <v>45.7</v>
          </cell>
          <cell r="AK708">
            <v>367.71000000000004</v>
          </cell>
          <cell r="AL708">
            <v>4063.1799999999989</v>
          </cell>
        </row>
        <row r="709">
          <cell r="A709">
            <v>38948</v>
          </cell>
          <cell r="AM709">
            <v>5.2</v>
          </cell>
          <cell r="AN709">
            <v>31.32</v>
          </cell>
          <cell r="AO709">
            <v>394.67199999999997</v>
          </cell>
          <cell r="AP709">
            <v>1365.5119999999997</v>
          </cell>
        </row>
        <row r="710">
          <cell r="A710">
            <v>38949</v>
          </cell>
          <cell r="AE710">
            <v>1.2</v>
          </cell>
          <cell r="AF710">
            <v>1.95</v>
          </cell>
          <cell r="AG710">
            <v>7.55</v>
          </cell>
          <cell r="AH710">
            <v>54.410000000000004</v>
          </cell>
        </row>
        <row r="711">
          <cell r="A711">
            <v>38949</v>
          </cell>
          <cell r="AI711">
            <v>56</v>
          </cell>
          <cell r="AJ711">
            <v>101.7</v>
          </cell>
          <cell r="AK711">
            <v>423.71000000000004</v>
          </cell>
          <cell r="AL711">
            <v>4119.1799999999985</v>
          </cell>
        </row>
        <row r="712">
          <cell r="A712">
            <v>38949</v>
          </cell>
          <cell r="AM712">
            <v>13.1</v>
          </cell>
          <cell r="AN712">
            <v>44.42</v>
          </cell>
          <cell r="AO712">
            <v>407.77199999999999</v>
          </cell>
          <cell r="AP712">
            <v>1378.6119999999996</v>
          </cell>
        </row>
        <row r="713">
          <cell r="A713">
            <v>38950</v>
          </cell>
          <cell r="AE713">
            <v>1.2</v>
          </cell>
          <cell r="AF713">
            <v>1.95</v>
          </cell>
          <cell r="AG713">
            <v>7.55</v>
          </cell>
          <cell r="AH713">
            <v>54.410000000000004</v>
          </cell>
        </row>
        <row r="714">
          <cell r="A714">
            <v>38950</v>
          </cell>
          <cell r="AI714">
            <v>56</v>
          </cell>
          <cell r="AJ714">
            <v>101.7</v>
          </cell>
          <cell r="AK714">
            <v>423.71000000000004</v>
          </cell>
          <cell r="AL714">
            <v>4119.1799999999985</v>
          </cell>
        </row>
        <row r="715">
          <cell r="A715">
            <v>38950</v>
          </cell>
          <cell r="AM715">
            <v>13.1</v>
          </cell>
          <cell r="AN715">
            <v>44.42</v>
          </cell>
          <cell r="AO715">
            <v>407.77199999999999</v>
          </cell>
          <cell r="AP715">
            <v>1378.6119999999996</v>
          </cell>
        </row>
        <row r="716">
          <cell r="A716">
            <v>38951</v>
          </cell>
          <cell r="AE716">
            <v>1.2</v>
          </cell>
          <cell r="AF716">
            <v>1.95</v>
          </cell>
          <cell r="AG716">
            <v>7.55</v>
          </cell>
          <cell r="AH716">
            <v>54.410000000000004</v>
          </cell>
        </row>
        <row r="717">
          <cell r="A717">
            <v>38951</v>
          </cell>
          <cell r="AI717">
            <v>56</v>
          </cell>
          <cell r="AJ717">
            <v>101.7</v>
          </cell>
          <cell r="AK717">
            <v>423.71000000000004</v>
          </cell>
          <cell r="AL717">
            <v>4119.1799999999985</v>
          </cell>
        </row>
        <row r="718">
          <cell r="A718">
            <v>38951</v>
          </cell>
          <cell r="AM718">
            <v>13.1</v>
          </cell>
          <cell r="AN718">
            <v>44.42</v>
          </cell>
          <cell r="AO718">
            <v>407.77199999999999</v>
          </cell>
          <cell r="AP718">
            <v>1378.6119999999996</v>
          </cell>
        </row>
        <row r="719">
          <cell r="A719">
            <v>38952</v>
          </cell>
          <cell r="AE719">
            <v>1.2</v>
          </cell>
          <cell r="AF719">
            <v>1.95</v>
          </cell>
          <cell r="AG719">
            <v>7.55</v>
          </cell>
          <cell r="AH719">
            <v>54.410000000000004</v>
          </cell>
        </row>
        <row r="720">
          <cell r="A720">
            <v>38952</v>
          </cell>
          <cell r="AI720">
            <v>56</v>
          </cell>
          <cell r="AJ720">
            <v>101.7</v>
          </cell>
          <cell r="AK720">
            <v>423.71000000000004</v>
          </cell>
          <cell r="AL720">
            <v>4119.1799999999985</v>
          </cell>
        </row>
        <row r="721">
          <cell r="A721">
            <v>38952</v>
          </cell>
          <cell r="AM721">
            <v>13.1</v>
          </cell>
          <cell r="AN721">
            <v>44.42</v>
          </cell>
          <cell r="AO721">
            <v>407.77199999999999</v>
          </cell>
          <cell r="AP721">
            <v>1378.6119999999996</v>
          </cell>
        </row>
        <row r="722">
          <cell r="A722">
            <v>38953</v>
          </cell>
          <cell r="AE722">
            <v>1.2</v>
          </cell>
          <cell r="AF722">
            <v>1.95</v>
          </cell>
          <cell r="AG722">
            <v>7.55</v>
          </cell>
          <cell r="AH722">
            <v>54.410000000000004</v>
          </cell>
        </row>
        <row r="723">
          <cell r="A723">
            <v>38953</v>
          </cell>
          <cell r="AI723">
            <v>56</v>
          </cell>
          <cell r="AJ723">
            <v>101.7</v>
          </cell>
          <cell r="AK723">
            <v>423.71000000000004</v>
          </cell>
          <cell r="AL723">
            <v>4119.1799999999985</v>
          </cell>
        </row>
        <row r="724">
          <cell r="A724">
            <v>38953</v>
          </cell>
          <cell r="AM724">
            <v>13.1</v>
          </cell>
          <cell r="AN724">
            <v>44.42</v>
          </cell>
          <cell r="AO724">
            <v>407.77199999999999</v>
          </cell>
          <cell r="AP724">
            <v>1378.6119999999996</v>
          </cell>
        </row>
        <row r="725">
          <cell r="A725">
            <v>38954</v>
          </cell>
          <cell r="AE725">
            <v>1.2</v>
          </cell>
          <cell r="AF725">
            <v>1.95</v>
          </cell>
          <cell r="AG725">
            <v>7.55</v>
          </cell>
          <cell r="AH725">
            <v>54.410000000000004</v>
          </cell>
        </row>
        <row r="726">
          <cell r="A726">
            <v>38954</v>
          </cell>
          <cell r="AI726">
            <v>56</v>
          </cell>
          <cell r="AJ726">
            <v>101.7</v>
          </cell>
          <cell r="AK726">
            <v>423.71000000000004</v>
          </cell>
          <cell r="AL726">
            <v>4119.1799999999985</v>
          </cell>
        </row>
        <row r="727">
          <cell r="A727">
            <v>38954</v>
          </cell>
          <cell r="AM727">
            <v>15.85</v>
          </cell>
          <cell r="AN727">
            <v>47.17</v>
          </cell>
          <cell r="AO727">
            <v>410.52199999999999</v>
          </cell>
          <cell r="AP727">
            <v>1381.3619999999996</v>
          </cell>
        </row>
        <row r="728">
          <cell r="A728">
            <v>38955</v>
          </cell>
          <cell r="AE728">
            <v>1.2</v>
          </cell>
          <cell r="AF728">
            <v>1.95</v>
          </cell>
          <cell r="AG728">
            <v>7.55</v>
          </cell>
          <cell r="AH728">
            <v>54.410000000000004</v>
          </cell>
        </row>
        <row r="729">
          <cell r="A729">
            <v>38955</v>
          </cell>
          <cell r="AI729">
            <v>56</v>
          </cell>
          <cell r="AJ729">
            <v>101.7</v>
          </cell>
          <cell r="AK729">
            <v>423.71000000000004</v>
          </cell>
          <cell r="AL729">
            <v>4119.1799999999985</v>
          </cell>
        </row>
        <row r="730">
          <cell r="A730">
            <v>38955</v>
          </cell>
          <cell r="AM730">
            <v>15.85</v>
          </cell>
          <cell r="AN730">
            <v>47.17</v>
          </cell>
          <cell r="AO730">
            <v>410.52199999999999</v>
          </cell>
          <cell r="AP730">
            <v>1381.3619999999996</v>
          </cell>
        </row>
        <row r="731">
          <cell r="A731">
            <v>38956</v>
          </cell>
          <cell r="AE731">
            <v>0</v>
          </cell>
          <cell r="AF731">
            <v>1.95</v>
          </cell>
          <cell r="AG731">
            <v>7.55</v>
          </cell>
          <cell r="AH731">
            <v>54.410000000000004</v>
          </cell>
        </row>
        <row r="732">
          <cell r="A732">
            <v>38956</v>
          </cell>
          <cell r="AI732">
            <v>0</v>
          </cell>
          <cell r="AJ732">
            <v>101.7</v>
          </cell>
          <cell r="AK732">
            <v>423.71000000000004</v>
          </cell>
          <cell r="AL732">
            <v>4119.1799999999985</v>
          </cell>
        </row>
        <row r="733">
          <cell r="A733">
            <v>38956</v>
          </cell>
          <cell r="AM733">
            <v>0</v>
          </cell>
          <cell r="AN733">
            <v>47.17</v>
          </cell>
          <cell r="AO733">
            <v>410.52199999999999</v>
          </cell>
          <cell r="AP733">
            <v>1381.3619999999996</v>
          </cell>
        </row>
        <row r="734">
          <cell r="A734">
            <v>38957</v>
          </cell>
          <cell r="AE734">
            <v>0</v>
          </cell>
          <cell r="AF734">
            <v>1.95</v>
          </cell>
          <cell r="AG734">
            <v>7.55</v>
          </cell>
          <cell r="AH734">
            <v>54.410000000000004</v>
          </cell>
        </row>
        <row r="735">
          <cell r="A735">
            <v>38957</v>
          </cell>
          <cell r="AI735">
            <v>0</v>
          </cell>
          <cell r="AJ735">
            <v>101.7</v>
          </cell>
          <cell r="AK735">
            <v>423.71000000000004</v>
          </cell>
          <cell r="AL735">
            <v>4119.1799999999985</v>
          </cell>
        </row>
        <row r="736">
          <cell r="A736">
            <v>38957</v>
          </cell>
          <cell r="AM736">
            <v>0</v>
          </cell>
          <cell r="AN736">
            <v>47.17</v>
          </cell>
          <cell r="AO736">
            <v>410.52199999999999</v>
          </cell>
          <cell r="AP736">
            <v>1381.3619999999996</v>
          </cell>
        </row>
        <row r="737">
          <cell r="A737">
            <v>38958</v>
          </cell>
          <cell r="AE737">
            <v>0</v>
          </cell>
          <cell r="AF737">
            <v>1.95</v>
          </cell>
          <cell r="AG737">
            <v>7.55</v>
          </cell>
          <cell r="AH737">
            <v>54.410000000000004</v>
          </cell>
        </row>
        <row r="738">
          <cell r="A738">
            <v>38958</v>
          </cell>
          <cell r="AI738">
            <v>0</v>
          </cell>
          <cell r="AJ738">
            <v>101.7</v>
          </cell>
          <cell r="AK738">
            <v>423.71000000000004</v>
          </cell>
          <cell r="AL738">
            <v>4119.1799999999985</v>
          </cell>
        </row>
        <row r="739">
          <cell r="A739">
            <v>38958</v>
          </cell>
          <cell r="AM739">
            <v>1.75</v>
          </cell>
          <cell r="AN739">
            <v>48.92</v>
          </cell>
          <cell r="AO739">
            <v>412.27199999999999</v>
          </cell>
          <cell r="AP739">
            <v>1383.1119999999996</v>
          </cell>
        </row>
        <row r="740">
          <cell r="A740">
            <v>38959</v>
          </cell>
          <cell r="AE740">
            <v>0</v>
          </cell>
          <cell r="AF740">
            <v>1.95</v>
          </cell>
          <cell r="AG740">
            <v>7.55</v>
          </cell>
          <cell r="AH740">
            <v>54.410000000000004</v>
          </cell>
        </row>
        <row r="741">
          <cell r="A741">
            <v>38959</v>
          </cell>
          <cell r="AI741">
            <v>0</v>
          </cell>
          <cell r="AJ741">
            <v>101.7</v>
          </cell>
          <cell r="AK741">
            <v>423.71000000000004</v>
          </cell>
          <cell r="AL741">
            <v>4119.1799999999985</v>
          </cell>
        </row>
        <row r="742">
          <cell r="A742">
            <v>38959</v>
          </cell>
          <cell r="AM742">
            <v>4.75</v>
          </cell>
          <cell r="AN742">
            <v>51.92</v>
          </cell>
          <cell r="AO742">
            <v>415.27199999999999</v>
          </cell>
          <cell r="AP742">
            <v>1386.1119999999996</v>
          </cell>
        </row>
        <row r="743">
          <cell r="A743">
            <v>38960</v>
          </cell>
          <cell r="AE743">
            <v>0</v>
          </cell>
          <cell r="AF743">
            <v>1.95</v>
          </cell>
          <cell r="AG743">
            <v>7.55</v>
          </cell>
          <cell r="AH743">
            <v>54.410000000000004</v>
          </cell>
        </row>
        <row r="744">
          <cell r="A744">
            <v>38960</v>
          </cell>
          <cell r="AI744">
            <v>0</v>
          </cell>
          <cell r="AJ744">
            <v>101.7</v>
          </cell>
          <cell r="AK744">
            <v>423.71000000000004</v>
          </cell>
          <cell r="AL744">
            <v>4119.1799999999985</v>
          </cell>
        </row>
        <row r="745">
          <cell r="A745">
            <v>38960</v>
          </cell>
          <cell r="AM745">
            <v>7.75</v>
          </cell>
          <cell r="AN745">
            <v>54.92</v>
          </cell>
          <cell r="AO745">
            <v>418.27199999999999</v>
          </cell>
          <cell r="AP745">
            <v>1389.1119999999996</v>
          </cell>
        </row>
        <row r="746">
          <cell r="A746">
            <v>38961</v>
          </cell>
          <cell r="AE746">
            <v>0</v>
          </cell>
          <cell r="AF746">
            <v>0</v>
          </cell>
          <cell r="AG746">
            <v>7.55</v>
          </cell>
          <cell r="AH746">
            <v>54.410000000000004</v>
          </cell>
        </row>
        <row r="747">
          <cell r="A747">
            <v>38961</v>
          </cell>
          <cell r="AI747">
            <v>0</v>
          </cell>
          <cell r="AJ747">
            <v>0</v>
          </cell>
          <cell r="AK747">
            <v>423.71000000000004</v>
          </cell>
          <cell r="AL747">
            <v>4119.1799999999985</v>
          </cell>
        </row>
        <row r="748">
          <cell r="A748">
            <v>38961</v>
          </cell>
          <cell r="AM748">
            <v>11.25</v>
          </cell>
          <cell r="AN748">
            <v>3.5</v>
          </cell>
          <cell r="AO748">
            <v>421.77199999999999</v>
          </cell>
          <cell r="AP748">
            <v>1392.6119999999996</v>
          </cell>
        </row>
        <row r="749">
          <cell r="A749">
            <v>38962</v>
          </cell>
          <cell r="AE749">
            <v>0</v>
          </cell>
          <cell r="AF749">
            <v>0</v>
          </cell>
          <cell r="AG749">
            <v>7.55</v>
          </cell>
          <cell r="AH749">
            <v>54.410000000000004</v>
          </cell>
        </row>
        <row r="750">
          <cell r="A750">
            <v>38962</v>
          </cell>
          <cell r="AI750">
            <v>0</v>
          </cell>
          <cell r="AJ750">
            <v>0</v>
          </cell>
          <cell r="AK750">
            <v>423.71000000000004</v>
          </cell>
          <cell r="AL750">
            <v>4119.1799999999985</v>
          </cell>
        </row>
        <row r="751">
          <cell r="A751">
            <v>38962</v>
          </cell>
          <cell r="AM751">
            <v>11.25</v>
          </cell>
          <cell r="AN751">
            <v>3.5</v>
          </cell>
          <cell r="AO751">
            <v>421.77199999999999</v>
          </cell>
          <cell r="AP751">
            <v>1392.6119999999996</v>
          </cell>
        </row>
        <row r="752">
          <cell r="A752">
            <v>38963</v>
          </cell>
          <cell r="AE752">
            <v>0</v>
          </cell>
          <cell r="AF752">
            <v>0</v>
          </cell>
          <cell r="AG752">
            <v>7.55</v>
          </cell>
          <cell r="AH752">
            <v>54.410000000000004</v>
          </cell>
        </row>
        <row r="753">
          <cell r="A753">
            <v>38963</v>
          </cell>
          <cell r="AI753">
            <v>0</v>
          </cell>
          <cell r="AJ753">
            <v>0</v>
          </cell>
          <cell r="AK753">
            <v>423.71000000000004</v>
          </cell>
          <cell r="AL753">
            <v>4119.1799999999985</v>
          </cell>
        </row>
        <row r="754">
          <cell r="A754">
            <v>38963</v>
          </cell>
          <cell r="AM754">
            <v>0</v>
          </cell>
          <cell r="AN754">
            <v>3.5</v>
          </cell>
          <cell r="AO754">
            <v>421.77199999999999</v>
          </cell>
          <cell r="AP754">
            <v>1392.6119999999996</v>
          </cell>
        </row>
        <row r="755">
          <cell r="A755">
            <v>38964</v>
          </cell>
          <cell r="AE755">
            <v>0</v>
          </cell>
          <cell r="AF755">
            <v>0</v>
          </cell>
          <cell r="AG755">
            <v>7.55</v>
          </cell>
          <cell r="AH755">
            <v>54.410000000000004</v>
          </cell>
        </row>
        <row r="756">
          <cell r="A756">
            <v>38964</v>
          </cell>
          <cell r="AI756">
            <v>0</v>
          </cell>
          <cell r="AJ756">
            <v>0</v>
          </cell>
          <cell r="AK756">
            <v>423.71000000000004</v>
          </cell>
          <cell r="AL756">
            <v>4119.1799999999985</v>
          </cell>
        </row>
        <row r="757">
          <cell r="A757">
            <v>38964</v>
          </cell>
          <cell r="AM757">
            <v>3.1</v>
          </cell>
          <cell r="AN757">
            <v>6.6</v>
          </cell>
          <cell r="AO757">
            <v>424.87200000000001</v>
          </cell>
          <cell r="AP757">
            <v>1395.7119999999995</v>
          </cell>
        </row>
        <row r="758">
          <cell r="A758">
            <v>38965</v>
          </cell>
          <cell r="AE758">
            <v>0</v>
          </cell>
          <cell r="AF758">
            <v>0</v>
          </cell>
          <cell r="AG758">
            <v>7.55</v>
          </cell>
          <cell r="AH758">
            <v>54.410000000000004</v>
          </cell>
        </row>
        <row r="759">
          <cell r="A759">
            <v>38965</v>
          </cell>
          <cell r="AI759">
            <v>0</v>
          </cell>
          <cell r="AJ759">
            <v>0</v>
          </cell>
          <cell r="AK759">
            <v>423.71000000000004</v>
          </cell>
          <cell r="AL759">
            <v>4119.1799999999985</v>
          </cell>
        </row>
        <row r="760">
          <cell r="A760">
            <v>38965</v>
          </cell>
          <cell r="AM760">
            <v>4.8499999999999996</v>
          </cell>
          <cell r="AN760">
            <v>8.35</v>
          </cell>
          <cell r="AO760">
            <v>426.62200000000001</v>
          </cell>
          <cell r="AP760">
            <v>1397.4619999999995</v>
          </cell>
        </row>
        <row r="761">
          <cell r="A761">
            <v>38966</v>
          </cell>
          <cell r="AE761">
            <v>0</v>
          </cell>
          <cell r="AF761">
            <v>0</v>
          </cell>
          <cell r="AG761">
            <v>7.55</v>
          </cell>
          <cell r="AH761">
            <v>54.410000000000004</v>
          </cell>
        </row>
        <row r="762">
          <cell r="A762">
            <v>38966</v>
          </cell>
          <cell r="AI762">
            <v>0</v>
          </cell>
          <cell r="AJ762">
            <v>0</v>
          </cell>
          <cell r="AK762">
            <v>423.71000000000004</v>
          </cell>
          <cell r="AL762">
            <v>4119.1799999999985</v>
          </cell>
        </row>
        <row r="763">
          <cell r="A763">
            <v>38966</v>
          </cell>
          <cell r="AM763">
            <v>4.8499999999999996</v>
          </cell>
          <cell r="AN763">
            <v>8.35</v>
          </cell>
          <cell r="AO763">
            <v>426.62200000000001</v>
          </cell>
          <cell r="AP763">
            <v>1397.4619999999995</v>
          </cell>
        </row>
        <row r="764">
          <cell r="A764">
            <v>38967</v>
          </cell>
          <cell r="AE764">
            <v>0</v>
          </cell>
          <cell r="AF764">
            <v>0</v>
          </cell>
          <cell r="AG764">
            <v>7.55</v>
          </cell>
          <cell r="AH764">
            <v>54.410000000000004</v>
          </cell>
        </row>
        <row r="765">
          <cell r="A765">
            <v>38967</v>
          </cell>
          <cell r="AI765">
            <v>0</v>
          </cell>
          <cell r="AJ765">
            <v>0</v>
          </cell>
          <cell r="AK765">
            <v>423.71000000000004</v>
          </cell>
          <cell r="AL765">
            <v>4119.1799999999985</v>
          </cell>
        </row>
        <row r="766">
          <cell r="A766">
            <v>38967</v>
          </cell>
          <cell r="AM766">
            <v>4.8499999999999996</v>
          </cell>
          <cell r="AN766">
            <v>8.35</v>
          </cell>
          <cell r="AO766">
            <v>426.62200000000001</v>
          </cell>
          <cell r="AP766">
            <v>1397.4619999999995</v>
          </cell>
        </row>
        <row r="767">
          <cell r="A767">
            <v>38968</v>
          </cell>
          <cell r="AE767">
            <v>0</v>
          </cell>
          <cell r="AF767">
            <v>0</v>
          </cell>
          <cell r="AG767">
            <v>7.55</v>
          </cell>
          <cell r="AH767">
            <v>54.410000000000004</v>
          </cell>
        </row>
        <row r="768">
          <cell r="A768">
            <v>38968</v>
          </cell>
          <cell r="AI768">
            <v>0</v>
          </cell>
          <cell r="AJ768">
            <v>0</v>
          </cell>
          <cell r="AK768">
            <v>423.71000000000004</v>
          </cell>
          <cell r="AL768">
            <v>4119.1799999999985</v>
          </cell>
        </row>
        <row r="769">
          <cell r="A769">
            <v>38968</v>
          </cell>
          <cell r="AM769">
            <v>4.8499999999999996</v>
          </cell>
          <cell r="AN769">
            <v>8.35</v>
          </cell>
          <cell r="AO769">
            <v>426.62200000000001</v>
          </cell>
          <cell r="AP769">
            <v>1397.4619999999995</v>
          </cell>
        </row>
        <row r="770">
          <cell r="A770">
            <v>38969</v>
          </cell>
          <cell r="AE770">
            <v>0</v>
          </cell>
          <cell r="AF770">
            <v>0</v>
          </cell>
          <cell r="AG770">
            <v>7.55</v>
          </cell>
          <cell r="AH770">
            <v>54.410000000000004</v>
          </cell>
        </row>
        <row r="771">
          <cell r="A771">
            <v>38969</v>
          </cell>
          <cell r="AI771">
            <v>0</v>
          </cell>
          <cell r="AJ771">
            <v>0</v>
          </cell>
          <cell r="AK771">
            <v>423.71000000000004</v>
          </cell>
          <cell r="AL771">
            <v>4119.1799999999985</v>
          </cell>
        </row>
        <row r="772">
          <cell r="A772">
            <v>38969</v>
          </cell>
          <cell r="AM772">
            <v>4.8499999999999996</v>
          </cell>
          <cell r="AN772">
            <v>8.35</v>
          </cell>
          <cell r="AO772">
            <v>426.62200000000001</v>
          </cell>
          <cell r="AP772">
            <v>1397.4619999999995</v>
          </cell>
        </row>
        <row r="773">
          <cell r="A773">
            <v>38970</v>
          </cell>
          <cell r="AE773">
            <v>0</v>
          </cell>
          <cell r="AF773">
            <v>0</v>
          </cell>
          <cell r="AG773">
            <v>7.55</v>
          </cell>
          <cell r="AH773">
            <v>54.410000000000004</v>
          </cell>
        </row>
        <row r="774">
          <cell r="A774">
            <v>38970</v>
          </cell>
          <cell r="AI774">
            <v>0</v>
          </cell>
          <cell r="AJ774">
            <v>0</v>
          </cell>
          <cell r="AK774">
            <v>423.71000000000004</v>
          </cell>
          <cell r="AL774">
            <v>4119.1799999999985</v>
          </cell>
        </row>
        <row r="775">
          <cell r="A775">
            <v>38970</v>
          </cell>
          <cell r="AM775">
            <v>3.1</v>
          </cell>
          <cell r="AN775">
            <v>11.45</v>
          </cell>
          <cell r="AO775">
            <v>429.72200000000004</v>
          </cell>
          <cell r="AP775">
            <v>1400.5619999999994</v>
          </cell>
        </row>
        <row r="776">
          <cell r="A776">
            <v>38971</v>
          </cell>
          <cell r="AE776">
            <v>0</v>
          </cell>
          <cell r="AF776">
            <v>0</v>
          </cell>
          <cell r="AG776">
            <v>7.55</v>
          </cell>
          <cell r="AH776">
            <v>54.410000000000004</v>
          </cell>
        </row>
        <row r="777">
          <cell r="A777">
            <v>38971</v>
          </cell>
          <cell r="AI777">
            <v>0</v>
          </cell>
          <cell r="AJ777">
            <v>0</v>
          </cell>
          <cell r="AK777">
            <v>423.71000000000004</v>
          </cell>
          <cell r="AL777">
            <v>4119.1799999999985</v>
          </cell>
        </row>
        <row r="778">
          <cell r="A778">
            <v>38971</v>
          </cell>
          <cell r="AM778">
            <v>6.1</v>
          </cell>
          <cell r="AN778">
            <v>14.45</v>
          </cell>
          <cell r="AO778">
            <v>432.72200000000004</v>
          </cell>
          <cell r="AP778">
            <v>1403.5619999999994</v>
          </cell>
        </row>
        <row r="779">
          <cell r="A779">
            <v>38972</v>
          </cell>
          <cell r="AE779">
            <v>0</v>
          </cell>
          <cell r="AF779">
            <v>0</v>
          </cell>
          <cell r="AG779">
            <v>7.55</v>
          </cell>
          <cell r="AH779">
            <v>54.410000000000004</v>
          </cell>
        </row>
        <row r="780">
          <cell r="A780">
            <v>38972</v>
          </cell>
          <cell r="AI780">
            <v>0</v>
          </cell>
          <cell r="AJ780">
            <v>0</v>
          </cell>
          <cell r="AK780">
            <v>423.71000000000004</v>
          </cell>
          <cell r="AL780">
            <v>4119.1799999999985</v>
          </cell>
        </row>
        <row r="781">
          <cell r="A781">
            <v>38972</v>
          </cell>
          <cell r="AM781">
            <v>6.1</v>
          </cell>
          <cell r="AN781">
            <v>14.45</v>
          </cell>
          <cell r="AO781">
            <v>432.72200000000004</v>
          </cell>
          <cell r="AP781">
            <v>1403.5619999999994</v>
          </cell>
        </row>
        <row r="782">
          <cell r="A782">
            <v>38973</v>
          </cell>
          <cell r="AE782">
            <v>0</v>
          </cell>
          <cell r="AF782">
            <v>0</v>
          </cell>
          <cell r="AG782">
            <v>7.55</v>
          </cell>
          <cell r="AH782">
            <v>54.410000000000004</v>
          </cell>
        </row>
        <row r="783">
          <cell r="A783">
            <v>38973</v>
          </cell>
          <cell r="AI783">
            <v>0</v>
          </cell>
          <cell r="AJ783">
            <v>0</v>
          </cell>
          <cell r="AK783">
            <v>423.71000000000004</v>
          </cell>
          <cell r="AL783">
            <v>4119.1799999999985</v>
          </cell>
        </row>
        <row r="784">
          <cell r="A784">
            <v>38973</v>
          </cell>
          <cell r="AM784">
            <v>6.1</v>
          </cell>
          <cell r="AN784">
            <v>14.45</v>
          </cell>
          <cell r="AO784">
            <v>432.72200000000004</v>
          </cell>
          <cell r="AP784">
            <v>1403.5619999999994</v>
          </cell>
        </row>
        <row r="785">
          <cell r="A785">
            <v>38974</v>
          </cell>
          <cell r="AE785">
            <v>0</v>
          </cell>
          <cell r="AF785">
            <v>0</v>
          </cell>
          <cell r="AG785">
            <v>7.55</v>
          </cell>
          <cell r="AH785">
            <v>54.410000000000004</v>
          </cell>
        </row>
        <row r="786">
          <cell r="A786">
            <v>38974</v>
          </cell>
          <cell r="AI786">
            <v>0</v>
          </cell>
          <cell r="AJ786">
            <v>0</v>
          </cell>
          <cell r="AK786">
            <v>423.71000000000004</v>
          </cell>
          <cell r="AL786">
            <v>4119.1799999999985</v>
          </cell>
        </row>
        <row r="787">
          <cell r="A787">
            <v>38974</v>
          </cell>
          <cell r="AM787">
            <v>9</v>
          </cell>
          <cell r="AN787">
            <v>17.349999999999998</v>
          </cell>
          <cell r="AO787">
            <v>435.62200000000001</v>
          </cell>
          <cell r="AP787">
            <v>1406.4619999999995</v>
          </cell>
        </row>
        <row r="788">
          <cell r="A788">
            <v>38975</v>
          </cell>
          <cell r="AE788">
            <v>0</v>
          </cell>
          <cell r="AF788">
            <v>0</v>
          </cell>
          <cell r="AG788">
            <v>7.55</v>
          </cell>
          <cell r="AH788">
            <v>54.410000000000004</v>
          </cell>
        </row>
        <row r="789">
          <cell r="A789">
            <v>38975</v>
          </cell>
          <cell r="AI789">
            <v>0</v>
          </cell>
          <cell r="AJ789">
            <v>0</v>
          </cell>
          <cell r="AK789">
            <v>423.71000000000004</v>
          </cell>
          <cell r="AL789">
            <v>4119.1799999999985</v>
          </cell>
        </row>
        <row r="790">
          <cell r="A790">
            <v>38975</v>
          </cell>
          <cell r="AM790">
            <v>9</v>
          </cell>
          <cell r="AN790">
            <v>17.349999999999998</v>
          </cell>
          <cell r="AO790">
            <v>435.62200000000001</v>
          </cell>
          <cell r="AP790">
            <v>1406.4619999999995</v>
          </cell>
        </row>
        <row r="791">
          <cell r="A791">
            <v>38976</v>
          </cell>
          <cell r="AE791">
            <v>0</v>
          </cell>
          <cell r="AF791">
            <v>0</v>
          </cell>
          <cell r="AG791">
            <v>7.55</v>
          </cell>
          <cell r="AH791">
            <v>54.410000000000004</v>
          </cell>
        </row>
        <row r="792">
          <cell r="A792">
            <v>38976</v>
          </cell>
          <cell r="AI792">
            <v>0</v>
          </cell>
          <cell r="AJ792">
            <v>0</v>
          </cell>
          <cell r="AK792">
            <v>423.71000000000004</v>
          </cell>
          <cell r="AL792">
            <v>4119.1799999999985</v>
          </cell>
        </row>
        <row r="793">
          <cell r="A793">
            <v>38976</v>
          </cell>
          <cell r="AM793">
            <v>9</v>
          </cell>
          <cell r="AN793">
            <v>17.349999999999998</v>
          </cell>
          <cell r="AO793">
            <v>435.62200000000001</v>
          </cell>
          <cell r="AP793">
            <v>1406.4619999999995</v>
          </cell>
        </row>
        <row r="794">
          <cell r="A794">
            <v>38977</v>
          </cell>
          <cell r="AE794">
            <v>0</v>
          </cell>
          <cell r="AF794">
            <v>0</v>
          </cell>
          <cell r="AG794">
            <v>7.55</v>
          </cell>
          <cell r="AH794">
            <v>54.410000000000004</v>
          </cell>
        </row>
        <row r="795">
          <cell r="A795">
            <v>38977</v>
          </cell>
          <cell r="AI795">
            <v>0</v>
          </cell>
          <cell r="AJ795">
            <v>0</v>
          </cell>
          <cell r="AK795">
            <v>423.71000000000004</v>
          </cell>
          <cell r="AL795">
            <v>4119.1799999999985</v>
          </cell>
        </row>
        <row r="796">
          <cell r="A796">
            <v>38977</v>
          </cell>
          <cell r="AM796">
            <v>0</v>
          </cell>
          <cell r="AN796">
            <v>17.349999999999998</v>
          </cell>
          <cell r="AO796">
            <v>435.62200000000001</v>
          </cell>
          <cell r="AP796">
            <v>1406.4619999999995</v>
          </cell>
        </row>
        <row r="797">
          <cell r="A797">
            <v>38978</v>
          </cell>
          <cell r="AE797">
            <v>0</v>
          </cell>
          <cell r="AF797">
            <v>0</v>
          </cell>
          <cell r="AG797">
            <v>7.55</v>
          </cell>
          <cell r="AH797">
            <v>54.410000000000004</v>
          </cell>
        </row>
        <row r="798">
          <cell r="A798">
            <v>38978</v>
          </cell>
          <cell r="AI798">
            <v>0</v>
          </cell>
          <cell r="AJ798">
            <v>0</v>
          </cell>
          <cell r="AK798">
            <v>423.71000000000004</v>
          </cell>
          <cell r="AL798">
            <v>4119.1799999999985</v>
          </cell>
        </row>
        <row r="799">
          <cell r="A799">
            <v>38978</v>
          </cell>
          <cell r="AM799">
            <v>3.5</v>
          </cell>
          <cell r="AN799">
            <v>20.849999999999998</v>
          </cell>
          <cell r="AO799">
            <v>439.12200000000001</v>
          </cell>
          <cell r="AP799">
            <v>1409.9619999999995</v>
          </cell>
        </row>
        <row r="800">
          <cell r="A800">
            <v>38979</v>
          </cell>
          <cell r="AE800">
            <v>0</v>
          </cell>
          <cell r="AF800">
            <v>0</v>
          </cell>
          <cell r="AG800">
            <v>7.55</v>
          </cell>
          <cell r="AH800">
            <v>54.410000000000004</v>
          </cell>
        </row>
        <row r="801">
          <cell r="A801">
            <v>38979</v>
          </cell>
          <cell r="AI801">
            <v>0</v>
          </cell>
          <cell r="AJ801">
            <v>0</v>
          </cell>
          <cell r="AK801">
            <v>423.71000000000004</v>
          </cell>
          <cell r="AL801">
            <v>4119.1799999999985</v>
          </cell>
        </row>
        <row r="802">
          <cell r="A802">
            <v>38979</v>
          </cell>
          <cell r="AM802">
            <v>6.1</v>
          </cell>
          <cell r="AN802">
            <v>23.45</v>
          </cell>
          <cell r="AO802">
            <v>441.72200000000004</v>
          </cell>
          <cell r="AP802">
            <v>1412.5619999999994</v>
          </cell>
        </row>
        <row r="803">
          <cell r="A803">
            <v>38980</v>
          </cell>
          <cell r="AE803">
            <v>0</v>
          </cell>
          <cell r="AF803">
            <v>0</v>
          </cell>
          <cell r="AG803">
            <v>7.55</v>
          </cell>
          <cell r="AH803">
            <v>54.410000000000004</v>
          </cell>
        </row>
        <row r="804">
          <cell r="A804">
            <v>38980</v>
          </cell>
          <cell r="AI804">
            <v>0</v>
          </cell>
          <cell r="AJ804">
            <v>0</v>
          </cell>
          <cell r="AK804">
            <v>423.71000000000004</v>
          </cell>
          <cell r="AL804">
            <v>4119.1799999999985</v>
          </cell>
        </row>
        <row r="805">
          <cell r="A805">
            <v>38980</v>
          </cell>
          <cell r="AM805">
            <v>6.1</v>
          </cell>
          <cell r="AN805">
            <v>23.45</v>
          </cell>
          <cell r="AO805">
            <v>441.72200000000004</v>
          </cell>
          <cell r="AP805">
            <v>1412.5619999999994</v>
          </cell>
        </row>
        <row r="806">
          <cell r="A806">
            <v>38981</v>
          </cell>
          <cell r="AE806">
            <v>0</v>
          </cell>
          <cell r="AF806">
            <v>0</v>
          </cell>
          <cell r="AG806">
            <v>7.55</v>
          </cell>
          <cell r="AH806">
            <v>54.410000000000004</v>
          </cell>
        </row>
        <row r="807">
          <cell r="A807">
            <v>38981</v>
          </cell>
          <cell r="AI807">
            <v>0</v>
          </cell>
          <cell r="AJ807">
            <v>0</v>
          </cell>
          <cell r="AK807">
            <v>423.71000000000004</v>
          </cell>
          <cell r="AL807">
            <v>4119.1799999999985</v>
          </cell>
        </row>
        <row r="808">
          <cell r="A808">
            <v>38981</v>
          </cell>
          <cell r="AM808">
            <v>7.75</v>
          </cell>
          <cell r="AN808">
            <v>25.099999999999998</v>
          </cell>
          <cell r="AO808">
            <v>443.37200000000001</v>
          </cell>
          <cell r="AP808">
            <v>1414.2119999999995</v>
          </cell>
        </row>
        <row r="809">
          <cell r="A809">
            <v>38982</v>
          </cell>
          <cell r="AE809">
            <v>0</v>
          </cell>
          <cell r="AF809">
            <v>0</v>
          </cell>
          <cell r="AG809">
            <v>7.55</v>
          </cell>
          <cell r="AH809">
            <v>54.410000000000004</v>
          </cell>
        </row>
        <row r="810">
          <cell r="A810">
            <v>38982</v>
          </cell>
          <cell r="AI810">
            <v>0</v>
          </cell>
          <cell r="AJ810">
            <v>0</v>
          </cell>
          <cell r="AK810">
            <v>423.71000000000004</v>
          </cell>
          <cell r="AL810">
            <v>4119.1799999999985</v>
          </cell>
        </row>
        <row r="811">
          <cell r="A811">
            <v>38982</v>
          </cell>
          <cell r="AM811">
            <v>10.65</v>
          </cell>
          <cell r="AN811">
            <v>27.999999999999996</v>
          </cell>
          <cell r="AO811">
            <v>446.27199999999999</v>
          </cell>
          <cell r="AP811">
            <v>1417.1119999999996</v>
          </cell>
        </row>
        <row r="812">
          <cell r="A812">
            <v>38983</v>
          </cell>
          <cell r="AE812">
            <v>0</v>
          </cell>
          <cell r="AF812">
            <v>0</v>
          </cell>
          <cell r="AG812">
            <v>7.55</v>
          </cell>
          <cell r="AH812">
            <v>54.410000000000004</v>
          </cell>
        </row>
        <row r="813">
          <cell r="A813">
            <v>38983</v>
          </cell>
          <cell r="AI813">
            <v>0</v>
          </cell>
          <cell r="AJ813">
            <v>0</v>
          </cell>
          <cell r="AK813">
            <v>423.71000000000004</v>
          </cell>
          <cell r="AL813">
            <v>4119.1799999999985</v>
          </cell>
        </row>
        <row r="814">
          <cell r="A814">
            <v>38983</v>
          </cell>
          <cell r="AM814">
            <v>10.65</v>
          </cell>
          <cell r="AN814">
            <v>27.999999999999996</v>
          </cell>
          <cell r="AO814">
            <v>446.27199999999999</v>
          </cell>
          <cell r="AP814">
            <v>1417.1119999999996</v>
          </cell>
        </row>
        <row r="815">
          <cell r="A815">
            <v>38984</v>
          </cell>
          <cell r="AE815">
            <v>0</v>
          </cell>
          <cell r="AF815">
            <v>0</v>
          </cell>
          <cell r="AG815">
            <v>7.55</v>
          </cell>
          <cell r="AH815">
            <v>54.410000000000004</v>
          </cell>
        </row>
        <row r="816">
          <cell r="A816">
            <v>38984</v>
          </cell>
          <cell r="AI816">
            <v>0</v>
          </cell>
          <cell r="AJ816">
            <v>0</v>
          </cell>
          <cell r="AK816">
            <v>423.71000000000004</v>
          </cell>
          <cell r="AL816">
            <v>4119.1799999999985</v>
          </cell>
        </row>
        <row r="817">
          <cell r="A817">
            <v>38984</v>
          </cell>
          <cell r="AM817">
            <v>0</v>
          </cell>
          <cell r="AN817">
            <v>27.999999999999996</v>
          </cell>
          <cell r="AO817">
            <v>446.27199999999999</v>
          </cell>
          <cell r="AP817">
            <v>1417.1119999999996</v>
          </cell>
        </row>
        <row r="818">
          <cell r="A818">
            <v>38985</v>
          </cell>
          <cell r="AE818">
            <v>0</v>
          </cell>
          <cell r="AF818">
            <v>0</v>
          </cell>
          <cell r="AG818">
            <v>7.55</v>
          </cell>
          <cell r="AH818">
            <v>54.410000000000004</v>
          </cell>
        </row>
        <row r="819">
          <cell r="A819">
            <v>38985</v>
          </cell>
          <cell r="AI819">
            <v>0</v>
          </cell>
          <cell r="AJ819">
            <v>0</v>
          </cell>
          <cell r="AK819">
            <v>423.71000000000004</v>
          </cell>
          <cell r="AL819">
            <v>4119.1799999999985</v>
          </cell>
        </row>
        <row r="820">
          <cell r="A820">
            <v>38985</v>
          </cell>
          <cell r="AM820">
            <v>2.9</v>
          </cell>
          <cell r="AN820">
            <v>30.899999999999995</v>
          </cell>
          <cell r="AO820">
            <v>449.17199999999997</v>
          </cell>
          <cell r="AP820">
            <v>1420.0119999999997</v>
          </cell>
        </row>
        <row r="821">
          <cell r="A821">
            <v>38986</v>
          </cell>
          <cell r="AE821">
            <v>0</v>
          </cell>
          <cell r="AF821">
            <v>0</v>
          </cell>
          <cell r="AG821">
            <v>7.55</v>
          </cell>
          <cell r="AH821">
            <v>54.410000000000004</v>
          </cell>
        </row>
        <row r="822">
          <cell r="A822">
            <v>38986</v>
          </cell>
          <cell r="AI822">
            <v>0</v>
          </cell>
          <cell r="AJ822">
            <v>0</v>
          </cell>
          <cell r="AK822">
            <v>423.71000000000004</v>
          </cell>
          <cell r="AL822">
            <v>4119.1799999999985</v>
          </cell>
        </row>
        <row r="823">
          <cell r="A823">
            <v>38986</v>
          </cell>
          <cell r="AM823">
            <v>5.9</v>
          </cell>
          <cell r="AN823">
            <v>33.899999999999991</v>
          </cell>
          <cell r="AO823">
            <v>452.17199999999997</v>
          </cell>
          <cell r="AP823">
            <v>1423.0119999999997</v>
          </cell>
        </row>
        <row r="824">
          <cell r="A824">
            <v>38987</v>
          </cell>
          <cell r="AE824">
            <v>0</v>
          </cell>
          <cell r="AF824">
            <v>0</v>
          </cell>
          <cell r="AG824">
            <v>7.55</v>
          </cell>
          <cell r="AH824">
            <v>54.410000000000004</v>
          </cell>
        </row>
        <row r="825">
          <cell r="A825">
            <v>38987</v>
          </cell>
          <cell r="AI825">
            <v>0</v>
          </cell>
          <cell r="AJ825">
            <v>0</v>
          </cell>
          <cell r="AK825">
            <v>423.71000000000004</v>
          </cell>
          <cell r="AL825">
            <v>4119.1799999999985</v>
          </cell>
        </row>
        <row r="826">
          <cell r="A826">
            <v>38987</v>
          </cell>
          <cell r="AM826">
            <v>5.9</v>
          </cell>
          <cell r="AN826">
            <v>33.899999999999991</v>
          </cell>
          <cell r="AO826">
            <v>452.17199999999997</v>
          </cell>
          <cell r="AP826">
            <v>1423.0119999999997</v>
          </cell>
        </row>
        <row r="827">
          <cell r="A827">
            <v>38988</v>
          </cell>
          <cell r="AE827">
            <v>0</v>
          </cell>
          <cell r="AF827">
            <v>0</v>
          </cell>
          <cell r="AG827">
            <v>7.55</v>
          </cell>
          <cell r="AH827">
            <v>54.410000000000004</v>
          </cell>
        </row>
        <row r="828">
          <cell r="A828">
            <v>38988</v>
          </cell>
          <cell r="AI828">
            <v>0</v>
          </cell>
          <cell r="AJ828">
            <v>0</v>
          </cell>
          <cell r="AK828">
            <v>423.71000000000004</v>
          </cell>
          <cell r="AL828">
            <v>4119.1799999999985</v>
          </cell>
        </row>
        <row r="829">
          <cell r="A829">
            <v>38988</v>
          </cell>
          <cell r="AM829">
            <v>9</v>
          </cell>
          <cell r="AN829">
            <v>36.999999999999993</v>
          </cell>
          <cell r="AO829">
            <v>455.27199999999999</v>
          </cell>
          <cell r="AP829">
            <v>1426.1119999999996</v>
          </cell>
        </row>
        <row r="830">
          <cell r="A830">
            <v>38989</v>
          </cell>
          <cell r="AE830">
            <v>0</v>
          </cell>
          <cell r="AF830">
            <v>0</v>
          </cell>
          <cell r="AG830">
            <v>7.55</v>
          </cell>
          <cell r="AH830">
            <v>54.410000000000004</v>
          </cell>
        </row>
        <row r="831">
          <cell r="A831">
            <v>38989</v>
          </cell>
          <cell r="AI831">
            <v>0</v>
          </cell>
          <cell r="AJ831">
            <v>0</v>
          </cell>
          <cell r="AK831">
            <v>423.71000000000004</v>
          </cell>
          <cell r="AL831">
            <v>4119.1799999999985</v>
          </cell>
        </row>
        <row r="832">
          <cell r="A832">
            <v>38989</v>
          </cell>
          <cell r="AM832">
            <v>9</v>
          </cell>
          <cell r="AN832">
            <v>36.999999999999993</v>
          </cell>
          <cell r="AO832">
            <v>455.27199999999999</v>
          </cell>
          <cell r="AP832">
            <v>1426.1119999999996</v>
          </cell>
        </row>
        <row r="833">
          <cell r="A833">
            <v>38990</v>
          </cell>
          <cell r="AE833">
            <v>0</v>
          </cell>
          <cell r="AF833">
            <v>0</v>
          </cell>
          <cell r="AG833">
            <v>7.55</v>
          </cell>
          <cell r="AH833">
            <v>54.410000000000004</v>
          </cell>
        </row>
        <row r="834">
          <cell r="A834">
            <v>38990</v>
          </cell>
          <cell r="AI834">
            <v>0</v>
          </cell>
          <cell r="AJ834">
            <v>0</v>
          </cell>
          <cell r="AK834">
            <v>423.71000000000004</v>
          </cell>
          <cell r="AL834">
            <v>4119.1799999999985</v>
          </cell>
        </row>
        <row r="835">
          <cell r="A835">
            <v>38990</v>
          </cell>
          <cell r="AM835">
            <v>12.1</v>
          </cell>
          <cell r="AN835">
            <v>40.099999999999994</v>
          </cell>
          <cell r="AO835">
            <v>458.37200000000001</v>
          </cell>
          <cell r="AP835">
            <v>1429.2119999999995</v>
          </cell>
        </row>
        <row r="836">
          <cell r="A836">
            <v>38991</v>
          </cell>
          <cell r="AE836">
            <v>0</v>
          </cell>
          <cell r="AF836">
            <v>0</v>
          </cell>
          <cell r="AG836">
            <v>7.55</v>
          </cell>
          <cell r="AH836">
            <v>54.410000000000004</v>
          </cell>
        </row>
        <row r="837">
          <cell r="A837">
            <v>38991</v>
          </cell>
          <cell r="AI837">
            <v>0</v>
          </cell>
          <cell r="AJ837">
            <v>0</v>
          </cell>
          <cell r="AK837">
            <v>423.71000000000004</v>
          </cell>
          <cell r="AL837">
            <v>4119.1799999999985</v>
          </cell>
        </row>
        <row r="838">
          <cell r="A838">
            <v>38991</v>
          </cell>
          <cell r="AM838">
            <v>0</v>
          </cell>
          <cell r="AN838">
            <v>0</v>
          </cell>
          <cell r="AO838">
            <v>458.37200000000001</v>
          </cell>
          <cell r="AP838">
            <v>1429.2119999999995</v>
          </cell>
        </row>
        <row r="839">
          <cell r="A839">
            <v>38992</v>
          </cell>
          <cell r="AE839">
            <v>0</v>
          </cell>
          <cell r="AF839">
            <v>0</v>
          </cell>
          <cell r="AG839">
            <v>7.55</v>
          </cell>
          <cell r="AH839">
            <v>54.410000000000004</v>
          </cell>
        </row>
        <row r="840">
          <cell r="A840">
            <v>38992</v>
          </cell>
          <cell r="AI840">
            <v>0</v>
          </cell>
          <cell r="AJ840">
            <v>0</v>
          </cell>
          <cell r="AK840">
            <v>423.71000000000004</v>
          </cell>
          <cell r="AL840">
            <v>4119.1799999999985</v>
          </cell>
        </row>
        <row r="841">
          <cell r="A841">
            <v>38992</v>
          </cell>
          <cell r="AM841">
            <v>0</v>
          </cell>
          <cell r="AN841">
            <v>0</v>
          </cell>
          <cell r="AO841">
            <v>458.37200000000001</v>
          </cell>
          <cell r="AP841">
            <v>1429.2119999999995</v>
          </cell>
        </row>
        <row r="842">
          <cell r="A842">
            <v>38993</v>
          </cell>
          <cell r="AE842">
            <v>0</v>
          </cell>
          <cell r="AF842">
            <v>0</v>
          </cell>
          <cell r="AG842">
            <v>7.55</v>
          </cell>
          <cell r="AH842">
            <v>54.410000000000004</v>
          </cell>
        </row>
        <row r="843">
          <cell r="A843">
            <v>38993</v>
          </cell>
          <cell r="AI843">
            <v>0</v>
          </cell>
          <cell r="AJ843">
            <v>0</v>
          </cell>
          <cell r="AK843">
            <v>423.71000000000004</v>
          </cell>
          <cell r="AL843">
            <v>4119.1799999999985</v>
          </cell>
        </row>
        <row r="844">
          <cell r="A844">
            <v>38993</v>
          </cell>
          <cell r="AM844">
            <v>0</v>
          </cell>
          <cell r="AN844">
            <v>0</v>
          </cell>
          <cell r="AO844">
            <v>458.37200000000001</v>
          </cell>
          <cell r="AP844">
            <v>1429.2119999999995</v>
          </cell>
        </row>
        <row r="845">
          <cell r="A845">
            <v>38994</v>
          </cell>
          <cell r="AE845">
            <v>0</v>
          </cell>
          <cell r="AF845">
            <v>0</v>
          </cell>
          <cell r="AG845">
            <v>7.55</v>
          </cell>
          <cell r="AH845">
            <v>54.410000000000004</v>
          </cell>
        </row>
        <row r="846">
          <cell r="A846">
            <v>38994</v>
          </cell>
          <cell r="AI846">
            <v>0</v>
          </cell>
          <cell r="AJ846">
            <v>0</v>
          </cell>
          <cell r="AK846">
            <v>423.71000000000004</v>
          </cell>
          <cell r="AL846">
            <v>4119.1799999999985</v>
          </cell>
        </row>
        <row r="847">
          <cell r="A847">
            <v>38994</v>
          </cell>
          <cell r="AM847">
            <v>0</v>
          </cell>
          <cell r="AN847">
            <v>0</v>
          </cell>
          <cell r="AO847">
            <v>458.37200000000001</v>
          </cell>
          <cell r="AP847">
            <v>1429.2119999999995</v>
          </cell>
        </row>
        <row r="848">
          <cell r="A848">
            <v>38995</v>
          </cell>
          <cell r="AE848">
            <v>0</v>
          </cell>
          <cell r="AF848">
            <v>0</v>
          </cell>
          <cell r="AG848">
            <v>7.55</v>
          </cell>
          <cell r="AH848">
            <v>54.410000000000004</v>
          </cell>
        </row>
        <row r="849">
          <cell r="A849">
            <v>38995</v>
          </cell>
          <cell r="AI849">
            <v>0</v>
          </cell>
          <cell r="AJ849">
            <v>0</v>
          </cell>
          <cell r="AK849">
            <v>423.71000000000004</v>
          </cell>
          <cell r="AL849">
            <v>4119.1799999999985</v>
          </cell>
        </row>
        <row r="850">
          <cell r="A850">
            <v>38995</v>
          </cell>
          <cell r="AM850">
            <v>0</v>
          </cell>
          <cell r="AN850">
            <v>0</v>
          </cell>
          <cell r="AO850">
            <v>458.37200000000001</v>
          </cell>
          <cell r="AP850">
            <v>1429.2119999999995</v>
          </cell>
        </row>
        <row r="851">
          <cell r="A851">
            <v>38996</v>
          </cell>
          <cell r="AE851">
            <v>0</v>
          </cell>
          <cell r="AF851">
            <v>0</v>
          </cell>
          <cell r="AG851">
            <v>7.55</v>
          </cell>
          <cell r="AH851">
            <v>54.410000000000004</v>
          </cell>
        </row>
        <row r="852">
          <cell r="A852">
            <v>38996</v>
          </cell>
          <cell r="AI852">
            <v>0</v>
          </cell>
          <cell r="AJ852">
            <v>0</v>
          </cell>
          <cell r="AK852">
            <v>423.71000000000004</v>
          </cell>
          <cell r="AL852">
            <v>4119.1799999999985</v>
          </cell>
        </row>
        <row r="853">
          <cell r="A853">
            <v>38996</v>
          </cell>
          <cell r="AM853">
            <v>0</v>
          </cell>
          <cell r="AN853">
            <v>0</v>
          </cell>
          <cell r="AO853">
            <v>458.37200000000001</v>
          </cell>
          <cell r="AP853">
            <v>1429.2119999999995</v>
          </cell>
        </row>
        <row r="854">
          <cell r="A854">
            <v>38997</v>
          </cell>
          <cell r="AE854">
            <v>0</v>
          </cell>
          <cell r="AF854">
            <v>0</v>
          </cell>
          <cell r="AG854">
            <v>7.55</v>
          </cell>
          <cell r="AH854">
            <v>54.410000000000004</v>
          </cell>
        </row>
        <row r="855">
          <cell r="A855">
            <v>38997</v>
          </cell>
          <cell r="AI855">
            <v>0</v>
          </cell>
          <cell r="AJ855">
            <v>0</v>
          </cell>
          <cell r="AK855">
            <v>423.71000000000004</v>
          </cell>
          <cell r="AL855">
            <v>4119.1799999999985</v>
          </cell>
        </row>
        <row r="856">
          <cell r="A856">
            <v>38997</v>
          </cell>
          <cell r="AM856">
            <v>0</v>
          </cell>
          <cell r="AN856">
            <v>0</v>
          </cell>
          <cell r="AO856">
            <v>458.37200000000001</v>
          </cell>
          <cell r="AP856">
            <v>1429.2119999999995</v>
          </cell>
        </row>
        <row r="857">
          <cell r="A857">
            <v>38998</v>
          </cell>
          <cell r="AE857">
            <v>0</v>
          </cell>
          <cell r="AF857">
            <v>0</v>
          </cell>
          <cell r="AG857">
            <v>7.55</v>
          </cell>
          <cell r="AH857">
            <v>54.410000000000004</v>
          </cell>
        </row>
        <row r="858">
          <cell r="A858">
            <v>38998</v>
          </cell>
          <cell r="AI858">
            <v>0</v>
          </cell>
          <cell r="AJ858">
            <v>0</v>
          </cell>
          <cell r="AK858">
            <v>423.71000000000004</v>
          </cell>
          <cell r="AL858">
            <v>4119.1799999999985</v>
          </cell>
        </row>
        <row r="859">
          <cell r="A859">
            <v>38998</v>
          </cell>
          <cell r="AM859">
            <v>0</v>
          </cell>
          <cell r="AN859">
            <v>0</v>
          </cell>
          <cell r="AO859">
            <v>458.37200000000001</v>
          </cell>
          <cell r="AP859">
            <v>1429.2119999999995</v>
          </cell>
        </row>
        <row r="860">
          <cell r="A860">
            <v>38999</v>
          </cell>
          <cell r="AE860">
            <v>0</v>
          </cell>
          <cell r="AF860">
            <v>0</v>
          </cell>
          <cell r="AG860">
            <v>7.55</v>
          </cell>
          <cell r="AH860">
            <v>54.410000000000004</v>
          </cell>
        </row>
        <row r="861">
          <cell r="A861">
            <v>38999</v>
          </cell>
          <cell r="AI861">
            <v>0</v>
          </cell>
          <cell r="AJ861">
            <v>0</v>
          </cell>
          <cell r="AK861">
            <v>423.71000000000004</v>
          </cell>
          <cell r="AL861">
            <v>4119.1799999999985</v>
          </cell>
        </row>
        <row r="862">
          <cell r="A862">
            <v>38999</v>
          </cell>
          <cell r="AM862">
            <v>0</v>
          </cell>
          <cell r="AN862">
            <v>0</v>
          </cell>
          <cell r="AO862">
            <v>458.37200000000001</v>
          </cell>
          <cell r="AP862">
            <v>1429.2119999999995</v>
          </cell>
        </row>
        <row r="863">
          <cell r="A863">
            <v>39000</v>
          </cell>
          <cell r="AE863">
            <v>0</v>
          </cell>
          <cell r="AF863">
            <v>0</v>
          </cell>
          <cell r="AG863">
            <v>7.55</v>
          </cell>
          <cell r="AH863">
            <v>54.410000000000004</v>
          </cell>
        </row>
        <row r="864">
          <cell r="A864">
            <v>39000</v>
          </cell>
          <cell r="AI864">
            <v>0</v>
          </cell>
          <cell r="AJ864">
            <v>0</v>
          </cell>
          <cell r="AK864">
            <v>423.71000000000004</v>
          </cell>
          <cell r="AL864">
            <v>4119.1799999999985</v>
          </cell>
        </row>
        <row r="865">
          <cell r="A865">
            <v>39000</v>
          </cell>
          <cell r="AM865">
            <v>2.9</v>
          </cell>
          <cell r="AN865">
            <v>2.9</v>
          </cell>
          <cell r="AO865">
            <v>461.27199999999999</v>
          </cell>
          <cell r="AP865">
            <v>1432.1119999999996</v>
          </cell>
        </row>
        <row r="866">
          <cell r="A866">
            <v>39001</v>
          </cell>
          <cell r="AE866">
            <v>0</v>
          </cell>
          <cell r="AF866">
            <v>0</v>
          </cell>
          <cell r="AG866">
            <v>7.55</v>
          </cell>
          <cell r="AH866">
            <v>54.410000000000004</v>
          </cell>
        </row>
        <row r="867">
          <cell r="A867">
            <v>39001</v>
          </cell>
          <cell r="AI867">
            <v>0</v>
          </cell>
          <cell r="AJ867">
            <v>0</v>
          </cell>
          <cell r="AK867">
            <v>423.71000000000004</v>
          </cell>
          <cell r="AL867">
            <v>4119.1799999999985</v>
          </cell>
        </row>
        <row r="868">
          <cell r="A868">
            <v>39001</v>
          </cell>
          <cell r="AM868">
            <v>6.1</v>
          </cell>
          <cell r="AN868">
            <v>6.1</v>
          </cell>
          <cell r="AO868">
            <v>464.47199999999998</v>
          </cell>
          <cell r="AP868">
            <v>1435.3119999999997</v>
          </cell>
        </row>
        <row r="869">
          <cell r="A869">
            <v>39002</v>
          </cell>
          <cell r="AE869">
            <v>0</v>
          </cell>
          <cell r="AF869">
            <v>0</v>
          </cell>
          <cell r="AG869">
            <v>7.55</v>
          </cell>
          <cell r="AH869">
            <v>54.410000000000004</v>
          </cell>
        </row>
        <row r="870">
          <cell r="A870">
            <v>39002</v>
          </cell>
          <cell r="AI870">
            <v>0</v>
          </cell>
          <cell r="AJ870">
            <v>0</v>
          </cell>
          <cell r="AK870">
            <v>423.71000000000004</v>
          </cell>
          <cell r="AL870">
            <v>4119.1799999999985</v>
          </cell>
        </row>
        <row r="871">
          <cell r="A871">
            <v>39002</v>
          </cell>
          <cell r="AM871">
            <v>6.1</v>
          </cell>
          <cell r="AN871">
            <v>6.1</v>
          </cell>
          <cell r="AO871">
            <v>464.47199999999998</v>
          </cell>
          <cell r="AP871">
            <v>1435.3119999999997</v>
          </cell>
        </row>
        <row r="872">
          <cell r="A872">
            <v>39003</v>
          </cell>
          <cell r="AE872">
            <v>0</v>
          </cell>
          <cell r="AF872">
            <v>0</v>
          </cell>
          <cell r="AG872">
            <v>7.55</v>
          </cell>
          <cell r="AH872">
            <v>54.410000000000004</v>
          </cell>
        </row>
        <row r="873">
          <cell r="A873">
            <v>39003</v>
          </cell>
          <cell r="AI873">
            <v>0</v>
          </cell>
          <cell r="AJ873">
            <v>0</v>
          </cell>
          <cell r="AK873">
            <v>423.71000000000004</v>
          </cell>
          <cell r="AL873">
            <v>4119.1799999999985</v>
          </cell>
        </row>
        <row r="874">
          <cell r="A874">
            <v>39003</v>
          </cell>
          <cell r="AM874">
            <v>6.1</v>
          </cell>
          <cell r="AN874">
            <v>6.1</v>
          </cell>
          <cell r="AO874">
            <v>464.47199999999998</v>
          </cell>
          <cell r="AP874">
            <v>1435.3119999999997</v>
          </cell>
        </row>
        <row r="875">
          <cell r="A875">
            <v>39004</v>
          </cell>
          <cell r="AE875">
            <v>0</v>
          </cell>
          <cell r="AF875">
            <v>0</v>
          </cell>
          <cell r="AG875">
            <v>7.55</v>
          </cell>
          <cell r="AH875">
            <v>54.410000000000004</v>
          </cell>
        </row>
        <row r="876">
          <cell r="A876">
            <v>39004</v>
          </cell>
          <cell r="AI876">
            <v>0</v>
          </cell>
          <cell r="AJ876">
            <v>0</v>
          </cell>
          <cell r="AK876">
            <v>423.71000000000004</v>
          </cell>
          <cell r="AL876">
            <v>4119.1799999999985</v>
          </cell>
        </row>
        <row r="877">
          <cell r="A877">
            <v>39004</v>
          </cell>
          <cell r="AM877">
            <v>6.1</v>
          </cell>
          <cell r="AN877">
            <v>6.1</v>
          </cell>
          <cell r="AO877">
            <v>464.47199999999998</v>
          </cell>
          <cell r="AP877">
            <v>1435.3119999999997</v>
          </cell>
        </row>
        <row r="878">
          <cell r="A878">
            <v>39005</v>
          </cell>
          <cell r="AE878">
            <v>0</v>
          </cell>
          <cell r="AF878">
            <v>0</v>
          </cell>
          <cell r="AG878">
            <v>7.55</v>
          </cell>
          <cell r="AH878">
            <v>54.410000000000004</v>
          </cell>
        </row>
        <row r="879">
          <cell r="A879">
            <v>39005</v>
          </cell>
          <cell r="AI879">
            <v>0</v>
          </cell>
          <cell r="AJ879">
            <v>0</v>
          </cell>
          <cell r="AK879">
            <v>423.71000000000004</v>
          </cell>
          <cell r="AL879">
            <v>4119.1799999999985</v>
          </cell>
        </row>
        <row r="880">
          <cell r="A880">
            <v>39005</v>
          </cell>
          <cell r="AM880">
            <v>0</v>
          </cell>
          <cell r="AN880">
            <v>6.1</v>
          </cell>
          <cell r="AO880">
            <v>464.47199999999998</v>
          </cell>
          <cell r="AP880">
            <v>1435.3119999999997</v>
          </cell>
        </row>
        <row r="881">
          <cell r="A881">
            <v>39006</v>
          </cell>
          <cell r="AE881">
            <v>0</v>
          </cell>
          <cell r="AF881">
            <v>0</v>
          </cell>
          <cell r="AG881">
            <v>7.55</v>
          </cell>
          <cell r="AH881">
            <v>54.410000000000004</v>
          </cell>
        </row>
        <row r="882">
          <cell r="A882">
            <v>39006</v>
          </cell>
          <cell r="AI882">
            <v>0</v>
          </cell>
          <cell r="AJ882">
            <v>0</v>
          </cell>
          <cell r="AK882">
            <v>423.71000000000004</v>
          </cell>
          <cell r="AL882">
            <v>4119.1799999999985</v>
          </cell>
        </row>
        <row r="883">
          <cell r="A883">
            <v>39006</v>
          </cell>
          <cell r="AM883">
            <v>0</v>
          </cell>
          <cell r="AN883">
            <v>6.1</v>
          </cell>
          <cell r="AO883">
            <v>464.47199999999998</v>
          </cell>
          <cell r="AP883">
            <v>1435.3119999999997</v>
          </cell>
        </row>
        <row r="884">
          <cell r="A884">
            <v>39007</v>
          </cell>
          <cell r="AE884">
            <v>0</v>
          </cell>
          <cell r="AF884">
            <v>0</v>
          </cell>
          <cell r="AG884">
            <v>7.55</v>
          </cell>
          <cell r="AH884">
            <v>54.410000000000004</v>
          </cell>
        </row>
        <row r="885">
          <cell r="A885">
            <v>39007</v>
          </cell>
          <cell r="AI885">
            <v>0</v>
          </cell>
          <cell r="AJ885">
            <v>0</v>
          </cell>
          <cell r="AK885">
            <v>423.71000000000004</v>
          </cell>
          <cell r="AL885">
            <v>4119.1799999999985</v>
          </cell>
        </row>
        <row r="886">
          <cell r="A886">
            <v>39007</v>
          </cell>
          <cell r="AM886">
            <v>0</v>
          </cell>
          <cell r="AN886">
            <v>6.1</v>
          </cell>
          <cell r="AO886">
            <v>464.47199999999998</v>
          </cell>
          <cell r="AP886">
            <v>1435.3119999999997</v>
          </cell>
        </row>
        <row r="887">
          <cell r="A887">
            <v>39008</v>
          </cell>
          <cell r="AE887">
            <v>0</v>
          </cell>
          <cell r="AF887">
            <v>0</v>
          </cell>
          <cell r="AG887">
            <v>7.55</v>
          </cell>
          <cell r="AH887">
            <v>54.410000000000004</v>
          </cell>
        </row>
        <row r="888">
          <cell r="A888">
            <v>39008</v>
          </cell>
          <cell r="AI888">
            <v>0</v>
          </cell>
          <cell r="AJ888">
            <v>0</v>
          </cell>
          <cell r="AK888">
            <v>423.71000000000004</v>
          </cell>
          <cell r="AL888">
            <v>4119.1799999999985</v>
          </cell>
        </row>
        <row r="889">
          <cell r="A889">
            <v>39008</v>
          </cell>
          <cell r="AM889">
            <v>0</v>
          </cell>
          <cell r="AN889">
            <v>6.1</v>
          </cell>
          <cell r="AO889">
            <v>464.47199999999998</v>
          </cell>
          <cell r="AP889">
            <v>1435.3119999999997</v>
          </cell>
        </row>
        <row r="890">
          <cell r="A890">
            <v>39009</v>
          </cell>
          <cell r="AE890">
            <v>0</v>
          </cell>
          <cell r="AF890">
            <v>0</v>
          </cell>
          <cell r="AG890">
            <v>7.55</v>
          </cell>
          <cell r="AH890">
            <v>54.410000000000004</v>
          </cell>
        </row>
        <row r="891">
          <cell r="A891">
            <v>39009</v>
          </cell>
          <cell r="AI891">
            <v>0</v>
          </cell>
          <cell r="AJ891">
            <v>0</v>
          </cell>
          <cell r="AK891">
            <v>423.71000000000004</v>
          </cell>
          <cell r="AL891">
            <v>4119.1799999999985</v>
          </cell>
        </row>
        <row r="892">
          <cell r="A892">
            <v>39009</v>
          </cell>
          <cell r="AM892">
            <v>3.2</v>
          </cell>
          <cell r="AN892">
            <v>9.3000000000000007</v>
          </cell>
          <cell r="AO892">
            <v>467.67199999999997</v>
          </cell>
          <cell r="AP892">
            <v>1438.5119999999997</v>
          </cell>
        </row>
        <row r="893">
          <cell r="A893">
            <v>39010</v>
          </cell>
          <cell r="AE893">
            <v>0</v>
          </cell>
          <cell r="AF893">
            <v>0</v>
          </cell>
          <cell r="AG893">
            <v>7.55</v>
          </cell>
          <cell r="AH893">
            <v>54.410000000000004</v>
          </cell>
        </row>
        <row r="894">
          <cell r="A894">
            <v>39010</v>
          </cell>
          <cell r="AI894">
            <v>0</v>
          </cell>
          <cell r="AJ894">
            <v>0</v>
          </cell>
          <cell r="AK894">
            <v>423.71000000000004</v>
          </cell>
          <cell r="AL894">
            <v>4119.1799999999985</v>
          </cell>
        </row>
        <row r="895">
          <cell r="A895">
            <v>39010</v>
          </cell>
          <cell r="AM895">
            <v>3.2</v>
          </cell>
          <cell r="AN895">
            <v>9.3000000000000007</v>
          </cell>
          <cell r="AO895">
            <v>467.67199999999997</v>
          </cell>
          <cell r="AP895">
            <v>1438.5119999999997</v>
          </cell>
        </row>
        <row r="896">
          <cell r="A896">
            <v>39011</v>
          </cell>
          <cell r="AE896">
            <v>0</v>
          </cell>
          <cell r="AF896">
            <v>0</v>
          </cell>
          <cell r="AG896">
            <v>7.55</v>
          </cell>
          <cell r="AH896">
            <v>54.410000000000004</v>
          </cell>
        </row>
        <row r="897">
          <cell r="A897">
            <v>39011</v>
          </cell>
          <cell r="AI897">
            <v>0</v>
          </cell>
          <cell r="AJ897">
            <v>0</v>
          </cell>
          <cell r="AK897">
            <v>423.71000000000004</v>
          </cell>
          <cell r="AL897">
            <v>4119.1799999999985</v>
          </cell>
        </row>
        <row r="898">
          <cell r="A898">
            <v>39011</v>
          </cell>
          <cell r="AM898">
            <v>3.2</v>
          </cell>
          <cell r="AN898">
            <v>9.3000000000000007</v>
          </cell>
          <cell r="AO898">
            <v>467.67199999999997</v>
          </cell>
          <cell r="AP898">
            <v>1438.5119999999997</v>
          </cell>
        </row>
        <row r="899">
          <cell r="A899">
            <v>39012</v>
          </cell>
          <cell r="AE899">
            <v>0</v>
          </cell>
          <cell r="AF899">
            <v>0</v>
          </cell>
          <cell r="AG899">
            <v>7.55</v>
          </cell>
          <cell r="AH899">
            <v>54.410000000000004</v>
          </cell>
        </row>
        <row r="900">
          <cell r="A900">
            <v>39012</v>
          </cell>
          <cell r="AI900">
            <v>0</v>
          </cell>
          <cell r="AJ900">
            <v>0</v>
          </cell>
          <cell r="AK900">
            <v>423.71000000000004</v>
          </cell>
          <cell r="AL900">
            <v>4119.1799999999985</v>
          </cell>
        </row>
        <row r="901">
          <cell r="A901">
            <v>39012</v>
          </cell>
          <cell r="AM901">
            <v>3.25</v>
          </cell>
          <cell r="AN901">
            <v>12.55</v>
          </cell>
          <cell r="AO901">
            <v>470.92199999999997</v>
          </cell>
          <cell r="AP901">
            <v>1441.7619999999997</v>
          </cell>
        </row>
        <row r="902">
          <cell r="A902">
            <v>39013</v>
          </cell>
          <cell r="AE902">
            <v>0</v>
          </cell>
          <cell r="AF902">
            <v>0</v>
          </cell>
          <cell r="AG902">
            <v>7.55</v>
          </cell>
          <cell r="AH902">
            <v>54.410000000000004</v>
          </cell>
        </row>
        <row r="903">
          <cell r="A903">
            <v>39013</v>
          </cell>
          <cell r="AI903">
            <v>0</v>
          </cell>
          <cell r="AJ903">
            <v>0</v>
          </cell>
          <cell r="AK903">
            <v>423.71000000000004</v>
          </cell>
          <cell r="AL903">
            <v>4119.1799999999985</v>
          </cell>
        </row>
        <row r="904">
          <cell r="A904">
            <v>39013</v>
          </cell>
          <cell r="AM904">
            <v>6.75</v>
          </cell>
          <cell r="AN904">
            <v>16.05</v>
          </cell>
          <cell r="AO904">
            <v>474.42199999999997</v>
          </cell>
          <cell r="AP904">
            <v>1445.2619999999997</v>
          </cell>
        </row>
        <row r="905">
          <cell r="A905">
            <v>39014</v>
          </cell>
          <cell r="AE905">
            <v>0</v>
          </cell>
          <cell r="AF905">
            <v>0</v>
          </cell>
          <cell r="AG905">
            <v>7.55</v>
          </cell>
          <cell r="AH905">
            <v>54.410000000000004</v>
          </cell>
        </row>
        <row r="906">
          <cell r="A906">
            <v>39014</v>
          </cell>
          <cell r="AI906">
            <v>0</v>
          </cell>
          <cell r="AJ906">
            <v>0</v>
          </cell>
          <cell r="AK906">
            <v>423.71000000000004</v>
          </cell>
          <cell r="AL906">
            <v>4119.1799999999985</v>
          </cell>
        </row>
        <row r="907">
          <cell r="A907">
            <v>39014</v>
          </cell>
          <cell r="AM907">
            <v>9.75</v>
          </cell>
          <cell r="AN907">
            <v>19.05</v>
          </cell>
          <cell r="AO907">
            <v>477.42199999999997</v>
          </cell>
          <cell r="AP907">
            <v>1448.2619999999997</v>
          </cell>
        </row>
        <row r="908">
          <cell r="A908">
            <v>39015</v>
          </cell>
          <cell r="AE908">
            <v>0</v>
          </cell>
          <cell r="AF908">
            <v>0</v>
          </cell>
          <cell r="AG908">
            <v>7.55</v>
          </cell>
          <cell r="AH908">
            <v>54.410000000000004</v>
          </cell>
        </row>
        <row r="909">
          <cell r="A909">
            <v>39015</v>
          </cell>
          <cell r="AI909">
            <v>0</v>
          </cell>
          <cell r="AJ909">
            <v>0</v>
          </cell>
          <cell r="AK909">
            <v>423.71000000000004</v>
          </cell>
          <cell r="AL909">
            <v>4119.1799999999985</v>
          </cell>
        </row>
        <row r="910">
          <cell r="A910">
            <v>39015</v>
          </cell>
          <cell r="AM910">
            <v>9.75</v>
          </cell>
          <cell r="AN910">
            <v>19.05</v>
          </cell>
          <cell r="AO910">
            <v>477.42199999999997</v>
          </cell>
          <cell r="AP910">
            <v>1448.2619999999997</v>
          </cell>
        </row>
        <row r="911">
          <cell r="A911">
            <v>39016</v>
          </cell>
          <cell r="AE911">
            <v>0</v>
          </cell>
          <cell r="AF911">
            <v>0</v>
          </cell>
          <cell r="AG911">
            <v>7.55</v>
          </cell>
          <cell r="AH911">
            <v>54.410000000000004</v>
          </cell>
        </row>
        <row r="912">
          <cell r="A912">
            <v>39016</v>
          </cell>
          <cell r="AI912">
            <v>0</v>
          </cell>
          <cell r="AJ912">
            <v>0</v>
          </cell>
          <cell r="AK912">
            <v>423.71000000000004</v>
          </cell>
          <cell r="AL912">
            <v>4119.1799999999985</v>
          </cell>
        </row>
        <row r="913">
          <cell r="A913">
            <v>39016</v>
          </cell>
          <cell r="AM913">
            <v>12.75</v>
          </cell>
          <cell r="AN913">
            <v>22.05</v>
          </cell>
          <cell r="AO913">
            <v>480.42199999999997</v>
          </cell>
          <cell r="AP913">
            <v>1451.2619999999997</v>
          </cell>
        </row>
        <row r="914">
          <cell r="A914">
            <v>39017</v>
          </cell>
          <cell r="AE914">
            <v>0</v>
          </cell>
          <cell r="AF914">
            <v>0</v>
          </cell>
          <cell r="AG914">
            <v>7.55</v>
          </cell>
          <cell r="AH914">
            <v>54.410000000000004</v>
          </cell>
        </row>
        <row r="915">
          <cell r="A915">
            <v>39017</v>
          </cell>
          <cell r="AI915">
            <v>0</v>
          </cell>
          <cell r="AJ915">
            <v>0</v>
          </cell>
          <cell r="AK915">
            <v>423.71000000000004</v>
          </cell>
          <cell r="AL915">
            <v>4119.1799999999985</v>
          </cell>
        </row>
        <row r="916">
          <cell r="A916">
            <v>39017</v>
          </cell>
          <cell r="AM916">
            <v>16.149999999999999</v>
          </cell>
          <cell r="AN916">
            <v>25.45</v>
          </cell>
          <cell r="AO916">
            <v>483.82199999999995</v>
          </cell>
          <cell r="AP916">
            <v>1454.6619999999998</v>
          </cell>
        </row>
        <row r="917">
          <cell r="A917">
            <v>39018</v>
          </cell>
          <cell r="AE917">
            <v>0</v>
          </cell>
          <cell r="AF917">
            <v>0</v>
          </cell>
          <cell r="AG917">
            <v>7.55</v>
          </cell>
          <cell r="AH917">
            <v>54.410000000000004</v>
          </cell>
        </row>
        <row r="918">
          <cell r="A918">
            <v>39018</v>
          </cell>
          <cell r="AI918">
            <v>0</v>
          </cell>
          <cell r="AJ918">
            <v>0</v>
          </cell>
          <cell r="AK918">
            <v>423.71000000000004</v>
          </cell>
          <cell r="AL918">
            <v>4119.1799999999985</v>
          </cell>
        </row>
        <row r="919">
          <cell r="A919">
            <v>39018</v>
          </cell>
          <cell r="AM919">
            <v>16.149999999999999</v>
          </cell>
          <cell r="AN919">
            <v>25.45</v>
          </cell>
          <cell r="AO919">
            <v>483.82199999999995</v>
          </cell>
          <cell r="AP919">
            <v>1454.6619999999998</v>
          </cell>
        </row>
        <row r="920">
          <cell r="A920">
            <v>39019</v>
          </cell>
          <cell r="AE920">
            <v>0</v>
          </cell>
          <cell r="AF920">
            <v>0</v>
          </cell>
          <cell r="AG920">
            <v>7.55</v>
          </cell>
          <cell r="AH920">
            <v>54.410000000000004</v>
          </cell>
        </row>
        <row r="921">
          <cell r="A921">
            <v>39019</v>
          </cell>
          <cell r="AI921">
            <v>0</v>
          </cell>
          <cell r="AJ921">
            <v>0</v>
          </cell>
          <cell r="AK921">
            <v>423.71000000000004</v>
          </cell>
          <cell r="AL921">
            <v>4119.1799999999985</v>
          </cell>
        </row>
        <row r="922">
          <cell r="A922">
            <v>39019</v>
          </cell>
          <cell r="AM922">
            <v>0</v>
          </cell>
          <cell r="AN922">
            <v>25.45</v>
          </cell>
          <cell r="AO922">
            <v>483.82199999999995</v>
          </cell>
          <cell r="AP922">
            <v>1454.6619999999998</v>
          </cell>
        </row>
        <row r="923">
          <cell r="A923">
            <v>39020</v>
          </cell>
          <cell r="AE923">
            <v>0</v>
          </cell>
          <cell r="AF923">
            <v>0</v>
          </cell>
          <cell r="AG923">
            <v>7.55</v>
          </cell>
          <cell r="AH923">
            <v>54.410000000000004</v>
          </cell>
        </row>
        <row r="924">
          <cell r="A924">
            <v>39020</v>
          </cell>
          <cell r="AI924">
            <v>0</v>
          </cell>
          <cell r="AJ924">
            <v>0</v>
          </cell>
          <cell r="AK924">
            <v>423.71000000000004</v>
          </cell>
          <cell r="AL924">
            <v>4119.1799999999985</v>
          </cell>
        </row>
        <row r="925">
          <cell r="A925">
            <v>39020</v>
          </cell>
          <cell r="AM925">
            <v>4</v>
          </cell>
          <cell r="AN925">
            <v>29.45</v>
          </cell>
          <cell r="AO925">
            <v>487.82199999999995</v>
          </cell>
          <cell r="AP925">
            <v>1458.6619999999998</v>
          </cell>
        </row>
        <row r="926">
          <cell r="A926">
            <v>39021</v>
          </cell>
          <cell r="AE926">
            <v>0</v>
          </cell>
          <cell r="AF926">
            <v>0</v>
          </cell>
          <cell r="AG926">
            <v>7.55</v>
          </cell>
          <cell r="AH926">
            <v>54.410000000000004</v>
          </cell>
        </row>
        <row r="927">
          <cell r="A927">
            <v>39021</v>
          </cell>
          <cell r="AI927">
            <v>0</v>
          </cell>
          <cell r="AJ927">
            <v>0</v>
          </cell>
          <cell r="AK927">
            <v>423.71000000000004</v>
          </cell>
          <cell r="AL927">
            <v>4119.1799999999985</v>
          </cell>
        </row>
        <row r="928">
          <cell r="A928">
            <v>39021</v>
          </cell>
          <cell r="AM928">
            <v>4</v>
          </cell>
          <cell r="AN928">
            <v>29.45</v>
          </cell>
          <cell r="AO928">
            <v>487.82199999999995</v>
          </cell>
          <cell r="AP928">
            <v>1458.6619999999998</v>
          </cell>
        </row>
        <row r="929">
          <cell r="A929">
            <v>39022</v>
          </cell>
          <cell r="AE929">
            <v>0</v>
          </cell>
          <cell r="AF929">
            <v>0</v>
          </cell>
          <cell r="AG929">
            <v>7.55</v>
          </cell>
          <cell r="AH929">
            <v>54.410000000000004</v>
          </cell>
        </row>
        <row r="930">
          <cell r="A930">
            <v>39022</v>
          </cell>
          <cell r="AI930">
            <v>0</v>
          </cell>
          <cell r="AJ930">
            <v>0</v>
          </cell>
          <cell r="AK930">
            <v>423.71000000000004</v>
          </cell>
          <cell r="AL930">
            <v>4119.1799999999985</v>
          </cell>
        </row>
        <row r="931">
          <cell r="A931">
            <v>39022</v>
          </cell>
          <cell r="AM931">
            <v>8</v>
          </cell>
          <cell r="AN931">
            <v>4</v>
          </cell>
          <cell r="AO931">
            <v>491.82199999999995</v>
          </cell>
          <cell r="AP931">
            <v>1462.6619999999998</v>
          </cell>
        </row>
        <row r="932">
          <cell r="A932">
            <v>39023</v>
          </cell>
          <cell r="AE932">
            <v>0</v>
          </cell>
          <cell r="AF932">
            <v>0</v>
          </cell>
          <cell r="AG932">
            <v>7.55</v>
          </cell>
          <cell r="AH932">
            <v>54.410000000000004</v>
          </cell>
        </row>
        <row r="933">
          <cell r="A933">
            <v>39023</v>
          </cell>
          <cell r="AI933">
            <v>0</v>
          </cell>
          <cell r="AJ933">
            <v>0</v>
          </cell>
          <cell r="AK933">
            <v>423.71000000000004</v>
          </cell>
          <cell r="AL933">
            <v>4119.1799999999985</v>
          </cell>
        </row>
        <row r="934">
          <cell r="A934">
            <v>39023</v>
          </cell>
          <cell r="AM934">
            <v>8</v>
          </cell>
          <cell r="AN934">
            <v>4</v>
          </cell>
          <cell r="AO934">
            <v>491.82199999999995</v>
          </cell>
          <cell r="AP934">
            <v>1462.6619999999998</v>
          </cell>
        </row>
        <row r="935">
          <cell r="A935">
            <v>39024</v>
          </cell>
          <cell r="AE935">
            <v>0</v>
          </cell>
          <cell r="AF935">
            <v>0</v>
          </cell>
          <cell r="AG935">
            <v>7.55</v>
          </cell>
          <cell r="AH935">
            <v>54.410000000000004</v>
          </cell>
        </row>
        <row r="936">
          <cell r="A936">
            <v>39024</v>
          </cell>
          <cell r="AI936">
            <v>0</v>
          </cell>
          <cell r="AJ936">
            <v>0</v>
          </cell>
          <cell r="AK936">
            <v>423.71000000000004</v>
          </cell>
          <cell r="AL936">
            <v>4119.1799999999985</v>
          </cell>
        </row>
        <row r="937">
          <cell r="A937">
            <v>39024</v>
          </cell>
          <cell r="AM937">
            <v>8</v>
          </cell>
          <cell r="AN937">
            <v>4</v>
          </cell>
          <cell r="AO937">
            <v>491.82199999999995</v>
          </cell>
          <cell r="AP937">
            <v>1462.6619999999998</v>
          </cell>
        </row>
        <row r="938">
          <cell r="A938">
            <v>39025</v>
          </cell>
          <cell r="AE938">
            <v>0</v>
          </cell>
          <cell r="AF938">
            <v>0</v>
          </cell>
          <cell r="AG938">
            <v>7.55</v>
          </cell>
          <cell r="AH938">
            <v>54.410000000000004</v>
          </cell>
        </row>
        <row r="939">
          <cell r="A939">
            <v>39025</v>
          </cell>
          <cell r="AI939">
            <v>0</v>
          </cell>
          <cell r="AJ939">
            <v>0</v>
          </cell>
          <cell r="AK939">
            <v>423.71000000000004</v>
          </cell>
          <cell r="AL939">
            <v>4119.1799999999985</v>
          </cell>
        </row>
        <row r="940">
          <cell r="A940">
            <v>39025</v>
          </cell>
          <cell r="AM940">
            <v>8</v>
          </cell>
          <cell r="AN940">
            <v>4</v>
          </cell>
          <cell r="AO940">
            <v>491.82199999999995</v>
          </cell>
          <cell r="AP940">
            <v>1462.6619999999998</v>
          </cell>
        </row>
        <row r="941">
          <cell r="A941">
            <v>39026</v>
          </cell>
          <cell r="AE941">
            <v>0</v>
          </cell>
          <cell r="AF941">
            <v>0</v>
          </cell>
          <cell r="AG941">
            <v>7.55</v>
          </cell>
          <cell r="AH941">
            <v>54.410000000000004</v>
          </cell>
        </row>
        <row r="942">
          <cell r="A942">
            <v>39026</v>
          </cell>
          <cell r="AI942">
            <v>0</v>
          </cell>
          <cell r="AJ942">
            <v>0</v>
          </cell>
          <cell r="AK942">
            <v>423.71000000000004</v>
          </cell>
          <cell r="AL942">
            <v>4119.1799999999985</v>
          </cell>
        </row>
        <row r="943">
          <cell r="A943">
            <v>39026</v>
          </cell>
          <cell r="AM943">
            <v>0</v>
          </cell>
          <cell r="AN943">
            <v>4</v>
          </cell>
          <cell r="AO943">
            <v>491.82199999999995</v>
          </cell>
          <cell r="AP943">
            <v>1462.6619999999998</v>
          </cell>
        </row>
        <row r="944">
          <cell r="A944">
            <v>39027</v>
          </cell>
          <cell r="AE944">
            <v>0</v>
          </cell>
          <cell r="AF944">
            <v>0</v>
          </cell>
          <cell r="AG944">
            <v>7.55</v>
          </cell>
          <cell r="AH944">
            <v>54.410000000000004</v>
          </cell>
        </row>
        <row r="945">
          <cell r="A945">
            <v>39027</v>
          </cell>
          <cell r="AI945">
            <v>0</v>
          </cell>
          <cell r="AJ945">
            <v>0</v>
          </cell>
          <cell r="AK945">
            <v>423.71000000000004</v>
          </cell>
          <cell r="AL945">
            <v>4119.1799999999985</v>
          </cell>
        </row>
        <row r="946">
          <cell r="A946">
            <v>39027</v>
          </cell>
          <cell r="AM946">
            <v>0</v>
          </cell>
          <cell r="AN946">
            <v>4</v>
          </cell>
          <cell r="AO946">
            <v>491.82199999999995</v>
          </cell>
          <cell r="AP946">
            <v>1462.6619999999998</v>
          </cell>
        </row>
        <row r="947">
          <cell r="A947">
            <v>39028</v>
          </cell>
          <cell r="AE947">
            <v>0</v>
          </cell>
          <cell r="AF947">
            <v>0</v>
          </cell>
          <cell r="AG947">
            <v>7.55</v>
          </cell>
          <cell r="AH947">
            <v>54.410000000000004</v>
          </cell>
        </row>
        <row r="948">
          <cell r="A948">
            <v>39028</v>
          </cell>
          <cell r="AI948">
            <v>0</v>
          </cell>
          <cell r="AJ948">
            <v>0</v>
          </cell>
          <cell r="AK948">
            <v>423.71000000000004</v>
          </cell>
          <cell r="AL948">
            <v>4119.1799999999985</v>
          </cell>
        </row>
        <row r="949">
          <cell r="A949">
            <v>39028</v>
          </cell>
          <cell r="AM949">
            <v>0</v>
          </cell>
          <cell r="AN949">
            <v>4</v>
          </cell>
          <cell r="AO949">
            <v>491.82199999999995</v>
          </cell>
          <cell r="AP949">
            <v>1462.6619999999998</v>
          </cell>
        </row>
        <row r="950">
          <cell r="A950">
            <v>39029</v>
          </cell>
          <cell r="AE950">
            <v>0</v>
          </cell>
          <cell r="AF950">
            <v>0</v>
          </cell>
          <cell r="AG950">
            <v>7.55</v>
          </cell>
          <cell r="AH950">
            <v>54.410000000000004</v>
          </cell>
        </row>
        <row r="951">
          <cell r="A951">
            <v>39029</v>
          </cell>
          <cell r="AI951">
            <v>0</v>
          </cell>
          <cell r="AJ951">
            <v>0</v>
          </cell>
          <cell r="AK951">
            <v>423.71000000000004</v>
          </cell>
          <cell r="AL951">
            <v>4119.1799999999985</v>
          </cell>
        </row>
        <row r="952">
          <cell r="A952">
            <v>39029</v>
          </cell>
          <cell r="AM952">
            <v>2.2999999999999998</v>
          </cell>
          <cell r="AN952">
            <v>6.3</v>
          </cell>
          <cell r="AO952">
            <v>494.12199999999996</v>
          </cell>
          <cell r="AP952">
            <v>1464.9619999999998</v>
          </cell>
        </row>
        <row r="953">
          <cell r="A953">
            <v>39030</v>
          </cell>
          <cell r="AE953">
            <v>0</v>
          </cell>
          <cell r="AF953">
            <v>0</v>
          </cell>
          <cell r="AG953">
            <v>7.55</v>
          </cell>
          <cell r="AH953">
            <v>54.410000000000004</v>
          </cell>
        </row>
        <row r="954">
          <cell r="A954">
            <v>39030</v>
          </cell>
          <cell r="AI954">
            <v>0</v>
          </cell>
          <cell r="AJ954">
            <v>0</v>
          </cell>
          <cell r="AK954">
            <v>423.71000000000004</v>
          </cell>
          <cell r="AL954">
            <v>4119.1799999999985</v>
          </cell>
        </row>
        <row r="955">
          <cell r="A955">
            <v>39030</v>
          </cell>
          <cell r="AM955">
            <v>4.3</v>
          </cell>
          <cell r="AN955">
            <v>8.3000000000000007</v>
          </cell>
          <cell r="AO955">
            <v>496.12199999999996</v>
          </cell>
          <cell r="AP955">
            <v>1466.9619999999998</v>
          </cell>
        </row>
        <row r="956">
          <cell r="A956">
            <v>39031</v>
          </cell>
          <cell r="AE956">
            <v>0</v>
          </cell>
          <cell r="AF956">
            <v>0</v>
          </cell>
          <cell r="AG956">
            <v>7.55</v>
          </cell>
          <cell r="AH956">
            <v>54.410000000000004</v>
          </cell>
        </row>
        <row r="957">
          <cell r="A957">
            <v>39031</v>
          </cell>
          <cell r="AI957">
            <v>0</v>
          </cell>
          <cell r="AJ957">
            <v>0</v>
          </cell>
          <cell r="AK957">
            <v>423.71000000000004</v>
          </cell>
          <cell r="AL957">
            <v>4119.1799999999985</v>
          </cell>
        </row>
        <row r="958">
          <cell r="A958">
            <v>39031</v>
          </cell>
          <cell r="AM958">
            <v>7.8</v>
          </cell>
          <cell r="AN958">
            <v>11.8</v>
          </cell>
          <cell r="AO958">
            <v>499.62199999999996</v>
          </cell>
          <cell r="AP958">
            <v>1470.4619999999998</v>
          </cell>
        </row>
        <row r="959">
          <cell r="A959">
            <v>39032</v>
          </cell>
          <cell r="AE959">
            <v>0</v>
          </cell>
          <cell r="AF959">
            <v>0</v>
          </cell>
          <cell r="AG959">
            <v>7.55</v>
          </cell>
          <cell r="AH959">
            <v>54.410000000000004</v>
          </cell>
        </row>
        <row r="960">
          <cell r="A960">
            <v>39032</v>
          </cell>
          <cell r="AI960">
            <v>0</v>
          </cell>
          <cell r="AJ960">
            <v>0</v>
          </cell>
          <cell r="AK960">
            <v>423.71000000000004</v>
          </cell>
          <cell r="AL960">
            <v>4119.1799999999985</v>
          </cell>
        </row>
        <row r="961">
          <cell r="A961">
            <v>39032</v>
          </cell>
          <cell r="AM961">
            <v>7.8</v>
          </cell>
          <cell r="AN961">
            <v>11.8</v>
          </cell>
          <cell r="AO961">
            <v>499.62199999999996</v>
          </cell>
          <cell r="AP961">
            <v>1470.4619999999998</v>
          </cell>
        </row>
        <row r="962">
          <cell r="A962">
            <v>39033</v>
          </cell>
          <cell r="AE962">
            <v>0</v>
          </cell>
          <cell r="AF962">
            <v>0</v>
          </cell>
          <cell r="AG962">
            <v>7.55</v>
          </cell>
          <cell r="AH962">
            <v>54.410000000000004</v>
          </cell>
        </row>
        <row r="963">
          <cell r="A963">
            <v>39033</v>
          </cell>
          <cell r="AI963">
            <v>0</v>
          </cell>
          <cell r="AJ963">
            <v>0</v>
          </cell>
          <cell r="AK963">
            <v>423.71000000000004</v>
          </cell>
          <cell r="AL963">
            <v>4119.1799999999985</v>
          </cell>
        </row>
        <row r="964">
          <cell r="A964">
            <v>39033</v>
          </cell>
          <cell r="AM964">
            <v>0</v>
          </cell>
          <cell r="AN964">
            <v>11.8</v>
          </cell>
          <cell r="AO964">
            <v>499.62199999999996</v>
          </cell>
          <cell r="AP964">
            <v>1470.4619999999998</v>
          </cell>
        </row>
        <row r="965">
          <cell r="A965">
            <v>39034</v>
          </cell>
          <cell r="AE965">
            <v>0</v>
          </cell>
          <cell r="AF965">
            <v>0</v>
          </cell>
          <cell r="AG965">
            <v>7.55</v>
          </cell>
          <cell r="AH965">
            <v>54.410000000000004</v>
          </cell>
        </row>
        <row r="966">
          <cell r="A966">
            <v>39034</v>
          </cell>
          <cell r="AI966">
            <v>0</v>
          </cell>
          <cell r="AJ966">
            <v>0</v>
          </cell>
          <cell r="AK966">
            <v>423.71000000000004</v>
          </cell>
          <cell r="AL966">
            <v>4119.1799999999985</v>
          </cell>
        </row>
        <row r="967">
          <cell r="A967">
            <v>39034</v>
          </cell>
          <cell r="AM967">
            <v>3</v>
          </cell>
          <cell r="AN967">
            <v>14.8</v>
          </cell>
          <cell r="AO967">
            <v>502.62199999999996</v>
          </cell>
          <cell r="AP967">
            <v>1473.4619999999998</v>
          </cell>
        </row>
        <row r="968">
          <cell r="A968">
            <v>39035</v>
          </cell>
          <cell r="AE968">
            <v>0</v>
          </cell>
          <cell r="AF968">
            <v>0</v>
          </cell>
          <cell r="AG968">
            <v>7.55</v>
          </cell>
          <cell r="AH968">
            <v>54.410000000000004</v>
          </cell>
        </row>
        <row r="969">
          <cell r="A969">
            <v>39035</v>
          </cell>
          <cell r="AI969">
            <v>0</v>
          </cell>
          <cell r="AJ969">
            <v>0</v>
          </cell>
          <cell r="AK969">
            <v>423.71000000000004</v>
          </cell>
          <cell r="AL969">
            <v>4119.1799999999985</v>
          </cell>
        </row>
        <row r="970">
          <cell r="A970">
            <v>39035</v>
          </cell>
          <cell r="AM970">
            <v>6.5</v>
          </cell>
          <cell r="AN970">
            <v>18.3</v>
          </cell>
          <cell r="AO970">
            <v>506.12199999999996</v>
          </cell>
          <cell r="AP970">
            <v>1476.9619999999998</v>
          </cell>
        </row>
        <row r="971">
          <cell r="A971">
            <v>39036</v>
          </cell>
          <cell r="AE971">
            <v>0</v>
          </cell>
          <cell r="AF971">
            <v>0</v>
          </cell>
          <cell r="AG971">
            <v>7.55</v>
          </cell>
          <cell r="AH971">
            <v>54.410000000000004</v>
          </cell>
        </row>
        <row r="972">
          <cell r="A972">
            <v>39036</v>
          </cell>
          <cell r="AI972">
            <v>0</v>
          </cell>
          <cell r="AJ972">
            <v>0</v>
          </cell>
          <cell r="AK972">
            <v>423.71000000000004</v>
          </cell>
          <cell r="AL972">
            <v>4119.1799999999985</v>
          </cell>
        </row>
        <row r="973">
          <cell r="A973">
            <v>39036</v>
          </cell>
          <cell r="AM973">
            <v>6.5</v>
          </cell>
          <cell r="AN973">
            <v>18.3</v>
          </cell>
          <cell r="AO973">
            <v>506.12199999999996</v>
          </cell>
          <cell r="AP973">
            <v>1476.9619999999998</v>
          </cell>
        </row>
        <row r="974">
          <cell r="A974">
            <v>39037</v>
          </cell>
          <cell r="AE974">
            <v>0</v>
          </cell>
          <cell r="AF974">
            <v>0</v>
          </cell>
          <cell r="AG974">
            <v>7.55</v>
          </cell>
          <cell r="AH974">
            <v>54.410000000000004</v>
          </cell>
        </row>
        <row r="975">
          <cell r="A975">
            <v>39037</v>
          </cell>
          <cell r="AI975">
            <v>0</v>
          </cell>
          <cell r="AJ975">
            <v>0</v>
          </cell>
          <cell r="AK975">
            <v>423.71000000000004</v>
          </cell>
          <cell r="AL975">
            <v>4119.1799999999985</v>
          </cell>
        </row>
        <row r="976">
          <cell r="A976">
            <v>39037</v>
          </cell>
          <cell r="AM976">
            <v>9.5</v>
          </cell>
          <cell r="AN976">
            <v>21.3</v>
          </cell>
          <cell r="AO976">
            <v>509.12199999999996</v>
          </cell>
          <cell r="AP976">
            <v>1479.9619999999998</v>
          </cell>
        </row>
        <row r="977">
          <cell r="A977">
            <v>39038</v>
          </cell>
          <cell r="AE977">
            <v>0</v>
          </cell>
          <cell r="AF977">
            <v>0</v>
          </cell>
          <cell r="AG977">
            <v>7.55</v>
          </cell>
          <cell r="AH977">
            <v>54.410000000000004</v>
          </cell>
        </row>
        <row r="978">
          <cell r="A978">
            <v>39038</v>
          </cell>
          <cell r="AI978">
            <v>0</v>
          </cell>
          <cell r="AJ978">
            <v>0</v>
          </cell>
          <cell r="AK978">
            <v>423.71000000000004</v>
          </cell>
          <cell r="AL978">
            <v>4119.1799999999985</v>
          </cell>
        </row>
        <row r="979">
          <cell r="A979">
            <v>39038</v>
          </cell>
          <cell r="AM979">
            <v>13</v>
          </cell>
          <cell r="AN979">
            <v>24.8</v>
          </cell>
          <cell r="AO979">
            <v>512.62199999999996</v>
          </cell>
          <cell r="AP979">
            <v>1483.4619999999998</v>
          </cell>
        </row>
        <row r="980">
          <cell r="A980">
            <v>39039</v>
          </cell>
          <cell r="AE980">
            <v>0</v>
          </cell>
          <cell r="AF980">
            <v>0</v>
          </cell>
          <cell r="AG980">
            <v>7.55</v>
          </cell>
          <cell r="AH980">
            <v>54.410000000000004</v>
          </cell>
        </row>
        <row r="981">
          <cell r="A981">
            <v>39039</v>
          </cell>
          <cell r="AI981">
            <v>0</v>
          </cell>
          <cell r="AJ981">
            <v>0</v>
          </cell>
          <cell r="AK981">
            <v>423.71000000000004</v>
          </cell>
          <cell r="AL981">
            <v>4119.1799999999985</v>
          </cell>
        </row>
        <row r="982">
          <cell r="A982">
            <v>39039</v>
          </cell>
          <cell r="AM982">
            <v>13</v>
          </cell>
          <cell r="AN982">
            <v>24.8</v>
          </cell>
          <cell r="AO982">
            <v>512.62199999999996</v>
          </cell>
          <cell r="AP982">
            <v>1483.4619999999998</v>
          </cell>
        </row>
        <row r="983">
          <cell r="A983">
            <v>39040</v>
          </cell>
          <cell r="AE983">
            <v>0</v>
          </cell>
          <cell r="AF983">
            <v>0</v>
          </cell>
          <cell r="AG983">
            <v>7.55</v>
          </cell>
          <cell r="AH983">
            <v>54.410000000000004</v>
          </cell>
        </row>
        <row r="984">
          <cell r="A984">
            <v>39040</v>
          </cell>
          <cell r="AI984">
            <v>0</v>
          </cell>
          <cell r="AJ984">
            <v>0</v>
          </cell>
          <cell r="AK984">
            <v>423.71000000000004</v>
          </cell>
          <cell r="AL984">
            <v>4119.1799999999985</v>
          </cell>
        </row>
        <row r="985">
          <cell r="A985">
            <v>39040</v>
          </cell>
          <cell r="AM985">
            <v>5</v>
          </cell>
          <cell r="AN985">
            <v>29.8</v>
          </cell>
          <cell r="AO985">
            <v>517.62199999999996</v>
          </cell>
          <cell r="AP985">
            <v>1488.4619999999998</v>
          </cell>
        </row>
        <row r="986">
          <cell r="A986">
            <v>39041</v>
          </cell>
          <cell r="AE986">
            <v>0</v>
          </cell>
          <cell r="AF986">
            <v>0</v>
          </cell>
          <cell r="AG986">
            <v>7.55</v>
          </cell>
          <cell r="AH986">
            <v>54.410000000000004</v>
          </cell>
        </row>
        <row r="987">
          <cell r="A987">
            <v>39041</v>
          </cell>
          <cell r="AI987">
            <v>0</v>
          </cell>
          <cell r="AJ987">
            <v>0</v>
          </cell>
          <cell r="AK987">
            <v>423.71000000000004</v>
          </cell>
          <cell r="AL987">
            <v>4119.1799999999985</v>
          </cell>
        </row>
        <row r="988">
          <cell r="A988">
            <v>39041</v>
          </cell>
          <cell r="AM988">
            <v>8</v>
          </cell>
          <cell r="AN988">
            <v>32.799999999999997</v>
          </cell>
          <cell r="AO988">
            <v>520.62199999999996</v>
          </cell>
          <cell r="AP988">
            <v>1491.4619999999998</v>
          </cell>
        </row>
        <row r="989">
          <cell r="A989">
            <v>39042</v>
          </cell>
          <cell r="AE989">
            <v>0</v>
          </cell>
          <cell r="AF989">
            <v>0</v>
          </cell>
          <cell r="AG989">
            <v>7.55</v>
          </cell>
          <cell r="AH989">
            <v>54.410000000000004</v>
          </cell>
        </row>
        <row r="990">
          <cell r="A990">
            <v>39042</v>
          </cell>
          <cell r="AI990">
            <v>0</v>
          </cell>
          <cell r="AJ990">
            <v>0</v>
          </cell>
          <cell r="AK990">
            <v>423.71000000000004</v>
          </cell>
          <cell r="AL990">
            <v>4119.1799999999985</v>
          </cell>
        </row>
        <row r="991">
          <cell r="A991">
            <v>39042</v>
          </cell>
          <cell r="AM991">
            <v>8</v>
          </cell>
          <cell r="AN991">
            <v>32.799999999999997</v>
          </cell>
          <cell r="AO991">
            <v>520.62199999999996</v>
          </cell>
          <cell r="AP991">
            <v>1491.4619999999998</v>
          </cell>
        </row>
      </sheetData>
      <sheetData sheetId="2" refreshError="1"/>
      <sheetData sheetId="3"/>
      <sheetData sheetId="4"/>
      <sheetData sheetId="5" refreshError="1"/>
      <sheetData sheetId="6"/>
      <sheetData sheetId="7">
        <row r="17">
          <cell r="B17">
            <v>231</v>
          </cell>
        </row>
        <row r="19">
          <cell r="B19">
            <v>228.5</v>
          </cell>
        </row>
        <row r="21">
          <cell r="B21">
            <v>227</v>
          </cell>
        </row>
        <row r="22">
          <cell r="B22">
            <v>226</v>
          </cell>
        </row>
        <row r="25">
          <cell r="B25">
            <v>226</v>
          </cell>
        </row>
        <row r="26">
          <cell r="B26">
            <v>226</v>
          </cell>
        </row>
        <row r="27">
          <cell r="B27">
            <v>225.5</v>
          </cell>
        </row>
        <row r="28">
          <cell r="B28">
            <v>226</v>
          </cell>
        </row>
        <row r="29">
          <cell r="B29">
            <v>226.5</v>
          </cell>
        </row>
        <row r="32">
          <cell r="B32">
            <v>225</v>
          </cell>
        </row>
        <row r="33">
          <cell r="B33">
            <v>225.5</v>
          </cell>
        </row>
        <row r="35">
          <cell r="B35">
            <v>226</v>
          </cell>
        </row>
        <row r="38">
          <cell r="B38">
            <v>226.5</v>
          </cell>
        </row>
        <row r="39">
          <cell r="B39">
            <v>227</v>
          </cell>
        </row>
        <row r="40">
          <cell r="B40">
            <v>227</v>
          </cell>
        </row>
        <row r="41">
          <cell r="B41">
            <v>228</v>
          </cell>
        </row>
        <row r="46">
          <cell r="B46">
            <v>227</v>
          </cell>
        </row>
        <row r="47">
          <cell r="B47">
            <v>225.5</v>
          </cell>
        </row>
        <row r="48">
          <cell r="B48">
            <v>225.5</v>
          </cell>
        </row>
        <row r="49">
          <cell r="B49">
            <v>226</v>
          </cell>
        </row>
        <row r="53">
          <cell r="B53">
            <v>226</v>
          </cell>
        </row>
        <row r="54">
          <cell r="B54">
            <v>227</v>
          </cell>
        </row>
        <row r="55">
          <cell r="B55">
            <v>226</v>
          </cell>
        </row>
        <row r="56">
          <cell r="B56">
            <v>226</v>
          </cell>
        </row>
        <row r="57">
          <cell r="B57">
            <v>226</v>
          </cell>
        </row>
        <row r="60">
          <cell r="B60">
            <v>225</v>
          </cell>
        </row>
        <row r="61">
          <cell r="B61">
            <v>225</v>
          </cell>
        </row>
        <row r="62">
          <cell r="B62">
            <v>224.5</v>
          </cell>
        </row>
        <row r="63">
          <cell r="B63">
            <v>226</v>
          </cell>
        </row>
        <row r="64">
          <cell r="B64">
            <v>225</v>
          </cell>
        </row>
        <row r="68">
          <cell r="B68">
            <v>225</v>
          </cell>
        </row>
        <row r="69">
          <cell r="B69">
            <v>226</v>
          </cell>
        </row>
        <row r="70">
          <cell r="B70">
            <v>226</v>
          </cell>
        </row>
        <row r="74">
          <cell r="B74">
            <v>226</v>
          </cell>
        </row>
        <row r="75">
          <cell r="B75">
            <v>225</v>
          </cell>
        </row>
        <row r="76">
          <cell r="B76">
            <v>225.5</v>
          </cell>
        </row>
        <row r="77">
          <cell r="B77">
            <v>226.5</v>
          </cell>
        </row>
        <row r="78">
          <cell r="B78">
            <v>227</v>
          </cell>
        </row>
        <row r="80">
          <cell r="B80">
            <v>228</v>
          </cell>
        </row>
        <row r="81">
          <cell r="B81">
            <v>225</v>
          </cell>
        </row>
        <row r="82">
          <cell r="B82">
            <v>225</v>
          </cell>
        </row>
        <row r="83">
          <cell r="B83">
            <v>224</v>
          </cell>
        </row>
        <row r="84">
          <cell r="B84">
            <v>223.5</v>
          </cell>
        </row>
        <row r="85">
          <cell r="B85">
            <v>222.5</v>
          </cell>
        </row>
        <row r="88">
          <cell r="B88">
            <v>224</v>
          </cell>
        </row>
        <row r="89">
          <cell r="B89">
            <v>219.5</v>
          </cell>
        </row>
        <row r="90">
          <cell r="B90">
            <v>220</v>
          </cell>
        </row>
        <row r="91">
          <cell r="B91">
            <v>222</v>
          </cell>
        </row>
        <row r="95">
          <cell r="B95">
            <v>220.5</v>
          </cell>
        </row>
        <row r="96">
          <cell r="B96">
            <v>222</v>
          </cell>
        </row>
        <row r="97">
          <cell r="B97">
            <v>221</v>
          </cell>
        </row>
        <row r="98">
          <cell r="B98">
            <v>221</v>
          </cell>
        </row>
        <row r="99">
          <cell r="B99">
            <v>221.5</v>
          </cell>
        </row>
        <row r="101">
          <cell r="B101">
            <v>221</v>
          </cell>
        </row>
        <row r="102">
          <cell r="B102">
            <v>219</v>
          </cell>
        </row>
        <row r="103">
          <cell r="B103">
            <v>219.5</v>
          </cell>
        </row>
        <row r="104">
          <cell r="B104">
            <v>220</v>
          </cell>
        </row>
        <row r="105">
          <cell r="B105">
            <v>221</v>
          </cell>
        </row>
        <row r="109">
          <cell r="B109">
            <v>220</v>
          </cell>
        </row>
        <row r="110">
          <cell r="B110">
            <v>220</v>
          </cell>
        </row>
        <row r="111">
          <cell r="B111">
            <v>220</v>
          </cell>
        </row>
        <row r="112">
          <cell r="B112">
            <v>221</v>
          </cell>
        </row>
        <row r="113">
          <cell r="B113">
            <v>221</v>
          </cell>
        </row>
        <row r="116">
          <cell r="B116">
            <v>219</v>
          </cell>
        </row>
        <row r="117">
          <cell r="B117">
            <v>217.5</v>
          </cell>
        </row>
        <row r="118">
          <cell r="B118">
            <v>219</v>
          </cell>
        </row>
        <row r="119">
          <cell r="B119">
            <v>219.5</v>
          </cell>
        </row>
        <row r="120">
          <cell r="B120">
            <v>219</v>
          </cell>
        </row>
        <row r="123">
          <cell r="B123">
            <v>219.5</v>
          </cell>
        </row>
        <row r="124">
          <cell r="B124">
            <v>220</v>
          </cell>
        </row>
        <row r="125">
          <cell r="B125">
            <v>220.5</v>
          </cell>
        </row>
        <row r="126">
          <cell r="B126">
            <v>220</v>
          </cell>
        </row>
        <row r="127">
          <cell r="B127">
            <v>219.5</v>
          </cell>
        </row>
        <row r="130">
          <cell r="B130">
            <v>222.5</v>
          </cell>
        </row>
        <row r="131">
          <cell r="B131">
            <v>220.5</v>
          </cell>
        </row>
        <row r="132">
          <cell r="B132">
            <v>220.5</v>
          </cell>
        </row>
        <row r="133">
          <cell r="B133">
            <v>221.5</v>
          </cell>
        </row>
        <row r="137">
          <cell r="B137">
            <v>221.5</v>
          </cell>
        </row>
        <row r="138">
          <cell r="B138">
            <v>221.5</v>
          </cell>
        </row>
        <row r="139">
          <cell r="B139">
            <v>220.5</v>
          </cell>
        </row>
        <row r="144">
          <cell r="B144">
            <v>220</v>
          </cell>
        </row>
        <row r="145">
          <cell r="B145">
            <v>219</v>
          </cell>
        </row>
        <row r="146">
          <cell r="B146">
            <v>221</v>
          </cell>
        </row>
        <row r="147">
          <cell r="B147">
            <v>221</v>
          </cell>
        </row>
        <row r="148">
          <cell r="B148">
            <v>221</v>
          </cell>
        </row>
        <row r="151">
          <cell r="B151">
            <v>219.5</v>
          </cell>
        </row>
        <row r="152">
          <cell r="B152">
            <v>219.5</v>
          </cell>
        </row>
        <row r="153">
          <cell r="B153">
            <v>218.5</v>
          </cell>
        </row>
        <row r="154">
          <cell r="B154">
            <v>218.5</v>
          </cell>
        </row>
        <row r="155">
          <cell r="B155">
            <v>219</v>
          </cell>
        </row>
        <row r="166">
          <cell r="B166">
            <v>220</v>
          </cell>
        </row>
        <row r="167">
          <cell r="B167">
            <v>218.5</v>
          </cell>
        </row>
        <row r="168">
          <cell r="B168">
            <v>220</v>
          </cell>
        </row>
        <row r="169">
          <cell r="B169">
            <v>219.5</v>
          </cell>
        </row>
        <row r="172">
          <cell r="B172">
            <v>218</v>
          </cell>
        </row>
        <row r="173">
          <cell r="B173">
            <v>218.5</v>
          </cell>
        </row>
        <row r="174">
          <cell r="B174">
            <v>218.5</v>
          </cell>
        </row>
        <row r="175">
          <cell r="B175">
            <v>219.5</v>
          </cell>
        </row>
        <row r="176">
          <cell r="B176">
            <v>218.5</v>
          </cell>
        </row>
        <row r="179">
          <cell r="B179">
            <v>218.5</v>
          </cell>
        </row>
        <row r="180">
          <cell r="B180">
            <v>220.5</v>
          </cell>
        </row>
        <row r="181">
          <cell r="B181">
            <v>220</v>
          </cell>
        </row>
        <row r="182">
          <cell r="B182">
            <v>220</v>
          </cell>
        </row>
        <row r="183">
          <cell r="B183">
            <v>219.5</v>
          </cell>
        </row>
        <row r="184">
          <cell r="B184">
            <v>216</v>
          </cell>
        </row>
        <row r="186">
          <cell r="B186">
            <v>218.5</v>
          </cell>
        </row>
        <row r="187">
          <cell r="B187">
            <v>221</v>
          </cell>
        </row>
        <row r="188">
          <cell r="B188">
            <v>221.5</v>
          </cell>
        </row>
        <row r="189">
          <cell r="B189">
            <v>219.5</v>
          </cell>
        </row>
        <row r="190">
          <cell r="B190">
            <v>219</v>
          </cell>
        </row>
        <row r="193">
          <cell r="B193">
            <v>219.5</v>
          </cell>
        </row>
        <row r="194">
          <cell r="B194">
            <v>220</v>
          </cell>
        </row>
        <row r="195">
          <cell r="B195">
            <v>219</v>
          </cell>
        </row>
        <row r="196">
          <cell r="B196">
            <v>220</v>
          </cell>
        </row>
        <row r="197">
          <cell r="B197">
            <v>220</v>
          </cell>
        </row>
        <row r="200">
          <cell r="B200">
            <v>219</v>
          </cell>
        </row>
        <row r="202">
          <cell r="B202">
            <v>220</v>
          </cell>
        </row>
        <row r="203">
          <cell r="B203">
            <v>218</v>
          </cell>
        </row>
        <row r="204">
          <cell r="B204">
            <v>218.5</v>
          </cell>
        </row>
        <row r="207">
          <cell r="B207">
            <v>219</v>
          </cell>
        </row>
        <row r="208">
          <cell r="B208">
            <v>218.5</v>
          </cell>
        </row>
        <row r="209">
          <cell r="B209">
            <v>218</v>
          </cell>
        </row>
        <row r="210">
          <cell r="B210">
            <v>218</v>
          </cell>
        </row>
        <row r="211">
          <cell r="B211">
            <v>218.5</v>
          </cell>
        </row>
        <row r="212">
          <cell r="B212">
            <v>217.5</v>
          </cell>
        </row>
        <row r="214">
          <cell r="B214">
            <v>217.5</v>
          </cell>
        </row>
        <row r="215">
          <cell r="B215">
            <v>218</v>
          </cell>
        </row>
        <row r="216">
          <cell r="B216">
            <v>218.5</v>
          </cell>
        </row>
        <row r="217">
          <cell r="B217">
            <v>218</v>
          </cell>
        </row>
        <row r="221">
          <cell r="B221">
            <v>219</v>
          </cell>
        </row>
        <row r="228">
          <cell r="B228">
            <v>219.5</v>
          </cell>
        </row>
        <row r="229">
          <cell r="B229">
            <v>219.5</v>
          </cell>
        </row>
        <row r="230">
          <cell r="B230">
            <v>218.5</v>
          </cell>
        </row>
        <row r="231">
          <cell r="B231">
            <v>218.5</v>
          </cell>
        </row>
        <row r="235">
          <cell r="B235">
            <v>218.5</v>
          </cell>
        </row>
        <row r="236">
          <cell r="B236">
            <v>218</v>
          </cell>
        </row>
        <row r="237">
          <cell r="B237">
            <v>217</v>
          </cell>
        </row>
        <row r="239">
          <cell r="B239">
            <v>216</v>
          </cell>
        </row>
        <row r="242">
          <cell r="B242">
            <v>219</v>
          </cell>
        </row>
        <row r="243">
          <cell r="B243">
            <v>217.5</v>
          </cell>
        </row>
        <row r="244">
          <cell r="B244">
            <v>217</v>
          </cell>
        </row>
        <row r="245">
          <cell r="B245">
            <v>217.5</v>
          </cell>
        </row>
        <row r="246">
          <cell r="B246">
            <v>216.5</v>
          </cell>
        </row>
        <row r="250">
          <cell r="B250">
            <v>217</v>
          </cell>
        </row>
        <row r="251">
          <cell r="B251">
            <v>217.5</v>
          </cell>
        </row>
        <row r="252">
          <cell r="B252">
            <v>218.5</v>
          </cell>
        </row>
        <row r="253">
          <cell r="B253">
            <v>216.5</v>
          </cell>
        </row>
        <row r="256">
          <cell r="B256">
            <v>218</v>
          </cell>
        </row>
        <row r="257">
          <cell r="B257">
            <v>217.5</v>
          </cell>
        </row>
        <row r="258">
          <cell r="B258">
            <v>218</v>
          </cell>
        </row>
        <row r="259">
          <cell r="B259">
            <v>218</v>
          </cell>
        </row>
        <row r="260">
          <cell r="B260">
            <v>218</v>
          </cell>
        </row>
        <row r="263">
          <cell r="B263">
            <v>217.5</v>
          </cell>
        </row>
        <row r="264">
          <cell r="B264">
            <v>217</v>
          </cell>
        </row>
        <row r="269">
          <cell r="B269">
            <v>217.5</v>
          </cell>
        </row>
        <row r="270">
          <cell r="B270">
            <v>218</v>
          </cell>
        </row>
        <row r="271">
          <cell r="B271">
            <v>218</v>
          </cell>
        </row>
        <row r="272">
          <cell r="B272">
            <v>218.5</v>
          </cell>
        </row>
        <row r="277">
          <cell r="B277">
            <v>218</v>
          </cell>
        </row>
        <row r="278">
          <cell r="B278">
            <v>219</v>
          </cell>
        </row>
        <row r="279">
          <cell r="B279">
            <v>220</v>
          </cell>
        </row>
        <row r="284">
          <cell r="B284">
            <v>219.5</v>
          </cell>
        </row>
        <row r="285">
          <cell r="B285">
            <v>220.5</v>
          </cell>
        </row>
        <row r="286">
          <cell r="B286">
            <v>222</v>
          </cell>
        </row>
        <row r="287">
          <cell r="B287">
            <v>221</v>
          </cell>
        </row>
        <row r="291">
          <cell r="B291">
            <v>223</v>
          </cell>
        </row>
        <row r="292">
          <cell r="B292">
            <v>221</v>
          </cell>
        </row>
        <row r="293">
          <cell r="B293">
            <v>221.5</v>
          </cell>
        </row>
        <row r="300">
          <cell r="B300">
            <v>222.5</v>
          </cell>
        </row>
        <row r="301">
          <cell r="B301">
            <v>223</v>
          </cell>
        </row>
        <row r="312">
          <cell r="B312">
            <v>223.5</v>
          </cell>
        </row>
        <row r="313">
          <cell r="B313">
            <v>224</v>
          </cell>
        </row>
        <row r="316">
          <cell r="B316">
            <v>221</v>
          </cell>
        </row>
        <row r="319">
          <cell r="B319">
            <v>222</v>
          </cell>
        </row>
        <row r="320">
          <cell r="B320">
            <v>223</v>
          </cell>
        </row>
        <row r="321">
          <cell r="B321">
            <v>222.5</v>
          </cell>
        </row>
        <row r="327">
          <cell r="B327">
            <v>222</v>
          </cell>
        </row>
        <row r="328">
          <cell r="B328">
            <v>223</v>
          </cell>
        </row>
        <row r="329">
          <cell r="B329">
            <v>222.5</v>
          </cell>
        </row>
        <row r="330">
          <cell r="B330">
            <v>222.5</v>
          </cell>
        </row>
        <row r="333">
          <cell r="B333">
            <v>222.5</v>
          </cell>
        </row>
        <row r="334">
          <cell r="B334">
            <v>221.5</v>
          </cell>
        </row>
        <row r="335">
          <cell r="B335">
            <v>222</v>
          </cell>
        </row>
        <row r="336">
          <cell r="B336">
            <v>223.5</v>
          </cell>
        </row>
        <row r="337">
          <cell r="B337">
            <v>224</v>
          </cell>
        </row>
        <row r="339">
          <cell r="B339">
            <v>222</v>
          </cell>
        </row>
        <row r="340">
          <cell r="B340">
            <v>223.5</v>
          </cell>
        </row>
        <row r="346">
          <cell r="B346">
            <v>222.5</v>
          </cell>
        </row>
        <row r="347">
          <cell r="B347">
            <v>223</v>
          </cell>
        </row>
        <row r="348">
          <cell r="B348">
            <v>223</v>
          </cell>
        </row>
        <row r="349">
          <cell r="B349">
            <v>223</v>
          </cell>
        </row>
        <row r="355">
          <cell r="B355">
            <v>220</v>
          </cell>
        </row>
        <row r="356">
          <cell r="B356">
            <v>222.5</v>
          </cell>
        </row>
        <row r="357">
          <cell r="B357">
            <v>221</v>
          </cell>
        </row>
        <row r="358">
          <cell r="B358">
            <v>221.5</v>
          </cell>
        </row>
        <row r="360">
          <cell r="B360">
            <v>221</v>
          </cell>
        </row>
        <row r="361">
          <cell r="B361">
            <v>221</v>
          </cell>
        </row>
        <row r="362">
          <cell r="B362">
            <v>222</v>
          </cell>
        </row>
        <row r="363">
          <cell r="B363">
            <v>221.5</v>
          </cell>
        </row>
        <row r="364">
          <cell r="B364">
            <v>221</v>
          </cell>
        </row>
        <row r="368">
          <cell r="B368">
            <v>221</v>
          </cell>
        </row>
        <row r="369">
          <cell r="B369">
            <v>223</v>
          </cell>
        </row>
        <row r="378">
          <cell r="B378">
            <v>223.5</v>
          </cell>
        </row>
        <row r="379">
          <cell r="B379">
            <v>223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>
        <row r="4">
          <cell r="B4">
            <v>2006</v>
          </cell>
        </row>
        <row r="5">
          <cell r="B5">
            <v>38718</v>
          </cell>
        </row>
        <row r="8">
          <cell r="B8">
            <v>0</v>
          </cell>
          <cell r="D8">
            <v>0</v>
          </cell>
          <cell r="F8">
            <v>0</v>
          </cell>
        </row>
        <row r="9">
          <cell r="B9">
            <v>0</v>
          </cell>
          <cell r="D9">
            <v>0</v>
          </cell>
          <cell r="F9">
            <v>0</v>
          </cell>
        </row>
        <row r="10">
          <cell r="B10">
            <v>0</v>
          </cell>
          <cell r="D10">
            <v>0</v>
          </cell>
          <cell r="F10">
            <v>0</v>
          </cell>
        </row>
        <row r="11">
          <cell r="B11">
            <v>46.86</v>
          </cell>
          <cell r="D11">
            <v>3695.47</v>
          </cell>
          <cell r="F11">
            <v>970.84</v>
          </cell>
        </row>
        <row r="14">
          <cell r="B14">
            <v>54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ane, Brian" refreshedDate="41129.530446759258" createdVersion="4" refreshedVersion="4" minRefreshableVersion="3" recordCount="46">
  <cacheSource type="worksheet">
    <worksheetSource name="Table1"/>
  </cacheSource>
  <cacheFields count="6">
    <cacheField name="Race" numFmtId="0">
      <sharedItems count="17">
        <s v="Griskus"/>
        <s v="Niantic"/>
        <s v="Madison  "/>
        <s v="Waramaug Old"/>
        <s v="CATS Sprint"/>
        <s v="Sandy Beach"/>
        <s v="Danbury"/>
        <s v="Griskus  "/>
        <s v="Mossman"/>
        <s v="Park City"/>
        <s v="Timberman"/>
        <s v="Darien"/>
        <s v="Waramaug New"/>
        <s v="Waramaug High"/>
        <s v="Toughman"/>
        <s v="Rev3"/>
        <s v="MightMoss"/>
      </sharedItems>
    </cacheField>
    <cacheField name="Type" numFmtId="0">
      <sharedItems count="3">
        <s v="Sprint"/>
        <s v="Olympic"/>
        <s v="½ Ironman"/>
      </sharedItems>
    </cacheField>
    <cacheField name="Date" numFmtId="14">
      <sharedItems containsSemiMixedTypes="0" containsNonDate="0" containsDate="1" containsString="0" minDate="2001-07-01T00:00:00" maxDate="2012-07-12T00:00:00"/>
    </cacheField>
    <cacheField name="Swim%" numFmtId="9">
      <sharedItems containsSemiMixedTypes="0" containsString="0" containsNumber="1" minValue="7.6637676533950372E-2" maxValue="0.2335753497432265"/>
    </cacheField>
    <cacheField name="Bike%" numFmtId="9">
      <sharedItems containsSemiMixedTypes="0" containsString="0" containsNumber="1" minValue="0.35133699309367805" maxValue="0.50524574287789525"/>
    </cacheField>
    <cacheField name="Run%" numFmtId="9">
      <sharedItems containsSemiMixedTypes="0" containsString="0" containsNumber="1" minValue="0.32355033795802202" maxValue="0.498308906426155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">
  <r>
    <x v="0"/>
    <x v="0"/>
    <d v="2001-07-01T00:00:00"/>
    <n v="0.19332029486986613"/>
    <n v="0.42289754776590949"/>
    <n v="0.3837821573642245"/>
  </r>
  <r>
    <x v="1"/>
    <x v="0"/>
    <d v="2001-08-01T00:00:00"/>
    <n v="0.20154723127035828"/>
    <n v="0.35830618892508143"/>
    <n v="0.38843648208469062"/>
  </r>
  <r>
    <x v="2"/>
    <x v="0"/>
    <d v="2001-09-01T00:00:00"/>
    <n v="0.17419060647514822"/>
    <n v="0.47074023407812743"/>
    <n v="0.35506915944672446"/>
  </r>
  <r>
    <x v="3"/>
    <x v="0"/>
    <d v="2002-06-01T00:00:00"/>
    <n v="0.2335753497432265"/>
    <n v="0.35133699309367805"/>
    <n v="0.41508765716309542"/>
  </r>
  <r>
    <x v="0"/>
    <x v="0"/>
    <d v="2002-07-10T00:00:00"/>
    <n v="0.21933751119068931"/>
    <n v="0.39999999999999991"/>
    <n v="0.35147717099373321"/>
  </r>
  <r>
    <x v="2"/>
    <x v="0"/>
    <d v="2002-09-01T00:00:00"/>
    <n v="0.23285997862269048"/>
    <n v="0.42021682699648805"/>
    <n v="0.32661475034356391"/>
  </r>
  <r>
    <x v="4"/>
    <x v="0"/>
    <d v="2003-06-10T00:00:00"/>
    <n v="0.11386696730552423"/>
    <n v="0.38782412626832019"/>
    <n v="0.49830890642615561"/>
  </r>
  <r>
    <x v="3"/>
    <x v="0"/>
    <d v="2003-06-19T00:00:00"/>
    <n v="0.21797004991680527"/>
    <n v="0.3736365317064152"/>
    <n v="0.4083934183767795"/>
  </r>
  <r>
    <x v="0"/>
    <x v="0"/>
    <d v="2003-07-09T00:00:00"/>
    <n v="0.20837091827530219"/>
    <n v="0.41475735161464911"/>
    <n v="0.34872812556377414"/>
  </r>
  <r>
    <x v="4"/>
    <x v="0"/>
    <d v="2003-07-15T00:00:00"/>
    <n v="0.12094984465157567"/>
    <n v="0.41322680869951178"/>
    <n v="0.46582334664891251"/>
  </r>
  <r>
    <x v="5"/>
    <x v="0"/>
    <d v="2003-08-01T00:00:00"/>
    <n v="0.19366533104369396"/>
    <n v="0.39000190803281815"/>
    <n v="0.41633276092348787"/>
  </r>
  <r>
    <x v="1"/>
    <x v="0"/>
    <d v="2003-08-10T00:00:00"/>
    <n v="0.20675324675324677"/>
    <n v="0.38787878787878788"/>
    <n v="0.34995670995670997"/>
  </r>
  <r>
    <x v="6"/>
    <x v="0"/>
    <d v="2003-08-16T00:00:00"/>
    <n v="0.10783280646294348"/>
    <n v="0.46909027046013357"/>
    <n v="0.39269406392694073"/>
  </r>
  <r>
    <x v="2"/>
    <x v="0"/>
    <d v="2003-09-13T00:00:00"/>
    <n v="0.17188049209138842"/>
    <n v="0.46467486818980674"/>
    <n v="0.32794376098418282"/>
  </r>
  <r>
    <x v="6"/>
    <x v="1"/>
    <d v="2003-10-04T00:00:00"/>
    <n v="0.14333760409993593"/>
    <n v="0.41335682254964773"/>
    <n v="0.4110345932094811"/>
  </r>
  <r>
    <x v="7"/>
    <x v="1"/>
    <d v="2004-06-19T00:00:00"/>
    <n v="0.11012385568120624"/>
    <n v="0.47325435289894091"/>
    <n v="0.39956919763058696"/>
  </r>
  <r>
    <x v="3"/>
    <x v="0"/>
    <d v="2004-06-23T00:00:00"/>
    <n v="0.18757214313197382"/>
    <n v="0.37245094267025775"/>
    <n v="0.43997691419776841"/>
  </r>
  <r>
    <x v="0"/>
    <x v="0"/>
    <d v="2004-07-07T00:00:00"/>
    <n v="0.17934976777420508"/>
    <n v="0.3921043229724902"/>
    <n v="0.394962486602358"/>
  </r>
  <r>
    <x v="8"/>
    <x v="0"/>
    <d v="2004-07-11T00:00:00"/>
    <n v="0.19947407963936889"/>
    <n v="0.41078136739293769"/>
    <n v="0.35030052592036059"/>
  </r>
  <r>
    <x v="5"/>
    <x v="0"/>
    <d v="2004-08-06T00:00:00"/>
    <n v="0.20496287612348574"/>
    <n v="0.40035169988276664"/>
    <n v="0.39468542399374751"/>
  </r>
  <r>
    <x v="3"/>
    <x v="0"/>
    <d v="2005-06-22T00:00:00"/>
    <n v="0.21057619408642914"/>
    <n v="0.3730098559514784"/>
    <n v="0.41641394996209252"/>
  </r>
  <r>
    <x v="5"/>
    <x v="0"/>
    <d v="2005-08-05T00:00:00"/>
    <n v="0.21116225546605294"/>
    <n v="0.39087073264288452"/>
    <n v="0.39796701189106254"/>
  </r>
  <r>
    <x v="9"/>
    <x v="1"/>
    <d v="2005-08-14T00:00:00"/>
    <n v="0.18627529392945694"/>
    <n v="0.37790930176757576"/>
    <n v="0.4196592817723746"/>
  </r>
  <r>
    <x v="10"/>
    <x v="2"/>
    <d v="2005-08-22T00:00:00"/>
    <n v="0.10467274634815592"/>
    <n v="0.50524574287789525"/>
    <n v="0.37890404325720278"/>
  </r>
  <r>
    <x v="11"/>
    <x v="1"/>
    <d v="2005-10-01T00:00:00"/>
    <n v="0.15394640384458744"/>
    <n v="0.48155086747576764"/>
    <n v="0.3486193695528223"/>
  </r>
  <r>
    <x v="0"/>
    <x v="1"/>
    <d v="2006-06-17T00:00:00"/>
    <n v="0.18790240596408003"/>
    <n v="0.45603185360894621"/>
    <n v="0.34005421890884452"/>
  </r>
  <r>
    <x v="12"/>
    <x v="0"/>
    <d v="2006-06-23T00:00:00"/>
    <n v="0.2105054509415262"/>
    <n v="0.35302279484638249"/>
    <n v="0.40455896927651136"/>
  </r>
  <r>
    <x v="0"/>
    <x v="0"/>
    <d v="2006-07-12T00:00:00"/>
    <n v="0.20679130103014118"/>
    <n v="0.41797024036627245"/>
    <n v="0.34986646318199166"/>
  </r>
  <r>
    <x v="5"/>
    <x v="0"/>
    <d v="2006-08-04T00:00:00"/>
    <n v="0.19983996799359868"/>
    <n v="0.40388077615523105"/>
    <n v="0.39627925585117019"/>
  </r>
  <r>
    <x v="10"/>
    <x v="2"/>
    <d v="2006-08-20T00:00:00"/>
    <n v="0.10836524416722591"/>
    <n v="0.4789783269511666"/>
    <n v="0.39299672338241676"/>
  </r>
  <r>
    <x v="0"/>
    <x v="1"/>
    <d v="2007-06-17T00:00:00"/>
    <n v="0.18932944133625232"/>
    <n v="0.46144490391632204"/>
    <n v="0.33381983296845863"/>
  </r>
  <r>
    <x v="3"/>
    <x v="0"/>
    <d v="2007-06-22T00:00:00"/>
    <n v="0.19582919563058593"/>
    <n v="0.38272095332671296"/>
    <n v="0.38490566037735852"/>
  </r>
  <r>
    <x v="0"/>
    <x v="0"/>
    <d v="2007-07-11T00:00:00"/>
    <n v="0.18893766461808609"/>
    <n v="0.391747146619842"/>
    <n v="0.39157155399473226"/>
  </r>
  <r>
    <x v="3"/>
    <x v="0"/>
    <d v="2007-08-11T00:00:00"/>
    <n v="0.19988738738738737"/>
    <n v="0.3658033033033033"/>
    <n v="0.38851351351351349"/>
  </r>
  <r>
    <x v="0"/>
    <x v="1"/>
    <d v="2008-06-14T00:00:00"/>
    <n v="0.19154107924161401"/>
    <n v="0.46070328958029494"/>
    <n v="0.33868092691622104"/>
  </r>
  <r>
    <x v="13"/>
    <x v="0"/>
    <d v="2008-06-20T00:00:00"/>
    <n v="0.17947349697616502"/>
    <n v="0.46727143365350399"/>
    <n v="0.32355033795802202"/>
  </r>
  <r>
    <x v="0"/>
    <x v="0"/>
    <d v="2008-07-09T00:00:00"/>
    <n v="0.20920123166093099"/>
    <n v="0.40391233472197063"/>
    <n v="0.35482702408983879"/>
  </r>
  <r>
    <x v="0"/>
    <x v="1"/>
    <d v="2010-06-19T00:00:00"/>
    <n v="0.18043014283368902"/>
    <n v="0.4450829092103103"/>
    <n v="0.35733048760466257"/>
  </r>
  <r>
    <x v="0"/>
    <x v="0"/>
    <d v="2010-07-07T00:00:00"/>
    <n v="0.20354854608181369"/>
    <n v="0.37358304583538687"/>
    <n v="0.390997207162806"/>
  </r>
  <r>
    <x v="0"/>
    <x v="1"/>
    <d v="2011-06-18T00:00:00"/>
    <n v="9.2037037037037028E-2"/>
    <n v="0.47648148148148151"/>
    <n v="0.40925925925925927"/>
  </r>
  <r>
    <x v="0"/>
    <x v="0"/>
    <d v="2011-07-13T00:00:00"/>
    <n v="0.2076997112608277"/>
    <n v="0.40558229066410012"/>
    <n v="0.35745909528392689"/>
  </r>
  <r>
    <x v="14"/>
    <x v="2"/>
    <d v="2011-09-11T00:00:00"/>
    <n v="0.11197536226161804"/>
    <n v="0.45402140008686387"/>
    <n v="0.42065779602795433"/>
  </r>
  <r>
    <x v="15"/>
    <x v="2"/>
    <d v="2012-06-03T00:00:00"/>
    <n v="0.10792807362057678"/>
    <n v="0.49274190443186622"/>
    <n v="0.38612298332755762"/>
  </r>
  <r>
    <x v="0"/>
    <x v="1"/>
    <d v="2012-06-16T00:00:00"/>
    <n v="0.18844221105527642"/>
    <n v="0.44891122278056955"/>
    <n v="0.33735343383584593"/>
  </r>
  <r>
    <x v="16"/>
    <x v="2"/>
    <d v="2012-01-01T00:00:00"/>
    <n v="7.6637676533950372E-2"/>
    <n v="0.48272560440437245"/>
    <n v="0.43162052182238886"/>
  </r>
  <r>
    <x v="0"/>
    <x v="0"/>
    <d v="2012-07-11T00:00:00"/>
    <n v="0.21825168107588855"/>
    <n v="0.40826128722382327"/>
    <n v="0.344668587896253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26" firstHeaderRow="0" firstDataRow="1" firstDataCol="1"/>
  <pivotFields count="6">
    <pivotField axis="axisRow" showAll="0">
      <items count="18">
        <item x="4"/>
        <item x="6"/>
        <item x="11"/>
        <item x="0"/>
        <item x="7"/>
        <item x="2"/>
        <item x="16"/>
        <item x="8"/>
        <item x="1"/>
        <item x="9"/>
        <item x="15"/>
        <item x="5"/>
        <item x="10"/>
        <item x="14"/>
        <item x="13"/>
        <item x="12"/>
        <item x="3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dataField="1" numFmtId="9" showAll="0"/>
    <pivotField dataField="1" numFmtId="9" showAll="0"/>
    <pivotField dataField="1" numFmtId="9" showAll="0"/>
  </pivotFields>
  <rowFields count="2">
    <field x="1"/>
    <field x="0"/>
  </rowFields>
  <rowItems count="23">
    <i>
      <x/>
    </i>
    <i r="1">
      <x v="6"/>
    </i>
    <i r="1">
      <x v="10"/>
    </i>
    <i r="1">
      <x v="12"/>
    </i>
    <i r="1">
      <x v="13"/>
    </i>
    <i>
      <x v="1"/>
    </i>
    <i r="1">
      <x v="1"/>
    </i>
    <i r="1">
      <x v="2"/>
    </i>
    <i r="1">
      <x v="3"/>
    </i>
    <i r="1">
      <x v="4"/>
    </i>
    <i r="1">
      <x v="9"/>
    </i>
    <i>
      <x v="2"/>
    </i>
    <i r="1">
      <x/>
    </i>
    <i r="1">
      <x v="1"/>
    </i>
    <i r="1">
      <x v="3"/>
    </i>
    <i r="1">
      <x v="5"/>
    </i>
    <i r="1">
      <x v="7"/>
    </i>
    <i r="1">
      <x v="8"/>
    </i>
    <i r="1">
      <x v="11"/>
    </i>
    <i r="1">
      <x v="14"/>
    </i>
    <i r="1">
      <x v="15"/>
    </i>
    <i r="1"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wim%" fld="3" subtotal="average" baseField="1" baseItem="0" numFmtId="10"/>
    <dataField name="Average of Bike%" fld="4" subtotal="average" baseField="1" baseItem="0" numFmtId="10"/>
    <dataField name="Average of Run%" fld="5" subtotal="average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F47" totalsRowShown="0" headerRowDxfId="15" dataDxfId="14">
  <autoFilter ref="A1:F47"/>
  <tableColumns count="6">
    <tableColumn id="1" name="Race" dataDxfId="13">
      <calculatedColumnFormula>TriRaces!B6</calculatedColumnFormula>
    </tableColumn>
    <tableColumn id="2" name="Type" dataDxfId="12">
      <calculatedColumnFormula>TriRaces!C6</calculatedColumnFormula>
    </tableColumn>
    <tableColumn id="3" name="Date" dataDxfId="11">
      <calculatedColumnFormula>TriRaces!D6</calculatedColumnFormula>
    </tableColumn>
    <tableColumn id="4" name="Swim%" dataDxfId="10">
      <calculatedColumnFormula>TriRaces!AW6</calculatedColumnFormula>
    </tableColumn>
    <tableColumn id="5" name="Bike%" dataDxfId="9">
      <calculatedColumnFormula>TriRaces!AX6</calculatedColumnFormula>
    </tableColumn>
    <tableColumn id="6" name="Run%" dataDxfId="8">
      <calculatedColumnFormula>TriRaces!AY6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117"/>
  <sheetViews>
    <sheetView tabSelected="1" zoomScale="80" zoomScaleNormal="80" zoomScaleSheetLayoutView="70" zoomScalePageLayoutView="125" workbookViewId="0">
      <pane ySplit="5" topLeftCell="A10" activePane="bottomLeft" state="frozen"/>
      <selection pane="bottomLeft" activeCell="B69" sqref="B69:AQ69"/>
    </sheetView>
  </sheetViews>
  <sheetFormatPr defaultColWidth="8.85546875" defaultRowHeight="12.75" x14ac:dyDescent="0.2"/>
  <cols>
    <col min="1" max="1" width="8.85546875" style="10"/>
    <col min="2" max="2" width="15.42578125" style="10" bestFit="1" customWidth="1"/>
    <col min="3" max="3" width="13.28515625" style="10" bestFit="1" customWidth="1"/>
    <col min="4" max="4" width="12.7109375" style="353" bestFit="1" customWidth="1"/>
    <col min="5" max="5" width="5.42578125" style="10" customWidth="1"/>
    <col min="6" max="7" width="4" style="10" bestFit="1" customWidth="1"/>
    <col min="8" max="8" width="8.85546875" style="10"/>
    <col min="9" max="9" width="11" style="10" bestFit="1" customWidth="1"/>
    <col min="10" max="10" width="10.42578125" style="10" bestFit="1" customWidth="1"/>
    <col min="11" max="11" width="6.28515625" style="10" hidden="1" customWidth="1"/>
    <col min="12" max="12" width="5.42578125" style="10" customWidth="1"/>
    <col min="13" max="13" width="6.42578125" style="10" bestFit="1" customWidth="1"/>
    <col min="14" max="14" width="5" style="10" customWidth="1"/>
    <col min="15" max="16" width="4" style="10" bestFit="1" customWidth="1"/>
    <col min="17" max="17" width="10.42578125" style="10" customWidth="1"/>
    <col min="18" max="18" width="9.28515625" style="10" customWidth="1"/>
    <col min="19" max="19" width="2.42578125" style="10" customWidth="1"/>
    <col min="20" max="20" width="4" style="10" bestFit="1" customWidth="1"/>
    <col min="21" max="21" width="8" style="10" hidden="1" customWidth="1"/>
    <col min="22" max="22" width="5.42578125" style="10" customWidth="1"/>
    <col min="23" max="23" width="7.28515625" style="10" bestFit="1" customWidth="1"/>
    <col min="24" max="24" width="5.28515625" style="10" customWidth="1"/>
    <col min="25" max="25" width="4.7109375" style="10" bestFit="1" customWidth="1"/>
    <col min="26" max="26" width="5.28515625" style="10" bestFit="1" customWidth="1"/>
    <col min="27" max="27" width="7.28515625" style="10" hidden="1" customWidth="1"/>
    <col min="28" max="28" width="7.28515625" style="10" customWidth="1"/>
    <col min="29" max="29" width="6.7109375" style="10" customWidth="1"/>
    <col min="30" max="30" width="3.85546875" style="10" customWidth="1"/>
    <col min="31" max="31" width="4" style="10" bestFit="1" customWidth="1"/>
    <col min="32" max="32" width="6.42578125" style="10" hidden="1" customWidth="1"/>
    <col min="33" max="33" width="6.28515625" style="10" customWidth="1"/>
    <col min="34" max="34" width="6.42578125" style="10" bestFit="1" customWidth="1"/>
    <col min="35" max="35" width="6.7109375" style="10" bestFit="1" customWidth="1"/>
    <col min="36" max="37" width="4" style="10" bestFit="1" customWidth="1"/>
    <col min="38" max="38" width="6.28515625" style="10" hidden="1" customWidth="1"/>
    <col min="39" max="40" width="6.85546875" style="10" customWidth="1"/>
    <col min="41" max="41" width="6.140625" style="10" customWidth="1"/>
    <col min="42" max="42" width="8.42578125" style="10" bestFit="1" customWidth="1"/>
    <col min="43" max="43" width="10.85546875" style="10" customWidth="1"/>
    <col min="44" max="44" width="33.42578125" style="10" bestFit="1" customWidth="1"/>
    <col min="45" max="45" width="7.28515625" style="10" customWidth="1"/>
    <col min="46" max="16384" width="8.85546875" style="10"/>
  </cols>
  <sheetData>
    <row r="1" spans="1:51" ht="23.25" x14ac:dyDescent="0.2">
      <c r="B1" s="389" t="s">
        <v>0</v>
      </c>
      <c r="C1" s="389"/>
      <c r="D1" s="1"/>
      <c r="E1" s="2"/>
      <c r="F1" s="2"/>
      <c r="G1" s="3"/>
      <c r="H1" s="4"/>
      <c r="I1" s="4"/>
      <c r="J1" s="3"/>
      <c r="K1" s="5"/>
      <c r="L1" s="5"/>
      <c r="M1" s="6"/>
      <c r="N1" s="2"/>
      <c r="O1" s="2"/>
      <c r="P1" s="3"/>
      <c r="Q1" s="7"/>
      <c r="R1" s="7"/>
      <c r="S1" s="6"/>
      <c r="T1" s="6"/>
      <c r="U1" s="2"/>
      <c r="V1" s="2"/>
      <c r="W1" s="6"/>
      <c r="X1" s="2"/>
      <c r="Y1" s="2"/>
      <c r="Z1" s="3"/>
      <c r="AA1" s="7"/>
      <c r="AB1" s="7"/>
      <c r="AC1" s="7"/>
      <c r="AD1" s="6"/>
      <c r="AE1" s="6"/>
      <c r="AF1" s="2"/>
      <c r="AG1" s="2"/>
      <c r="AH1" s="6"/>
      <c r="AI1" s="2"/>
      <c r="AJ1" s="2"/>
      <c r="AK1" s="3"/>
      <c r="AL1" s="7"/>
      <c r="AM1" s="7"/>
      <c r="AN1" s="7"/>
      <c r="AO1" s="8"/>
      <c r="AP1" s="9"/>
      <c r="AR1" s="9"/>
      <c r="AS1" s="9"/>
    </row>
    <row r="2" spans="1:51" ht="13.5" thickBot="1" x14ac:dyDescent="0.25">
      <c r="B2" s="11"/>
      <c r="C2" s="11"/>
      <c r="D2" s="1"/>
      <c r="E2" s="2"/>
      <c r="F2" s="2"/>
      <c r="G2" s="3"/>
      <c r="H2" s="4"/>
      <c r="I2" s="4"/>
      <c r="J2" s="3"/>
      <c r="K2" s="5"/>
      <c r="L2" s="5"/>
      <c r="M2" s="6"/>
      <c r="N2" s="2"/>
      <c r="O2" s="2"/>
      <c r="P2" s="3"/>
      <c r="Q2" s="7"/>
      <c r="R2" s="7"/>
      <c r="S2" s="6"/>
      <c r="T2" s="6"/>
      <c r="U2" s="2"/>
      <c r="V2" s="2"/>
      <c r="W2" s="6"/>
      <c r="X2" s="2"/>
      <c r="Y2" s="2"/>
      <c r="Z2" s="3"/>
      <c r="AA2" s="7"/>
      <c r="AB2" s="7"/>
      <c r="AC2" s="7"/>
      <c r="AD2" s="6"/>
      <c r="AE2" s="6"/>
      <c r="AF2" s="2"/>
      <c r="AG2" s="2"/>
      <c r="AH2" s="6"/>
      <c r="AI2" s="2"/>
      <c r="AJ2" s="2"/>
      <c r="AK2" s="3"/>
      <c r="AL2" s="7"/>
      <c r="AM2" s="7"/>
      <c r="AN2" s="7"/>
      <c r="AO2" s="8"/>
      <c r="AP2" s="9"/>
      <c r="AR2" s="9"/>
      <c r="AS2" s="9"/>
    </row>
    <row r="3" spans="1:51" ht="24" thickTop="1" x14ac:dyDescent="0.2">
      <c r="B3" s="12"/>
      <c r="C3" s="12"/>
      <c r="D3" s="13"/>
      <c r="E3" s="14"/>
      <c r="F3" s="14"/>
      <c r="G3" s="14"/>
      <c r="H3" s="15"/>
      <c r="I3" s="15"/>
      <c r="J3" s="14"/>
      <c r="K3" s="16"/>
      <c r="L3" s="17" t="s">
        <v>1</v>
      </c>
      <c r="M3" s="18"/>
      <c r="N3" s="19"/>
      <c r="O3" s="19"/>
      <c r="P3" s="20"/>
      <c r="Q3" s="21"/>
      <c r="R3" s="21"/>
      <c r="S3" s="22" t="s">
        <v>2</v>
      </c>
      <c r="T3" s="23"/>
      <c r="U3" s="24"/>
      <c r="V3" s="25" t="s">
        <v>3</v>
      </c>
      <c r="W3" s="26"/>
      <c r="X3" s="27"/>
      <c r="Y3" s="27"/>
      <c r="Z3" s="26"/>
      <c r="AA3" s="27"/>
      <c r="AB3" s="26"/>
      <c r="AC3" s="28"/>
      <c r="AD3" s="22" t="s">
        <v>4</v>
      </c>
      <c r="AE3" s="23"/>
      <c r="AF3" s="29"/>
      <c r="AG3" s="30" t="s">
        <v>5</v>
      </c>
      <c r="AH3" s="31"/>
      <c r="AI3" s="32"/>
      <c r="AJ3" s="32"/>
      <c r="AK3" s="31"/>
      <c r="AL3" s="32"/>
      <c r="AM3" s="33"/>
      <c r="AN3" s="33"/>
      <c r="AO3" s="34"/>
      <c r="AP3" s="9"/>
      <c r="AR3" s="9"/>
      <c r="AS3" s="9"/>
      <c r="AT3" s="382" t="s">
        <v>193</v>
      </c>
      <c r="AU3" s="382"/>
      <c r="AV3" s="382"/>
      <c r="AW3" s="382" t="s">
        <v>194</v>
      </c>
      <c r="AX3" s="382"/>
      <c r="AY3" s="382"/>
    </row>
    <row r="4" spans="1:51" s="66" customFormat="1" ht="20.25" customHeight="1" x14ac:dyDescent="0.25">
      <c r="A4" s="383" t="s">
        <v>178</v>
      </c>
      <c r="B4" s="383" t="s">
        <v>6</v>
      </c>
      <c r="C4" s="394" t="s">
        <v>7</v>
      </c>
      <c r="D4" s="396" t="s">
        <v>8</v>
      </c>
      <c r="E4" s="35" t="s">
        <v>9</v>
      </c>
      <c r="F4" s="36"/>
      <c r="G4" s="37"/>
      <c r="H4" s="38" t="s">
        <v>10</v>
      </c>
      <c r="I4" s="39" t="s">
        <v>10</v>
      </c>
      <c r="J4" s="40" t="s">
        <v>11</v>
      </c>
      <c r="K4" s="41" t="s">
        <v>12</v>
      </c>
      <c r="L4" s="42"/>
      <c r="M4" s="43" t="s">
        <v>13</v>
      </c>
      <c r="N4" s="44" t="s">
        <v>9</v>
      </c>
      <c r="O4" s="45"/>
      <c r="P4" s="46"/>
      <c r="Q4" s="398" t="s">
        <v>125</v>
      </c>
      <c r="R4" s="47" t="s">
        <v>14</v>
      </c>
      <c r="S4" s="48"/>
      <c r="T4" s="49"/>
      <c r="U4" s="50" t="s">
        <v>12</v>
      </c>
      <c r="V4" s="51"/>
      <c r="W4" s="52" t="s">
        <v>13</v>
      </c>
      <c r="X4" s="53" t="s">
        <v>9</v>
      </c>
      <c r="Y4" s="54"/>
      <c r="Z4" s="55"/>
      <c r="AA4" s="56" t="s">
        <v>14</v>
      </c>
      <c r="AB4" s="390" t="s">
        <v>125</v>
      </c>
      <c r="AC4" s="57"/>
      <c r="AD4" s="48"/>
      <c r="AE4" s="49"/>
      <c r="AF4" s="58" t="s">
        <v>12</v>
      </c>
      <c r="AG4" s="59"/>
      <c r="AH4" s="60" t="s">
        <v>13</v>
      </c>
      <c r="AI4" s="61" t="s">
        <v>9</v>
      </c>
      <c r="AJ4" s="62"/>
      <c r="AK4" s="63"/>
      <c r="AL4" s="64" t="s">
        <v>14</v>
      </c>
      <c r="AM4" s="392" t="s">
        <v>125</v>
      </c>
      <c r="AN4" s="387" t="s">
        <v>25</v>
      </c>
      <c r="AO4" s="65" t="s">
        <v>13</v>
      </c>
      <c r="AP4" s="65"/>
      <c r="AQ4" s="385" t="s">
        <v>136</v>
      </c>
      <c r="AR4" s="65" t="s">
        <v>15</v>
      </c>
      <c r="AS4" s="356" t="s">
        <v>176</v>
      </c>
      <c r="AT4" s="356" t="s">
        <v>1</v>
      </c>
      <c r="AU4" s="356" t="s">
        <v>3</v>
      </c>
      <c r="AV4" s="356" t="s">
        <v>5</v>
      </c>
      <c r="AW4" s="356" t="s">
        <v>1</v>
      </c>
      <c r="AX4" s="356" t="s">
        <v>3</v>
      </c>
      <c r="AY4" s="356" t="s">
        <v>5</v>
      </c>
    </row>
    <row r="5" spans="1:51" ht="15.75" thickBot="1" x14ac:dyDescent="0.25">
      <c r="A5" s="384"/>
      <c r="B5" s="384"/>
      <c r="C5" s="395"/>
      <c r="D5" s="397"/>
      <c r="E5" s="67" t="s">
        <v>16</v>
      </c>
      <c r="F5" s="67" t="s">
        <v>17</v>
      </c>
      <c r="G5" s="68" t="s">
        <v>18</v>
      </c>
      <c r="H5" s="69" t="s">
        <v>19</v>
      </c>
      <c r="I5" s="69" t="s">
        <v>11</v>
      </c>
      <c r="J5" s="70"/>
      <c r="K5" s="71" t="s">
        <v>20</v>
      </c>
      <c r="L5" s="72" t="s">
        <v>21</v>
      </c>
      <c r="M5" s="73"/>
      <c r="N5" s="74" t="s">
        <v>16</v>
      </c>
      <c r="O5" s="74" t="s">
        <v>17</v>
      </c>
      <c r="P5" s="75" t="s">
        <v>18</v>
      </c>
      <c r="Q5" s="399"/>
      <c r="R5" s="76" t="s">
        <v>22</v>
      </c>
      <c r="S5" s="77" t="s">
        <v>17</v>
      </c>
      <c r="T5" s="78" t="s">
        <v>18</v>
      </c>
      <c r="U5" s="79" t="s">
        <v>20</v>
      </c>
      <c r="V5" s="80" t="s">
        <v>21</v>
      </c>
      <c r="W5" s="81"/>
      <c r="X5" s="82" t="s">
        <v>16</v>
      </c>
      <c r="Y5" s="82" t="s">
        <v>17</v>
      </c>
      <c r="Z5" s="83" t="s">
        <v>18</v>
      </c>
      <c r="AA5" s="84" t="s">
        <v>23</v>
      </c>
      <c r="AB5" s="391"/>
      <c r="AC5" s="85" t="s">
        <v>24</v>
      </c>
      <c r="AD5" s="77" t="s">
        <v>17</v>
      </c>
      <c r="AE5" s="78" t="s">
        <v>18</v>
      </c>
      <c r="AF5" s="86" t="s">
        <v>20</v>
      </c>
      <c r="AG5" s="87" t="s">
        <v>21</v>
      </c>
      <c r="AH5" s="88"/>
      <c r="AI5" s="89" t="s">
        <v>16</v>
      </c>
      <c r="AJ5" s="89" t="s">
        <v>17</v>
      </c>
      <c r="AK5" s="90" t="s">
        <v>18</v>
      </c>
      <c r="AL5" s="91" t="s">
        <v>20</v>
      </c>
      <c r="AM5" s="393"/>
      <c r="AN5" s="388"/>
      <c r="AO5" s="92"/>
      <c r="AP5" s="92"/>
      <c r="AQ5" s="386"/>
      <c r="AR5" s="92"/>
      <c r="AS5" s="356" t="s">
        <v>177</v>
      </c>
      <c r="AT5" s="356" t="s">
        <v>175</v>
      </c>
      <c r="AU5" s="356" t="s">
        <v>175</v>
      </c>
      <c r="AV5" s="356" t="s">
        <v>175</v>
      </c>
      <c r="AW5" s="356" t="s">
        <v>175</v>
      </c>
      <c r="AX5" s="356" t="s">
        <v>175</v>
      </c>
      <c r="AY5" s="356" t="s">
        <v>175</v>
      </c>
    </row>
    <row r="6" spans="1:51" ht="13.5" thickBot="1" x14ac:dyDescent="0.25">
      <c r="A6" s="357">
        <v>1</v>
      </c>
      <c r="B6" s="93" t="s">
        <v>26</v>
      </c>
      <c r="C6" s="94" t="s">
        <v>27</v>
      </c>
      <c r="D6" s="95">
        <v>37073</v>
      </c>
      <c r="E6" s="96">
        <v>1</v>
      </c>
      <c r="F6" s="97">
        <v>50</v>
      </c>
      <c r="G6" s="98">
        <v>49</v>
      </c>
      <c r="H6" s="99" t="s">
        <v>28</v>
      </c>
      <c r="I6" s="99">
        <v>40</v>
      </c>
      <c r="J6" s="100"/>
      <c r="K6" s="101">
        <f t="shared" ref="K6:K12" si="0">L6/0.6214</f>
        <v>0.804634695848085</v>
      </c>
      <c r="L6" s="102">
        <v>0.5</v>
      </c>
      <c r="M6" s="103">
        <v>311</v>
      </c>
      <c r="N6" s="104">
        <v>0</v>
      </c>
      <c r="O6" s="105">
        <v>21</v>
      </c>
      <c r="P6" s="106">
        <v>25</v>
      </c>
      <c r="Q6" s="255">
        <f t="shared" ref="Q6:Q8" si="1">RANK(R6,R$6:R$44,1)</f>
        <v>37</v>
      </c>
      <c r="R6" s="107">
        <f t="shared" ref="R6:R63" si="2">IF(ISBLANK(O6),"",IF(K6&gt;0,(TIME(N6,O6,P6))/(K6*10),(TIME(N6,O6,P6))/(L6*1.6095*10)))</f>
        <v>1.8483773148148146E-3</v>
      </c>
      <c r="S6" s="108"/>
      <c r="T6" s="109"/>
      <c r="U6" s="110">
        <f t="shared" ref="U6:U27" si="3">V6/0.6214</f>
        <v>16.897328612809787</v>
      </c>
      <c r="V6" s="111">
        <v>10.5</v>
      </c>
      <c r="W6" s="112">
        <v>339</v>
      </c>
      <c r="X6" s="96">
        <v>0</v>
      </c>
      <c r="Y6" s="113">
        <v>46</v>
      </c>
      <c r="Z6" s="114">
        <v>51</v>
      </c>
      <c r="AA6" s="115">
        <f t="shared" ref="AA6:AA63" si="4">IF(ISBLANK(Y6),"",IF(U6&gt;0,(U6/((X6)+(Y6/60)+(Z6/3600))),((V6*1.6095)/((X6)+(Y6/60)+(Z6/3600)))))</f>
        <v>21.64012202280869</v>
      </c>
      <c r="AB6" s="150">
        <f>RANK(AC6,$AC$6:AC$44,0)</f>
        <v>39</v>
      </c>
      <c r="AC6" s="116">
        <f t="shared" ref="AC6:AC63" si="5">IF(ISBLANK(Y6),"",AA6*0.6095)</f>
        <v>13.189654372901897</v>
      </c>
      <c r="AD6" s="117"/>
      <c r="AE6" s="118"/>
      <c r="AF6" s="119">
        <v>5</v>
      </c>
      <c r="AG6" s="120">
        <v>3.1</v>
      </c>
      <c r="AH6" s="112">
        <v>373</v>
      </c>
      <c r="AI6" s="96">
        <v>0</v>
      </c>
      <c r="AJ6" s="113">
        <v>42</v>
      </c>
      <c r="AK6" s="114">
        <v>31</v>
      </c>
      <c r="AL6" s="121">
        <f t="shared" ref="AL6:AL63" si="6">IF(ISBLANK(AJ6),"",IF(ISNUMBER(AF6),(TIME(AI6,AJ6,AK6))/(AF6),(TIME(AI6,AJ6,AK6))/(AG6)/1.6095))</f>
        <v>5.905092592592592E-3</v>
      </c>
      <c r="AM6" s="122">
        <f>RANK(AN6,$AN$6:AN$44,1)</f>
        <v>37</v>
      </c>
      <c r="AN6" s="123">
        <f t="shared" ref="AN6:AN63" si="7">IF(ISBLANK(AJ6),"",IF(AF6&gt;0,(TIME(AI6,AJ6,AK6))/(AF6/1.6095),(TIME(AI6,AJ6,AK6))/(AG6)))</f>
        <v>9.5042465277777773E-3</v>
      </c>
      <c r="AO6" s="124">
        <f>369/374</f>
        <v>0.9866310160427807</v>
      </c>
      <c r="AP6" s="125">
        <f t="shared" ref="AP6:AP39" si="8">TIME(N6,O6,P6) + TIME(X6,Y6,Z6) + TIME(AI6,AJ6,AK6) + TIME(0,S6,T6) + TIME(0,AD6,AE6)</f>
        <v>7.693287037037036E-2</v>
      </c>
      <c r="AQ6" s="125">
        <f>TIME(N6,O6,P6) + TIME(X6,Y6,Z6) + TIME(0,S6,T6) + TIME(0,AD6,AE6)</f>
        <v>4.7407407407407405E-2</v>
      </c>
      <c r="AR6" s="125"/>
      <c r="AS6" s="9">
        <v>374</v>
      </c>
      <c r="AT6" s="248">
        <f t="shared" ref="AT6:AT47" si="9">M6/AS6</f>
        <v>0.83155080213903743</v>
      </c>
      <c r="AU6" s="248">
        <f t="shared" ref="AU6:AU47" si="10">W6/AS6</f>
        <v>0.9064171122994652</v>
      </c>
      <c r="AV6" s="248">
        <f t="shared" ref="AV6:AV47" si="11">AH6/AS6</f>
        <v>0.99732620320855614</v>
      </c>
      <c r="AW6" s="248">
        <f>TIME(N6,O6,P6)/$AP6</f>
        <v>0.19332029486986613</v>
      </c>
      <c r="AX6" s="248">
        <f>TIME(X6,Y6,Z6)/$AP6</f>
        <v>0.42289754776590949</v>
      </c>
      <c r="AY6" s="248">
        <f>TIME(AI6,AJ6,AK6)/$AP6</f>
        <v>0.3837821573642245</v>
      </c>
    </row>
    <row r="7" spans="1:51" ht="13.5" thickBot="1" x14ac:dyDescent="0.25">
      <c r="A7" s="358">
        <v>2</v>
      </c>
      <c r="B7" s="126" t="s">
        <v>29</v>
      </c>
      <c r="C7" s="127" t="s">
        <v>27</v>
      </c>
      <c r="D7" s="128">
        <v>37104</v>
      </c>
      <c r="E7" s="129">
        <v>1</v>
      </c>
      <c r="F7" s="130">
        <v>59</v>
      </c>
      <c r="G7" s="131">
        <v>47</v>
      </c>
      <c r="H7" s="132" t="s">
        <v>30</v>
      </c>
      <c r="I7" s="133">
        <v>0</v>
      </c>
      <c r="J7" s="134"/>
      <c r="K7" s="135">
        <f t="shared" si="0"/>
        <v>0.804634695848085</v>
      </c>
      <c r="L7" s="136">
        <v>0.5</v>
      </c>
      <c r="M7" s="137">
        <v>244</v>
      </c>
      <c r="N7" s="138">
        <v>0</v>
      </c>
      <c r="O7" s="139">
        <v>24</v>
      </c>
      <c r="P7" s="140">
        <v>45</v>
      </c>
      <c r="Q7" s="255">
        <f t="shared" si="1"/>
        <v>39</v>
      </c>
      <c r="R7" s="141">
        <f t="shared" si="2"/>
        <v>2.1360624999999995E-3</v>
      </c>
      <c r="S7" s="142">
        <v>4</v>
      </c>
      <c r="T7" s="143">
        <v>38</v>
      </c>
      <c r="U7" s="144">
        <f t="shared" si="3"/>
        <v>16.0926939169617</v>
      </c>
      <c r="V7" s="145">
        <v>10</v>
      </c>
      <c r="W7" s="146">
        <v>268</v>
      </c>
      <c r="X7" s="129">
        <v>0</v>
      </c>
      <c r="Y7" s="147">
        <v>44</v>
      </c>
      <c r="Z7" s="148">
        <v>0</v>
      </c>
      <c r="AA7" s="149">
        <f t="shared" si="4"/>
        <v>21.944582614038683</v>
      </c>
      <c r="AB7" s="150">
        <f>RANK(AC7,$AC$6:AC$44,0)</f>
        <v>37</v>
      </c>
      <c r="AC7" s="151">
        <f t="shared" si="5"/>
        <v>13.375223103256578</v>
      </c>
      <c r="AD7" s="152">
        <v>1</v>
      </c>
      <c r="AE7" s="153">
        <v>43</v>
      </c>
      <c r="AF7" s="154">
        <f>AG7/0.6214</f>
        <v>5.632442870936595</v>
      </c>
      <c r="AG7" s="155">
        <v>3.5</v>
      </c>
      <c r="AH7" s="146">
        <v>290</v>
      </c>
      <c r="AI7" s="129">
        <v>0</v>
      </c>
      <c r="AJ7" s="147">
        <v>47</v>
      </c>
      <c r="AK7" s="156">
        <v>42</v>
      </c>
      <c r="AL7" s="157">
        <f t="shared" si="6"/>
        <v>5.8811071428571428E-3</v>
      </c>
      <c r="AM7" s="122">
        <f>RANK(AN7,$AN$6:AN$44,1)</f>
        <v>36</v>
      </c>
      <c r="AN7" s="158">
        <f t="shared" si="7"/>
        <v>9.4656419464285713E-3</v>
      </c>
      <c r="AO7" s="124">
        <f>286/295</f>
        <v>0.96949152542372885</v>
      </c>
      <c r="AP7" s="125">
        <f t="shared" si="8"/>
        <v>8.5277777777777772E-2</v>
      </c>
      <c r="AQ7" s="125">
        <f t="shared" ref="AQ7:AQ42" si="12">TIME(N7,O7,P7) + TIME(X7,Y7,Z7) + TIME(0,S7,T7) + TIME(0,AD7,AE7)</f>
        <v>5.215277777777777E-2</v>
      </c>
      <c r="AR7" s="9"/>
      <c r="AS7" s="9">
        <v>286</v>
      </c>
      <c r="AT7" s="248">
        <f t="shared" si="9"/>
        <v>0.85314685314685312</v>
      </c>
      <c r="AU7" s="248">
        <f t="shared" si="10"/>
        <v>0.93706293706293708</v>
      </c>
      <c r="AV7" s="248">
        <f t="shared" si="11"/>
        <v>1.013986013986014</v>
      </c>
      <c r="AW7" s="248">
        <f t="shared" ref="AW7:AW52" si="13">TIME(N7,O7,P7)/$AP7</f>
        <v>0.20154723127035828</v>
      </c>
      <c r="AX7" s="248">
        <f t="shared" ref="AX7:AX52" si="14">TIME(X7,Y7,Z7)/$AP7</f>
        <v>0.35830618892508143</v>
      </c>
      <c r="AY7" s="248">
        <f t="shared" ref="AY7:AY52" si="15">TIME(AI7,AJ7,AK7)/$AP7</f>
        <v>0.38843648208469062</v>
      </c>
    </row>
    <row r="8" spans="1:51" ht="13.5" thickBot="1" x14ac:dyDescent="0.25">
      <c r="A8" s="359">
        <v>3</v>
      </c>
      <c r="B8" s="159" t="s">
        <v>31</v>
      </c>
      <c r="C8" s="160" t="s">
        <v>27</v>
      </c>
      <c r="D8" s="161">
        <v>37135</v>
      </c>
      <c r="E8" s="162">
        <v>1</v>
      </c>
      <c r="F8" s="163">
        <v>49</v>
      </c>
      <c r="G8" s="164">
        <v>39</v>
      </c>
      <c r="H8" s="165" t="s">
        <v>32</v>
      </c>
      <c r="I8" s="165">
        <v>15</v>
      </c>
      <c r="J8" s="166"/>
      <c r="K8" s="167">
        <f t="shared" si="0"/>
        <v>0.804634695848085</v>
      </c>
      <c r="L8" s="168">
        <v>0.5</v>
      </c>
      <c r="M8" s="169"/>
      <c r="N8" s="170">
        <v>0</v>
      </c>
      <c r="O8" s="171">
        <v>19</v>
      </c>
      <c r="P8" s="172">
        <v>6</v>
      </c>
      <c r="Q8" s="255">
        <f t="shared" si="1"/>
        <v>25</v>
      </c>
      <c r="R8" s="173">
        <f t="shared" si="2"/>
        <v>1.6484361111111111E-3</v>
      </c>
      <c r="S8" s="174"/>
      <c r="T8" s="175"/>
      <c r="U8" s="176">
        <f t="shared" si="3"/>
        <v>20.92050209205021</v>
      </c>
      <c r="V8" s="177">
        <v>13</v>
      </c>
      <c r="W8" s="178"/>
      <c r="X8" s="162">
        <v>0</v>
      </c>
      <c r="Y8" s="179">
        <v>51</v>
      </c>
      <c r="Z8" s="180">
        <v>37</v>
      </c>
      <c r="AA8" s="181">
        <f t="shared" si="4"/>
        <v>24.318310471869793</v>
      </c>
      <c r="AB8" s="150">
        <f>RANK(AC8,$AC$6:AC$44,0)</f>
        <v>35</v>
      </c>
      <c r="AC8" s="182">
        <f t="shared" si="5"/>
        <v>14.82201023260464</v>
      </c>
      <c r="AD8" s="183"/>
      <c r="AE8" s="184"/>
      <c r="AF8" s="180">
        <v>5</v>
      </c>
      <c r="AG8" s="185">
        <v>3.1</v>
      </c>
      <c r="AH8" s="178"/>
      <c r="AI8" s="162">
        <v>0</v>
      </c>
      <c r="AJ8" s="179">
        <v>38</v>
      </c>
      <c r="AK8" s="186">
        <v>56</v>
      </c>
      <c r="AL8" s="187">
        <f t="shared" si="6"/>
        <v>5.4074074074074076E-3</v>
      </c>
      <c r="AM8" s="122">
        <f>RANK(AN8,$AN$6:AN$44,1)</f>
        <v>32</v>
      </c>
      <c r="AN8" s="188">
        <f t="shared" si="7"/>
        <v>8.7032222222222216E-3</v>
      </c>
      <c r="AO8" s="124">
        <f>224/250</f>
        <v>0.89600000000000002</v>
      </c>
      <c r="AP8" s="125">
        <f t="shared" si="8"/>
        <v>7.6145833333333329E-2</v>
      </c>
      <c r="AQ8" s="125">
        <f t="shared" si="12"/>
        <v>4.9108796296296296E-2</v>
      </c>
      <c r="AR8" s="9"/>
      <c r="AS8" s="9">
        <v>224</v>
      </c>
      <c r="AT8" s="248">
        <f t="shared" si="9"/>
        <v>0</v>
      </c>
      <c r="AU8" s="248">
        <f t="shared" si="10"/>
        <v>0</v>
      </c>
      <c r="AV8" s="248">
        <f t="shared" si="11"/>
        <v>0</v>
      </c>
      <c r="AW8" s="248">
        <f t="shared" si="13"/>
        <v>0.17419060647514822</v>
      </c>
      <c r="AX8" s="248">
        <f t="shared" si="14"/>
        <v>0.47074023407812743</v>
      </c>
      <c r="AY8" s="248">
        <f t="shared" si="15"/>
        <v>0.35506915944672446</v>
      </c>
    </row>
    <row r="9" spans="1:51" ht="13.5" thickBot="1" x14ac:dyDescent="0.25">
      <c r="A9" s="360">
        <v>4</v>
      </c>
      <c r="B9" s="189" t="s">
        <v>117</v>
      </c>
      <c r="C9" s="190" t="s">
        <v>27</v>
      </c>
      <c r="D9" s="95">
        <v>37408</v>
      </c>
      <c r="E9" s="96">
        <v>1</v>
      </c>
      <c r="F9" s="97">
        <v>34</v>
      </c>
      <c r="G9" s="98">
        <v>7</v>
      </c>
      <c r="H9" s="191" t="s">
        <v>33</v>
      </c>
      <c r="I9" s="192">
        <v>14</v>
      </c>
      <c r="J9" s="193" t="s">
        <v>34</v>
      </c>
      <c r="K9" s="101">
        <f t="shared" si="0"/>
        <v>0.804634695848085</v>
      </c>
      <c r="L9" s="194">
        <v>0.5</v>
      </c>
      <c r="M9" s="112">
        <v>105</v>
      </c>
      <c r="N9" s="96">
        <v>0</v>
      </c>
      <c r="O9" s="97">
        <v>21</v>
      </c>
      <c r="P9" s="195">
        <v>59</v>
      </c>
      <c r="Q9" s="255">
        <f t="shared" ref="Q9:Q53" si="16">RANK(R9,R$6:R$57,1)</f>
        <v>47</v>
      </c>
      <c r="R9" s="107">
        <f t="shared" si="2"/>
        <v>1.8972837962962965E-3</v>
      </c>
      <c r="S9" s="196"/>
      <c r="T9" s="197"/>
      <c r="U9" s="110">
        <f t="shared" si="3"/>
        <v>14.644351464435147</v>
      </c>
      <c r="V9" s="111">
        <v>9.1</v>
      </c>
      <c r="W9" s="112">
        <v>72</v>
      </c>
      <c r="X9" s="96">
        <v>0</v>
      </c>
      <c r="Y9" s="113">
        <v>33</v>
      </c>
      <c r="Z9" s="119">
        <v>4</v>
      </c>
      <c r="AA9" s="115">
        <f t="shared" si="4"/>
        <v>26.572411931434743</v>
      </c>
      <c r="AB9" s="150">
        <f>RANK(AC9,$AC$6:AC$57,0)</f>
        <v>33</v>
      </c>
      <c r="AC9" s="116">
        <f t="shared" si="5"/>
        <v>16.195885072209478</v>
      </c>
      <c r="AD9" s="117"/>
      <c r="AE9" s="118"/>
      <c r="AF9" s="119">
        <v>5</v>
      </c>
      <c r="AG9" s="120">
        <v>3.1</v>
      </c>
      <c r="AH9" s="112">
        <v>130</v>
      </c>
      <c r="AI9" s="96">
        <v>0</v>
      </c>
      <c r="AJ9" s="113">
        <v>39</v>
      </c>
      <c r="AK9" s="114">
        <v>4</v>
      </c>
      <c r="AL9" s="121">
        <f t="shared" si="6"/>
        <v>5.4259259259259261E-3</v>
      </c>
      <c r="AM9" s="122">
        <f>RANK(AN9,$AN$6:AN$57,1)</f>
        <v>39</v>
      </c>
      <c r="AN9" s="123">
        <f t="shared" si="7"/>
        <v>8.7330277777777788E-3</v>
      </c>
      <c r="AO9" s="198">
        <f>115/133</f>
        <v>0.86466165413533835</v>
      </c>
      <c r="AP9" s="125">
        <f t="shared" si="8"/>
        <v>6.5358796296296304E-2</v>
      </c>
      <c r="AQ9" s="125">
        <f t="shared" si="12"/>
        <v>3.8229166666666675E-2</v>
      </c>
      <c r="AR9" s="9"/>
      <c r="AS9" s="9">
        <v>115</v>
      </c>
      <c r="AT9" s="248">
        <f t="shared" si="9"/>
        <v>0.91304347826086951</v>
      </c>
      <c r="AU9" s="248">
        <f t="shared" si="10"/>
        <v>0.62608695652173918</v>
      </c>
      <c r="AV9" s="248">
        <f t="shared" si="11"/>
        <v>1.1304347826086956</v>
      </c>
      <c r="AW9" s="248">
        <f t="shared" si="13"/>
        <v>0.2335753497432265</v>
      </c>
      <c r="AX9" s="248">
        <f t="shared" si="14"/>
        <v>0.35133699309367805</v>
      </c>
      <c r="AY9" s="248">
        <f t="shared" si="15"/>
        <v>0.41508765716309542</v>
      </c>
    </row>
    <row r="10" spans="1:51" ht="13.5" thickBot="1" x14ac:dyDescent="0.25">
      <c r="A10" s="358">
        <v>5</v>
      </c>
      <c r="B10" s="126" t="s">
        <v>26</v>
      </c>
      <c r="C10" s="127" t="s">
        <v>27</v>
      </c>
      <c r="D10" s="128">
        <v>37447</v>
      </c>
      <c r="E10" s="199">
        <v>1</v>
      </c>
      <c r="F10" s="200">
        <v>33</v>
      </c>
      <c r="G10" s="201">
        <v>5</v>
      </c>
      <c r="H10" s="133" t="s">
        <v>35</v>
      </c>
      <c r="I10" s="133">
        <v>19</v>
      </c>
      <c r="J10" s="134"/>
      <c r="K10" s="135">
        <f t="shared" si="0"/>
        <v>0.804634695848085</v>
      </c>
      <c r="L10" s="136">
        <v>0.5</v>
      </c>
      <c r="M10" s="137">
        <v>293</v>
      </c>
      <c r="N10" s="138">
        <v>0</v>
      </c>
      <c r="O10" s="139">
        <v>20</v>
      </c>
      <c r="P10" s="140">
        <v>25</v>
      </c>
      <c r="Q10" s="255">
        <f t="shared" si="16"/>
        <v>41</v>
      </c>
      <c r="R10" s="141">
        <f t="shared" si="2"/>
        <v>1.7620717592592592E-3</v>
      </c>
      <c r="S10" s="142">
        <v>2</v>
      </c>
      <c r="T10" s="143">
        <v>6</v>
      </c>
      <c r="U10" s="144">
        <f t="shared" si="3"/>
        <v>16.897328612809787</v>
      </c>
      <c r="V10" s="202">
        <v>10.5</v>
      </c>
      <c r="W10" s="203">
        <v>253</v>
      </c>
      <c r="X10" s="199">
        <v>0</v>
      </c>
      <c r="Y10" s="204">
        <v>37</v>
      </c>
      <c r="Z10" s="205">
        <v>14</v>
      </c>
      <c r="AA10" s="206">
        <f t="shared" si="4"/>
        <v>27.22935676191371</v>
      </c>
      <c r="AB10" s="150">
        <f>RANK(AC10,$AC$6:AC$57,0)</f>
        <v>24</v>
      </c>
      <c r="AC10" s="207">
        <f t="shared" si="5"/>
        <v>16.596292946386406</v>
      </c>
      <c r="AD10" s="208">
        <v>0</v>
      </c>
      <c r="AE10" s="209">
        <v>37</v>
      </c>
      <c r="AF10" s="210">
        <v>5</v>
      </c>
      <c r="AG10" s="211">
        <v>3.1</v>
      </c>
      <c r="AH10" s="203">
        <v>330</v>
      </c>
      <c r="AI10" s="199">
        <v>0</v>
      </c>
      <c r="AJ10" s="204">
        <v>32</v>
      </c>
      <c r="AK10" s="212">
        <v>43</v>
      </c>
      <c r="AL10" s="157">
        <f t="shared" si="6"/>
        <v>4.5439814814814822E-3</v>
      </c>
      <c r="AM10" s="122">
        <f>RANK(AN10,$AN$6:AN$57,1)</f>
        <v>12</v>
      </c>
      <c r="AN10" s="158">
        <f t="shared" si="7"/>
        <v>7.3135381944444454E-3</v>
      </c>
      <c r="AO10" s="213">
        <f>318/400</f>
        <v>0.79500000000000004</v>
      </c>
      <c r="AP10" s="125">
        <f t="shared" si="8"/>
        <v>6.4641203703703715E-2</v>
      </c>
      <c r="AQ10" s="125">
        <f t="shared" si="12"/>
        <v>4.1921296296296297E-2</v>
      </c>
      <c r="AR10" s="9"/>
      <c r="AS10" s="9">
        <v>318</v>
      </c>
      <c r="AT10" s="248">
        <f t="shared" si="9"/>
        <v>0.92138364779874216</v>
      </c>
      <c r="AU10" s="248">
        <f t="shared" si="10"/>
        <v>0.79559748427672961</v>
      </c>
      <c r="AV10" s="248">
        <f t="shared" si="11"/>
        <v>1.0377358490566038</v>
      </c>
      <c r="AW10" s="248">
        <f t="shared" si="13"/>
        <v>0.21933751119068931</v>
      </c>
      <c r="AX10" s="248">
        <f t="shared" si="14"/>
        <v>0.39999999999999991</v>
      </c>
      <c r="AY10" s="248">
        <f t="shared" si="15"/>
        <v>0.35147717099373321</v>
      </c>
    </row>
    <row r="11" spans="1:51" ht="13.5" thickBot="1" x14ac:dyDescent="0.25">
      <c r="A11" s="359">
        <v>6</v>
      </c>
      <c r="B11" s="159" t="s">
        <v>31</v>
      </c>
      <c r="C11" s="160" t="s">
        <v>27</v>
      </c>
      <c r="D11" s="161">
        <v>37500</v>
      </c>
      <c r="E11" s="170">
        <v>1</v>
      </c>
      <c r="F11" s="171">
        <v>49</v>
      </c>
      <c r="G11" s="214">
        <v>9</v>
      </c>
      <c r="H11" s="215" t="s">
        <v>36</v>
      </c>
      <c r="I11" s="215">
        <v>5</v>
      </c>
      <c r="J11" s="216" t="s">
        <v>37</v>
      </c>
      <c r="K11" s="167">
        <f t="shared" si="0"/>
        <v>0.96556163501770198</v>
      </c>
      <c r="L11" s="168">
        <v>0.6</v>
      </c>
      <c r="M11" s="169"/>
      <c r="N11" s="170">
        <v>0</v>
      </c>
      <c r="O11" s="171">
        <v>25</v>
      </c>
      <c r="P11" s="172">
        <v>25</v>
      </c>
      <c r="Q11" s="255">
        <f t="shared" si="16"/>
        <v>45</v>
      </c>
      <c r="R11" s="173">
        <f t="shared" si="2"/>
        <v>1.8279996141975306E-3</v>
      </c>
      <c r="S11" s="217">
        <v>1</v>
      </c>
      <c r="T11" s="218">
        <v>30</v>
      </c>
      <c r="U11" s="176">
        <f t="shared" si="3"/>
        <v>20.92050209205021</v>
      </c>
      <c r="V11" s="219">
        <v>13</v>
      </c>
      <c r="W11" s="169"/>
      <c r="X11" s="170">
        <v>0</v>
      </c>
      <c r="Y11" s="220">
        <v>45</v>
      </c>
      <c r="Z11" s="221">
        <v>52</v>
      </c>
      <c r="AA11" s="181">
        <f t="shared" si="4"/>
        <v>27.366935876228471</v>
      </c>
      <c r="AB11" s="150">
        <f>RANK(AC11,$AC$6:AC$57,0)</f>
        <v>19</v>
      </c>
      <c r="AC11" s="182">
        <f t="shared" si="5"/>
        <v>16.680147416561255</v>
      </c>
      <c r="AD11" s="222">
        <v>0</v>
      </c>
      <c r="AE11" s="223">
        <v>43</v>
      </c>
      <c r="AF11" s="221">
        <v>5</v>
      </c>
      <c r="AG11" s="224">
        <v>3.1</v>
      </c>
      <c r="AH11" s="169"/>
      <c r="AI11" s="170">
        <v>0</v>
      </c>
      <c r="AJ11" s="220">
        <v>35</v>
      </c>
      <c r="AK11" s="225">
        <v>39</v>
      </c>
      <c r="AL11" s="187">
        <f t="shared" si="6"/>
        <v>4.9513888888888889E-3</v>
      </c>
      <c r="AM11" s="122">
        <f>RANK(AN11,$AN$6:AN$57,1)</f>
        <v>23</v>
      </c>
      <c r="AN11" s="188">
        <f t="shared" si="7"/>
        <v>7.9692604166666653E-3</v>
      </c>
      <c r="AO11" s="124">
        <f>211/261</f>
        <v>0.80842911877394641</v>
      </c>
      <c r="AP11" s="125">
        <f t="shared" si="8"/>
        <v>7.5798611111111108E-2</v>
      </c>
      <c r="AQ11" s="125">
        <f t="shared" si="12"/>
        <v>5.1041666666666673E-2</v>
      </c>
      <c r="AR11" s="9"/>
      <c r="AS11" s="9">
        <v>261</v>
      </c>
      <c r="AT11" s="248">
        <f t="shared" si="9"/>
        <v>0</v>
      </c>
      <c r="AU11" s="248">
        <f t="shared" si="10"/>
        <v>0</v>
      </c>
      <c r="AV11" s="248">
        <f t="shared" si="11"/>
        <v>0</v>
      </c>
      <c r="AW11" s="248">
        <f t="shared" si="13"/>
        <v>0.23285997862269048</v>
      </c>
      <c r="AX11" s="248">
        <f t="shared" si="14"/>
        <v>0.42021682699648805</v>
      </c>
      <c r="AY11" s="248">
        <f t="shared" si="15"/>
        <v>0.32661475034356391</v>
      </c>
    </row>
    <row r="12" spans="1:51" ht="13.5" thickBot="1" x14ac:dyDescent="0.25">
      <c r="A12" s="361">
        <v>7</v>
      </c>
      <c r="B12" s="226" t="s">
        <v>38</v>
      </c>
      <c r="C12" s="190" t="s">
        <v>27</v>
      </c>
      <c r="D12" s="95">
        <v>37782</v>
      </c>
      <c r="E12" s="96">
        <v>1</v>
      </c>
      <c r="F12" s="97">
        <v>14</v>
      </c>
      <c r="G12" s="98">
        <v>22</v>
      </c>
      <c r="H12" s="191" t="s">
        <v>39</v>
      </c>
      <c r="I12" s="192">
        <v>13</v>
      </c>
      <c r="J12" s="193" t="s">
        <v>40</v>
      </c>
      <c r="K12" s="101">
        <f t="shared" si="0"/>
        <v>0.38622465400708078</v>
      </c>
      <c r="L12" s="194">
        <v>0.24</v>
      </c>
      <c r="M12" s="112">
        <v>39</v>
      </c>
      <c r="N12" s="96">
        <v>0</v>
      </c>
      <c r="O12" s="97">
        <v>8</v>
      </c>
      <c r="P12" s="195">
        <v>25</v>
      </c>
      <c r="Q12" s="255">
        <f t="shared" si="16"/>
        <v>13</v>
      </c>
      <c r="R12" s="107">
        <f t="shared" si="2"/>
        <v>1.5133439429012344E-3</v>
      </c>
      <c r="S12" s="196"/>
      <c r="T12" s="197"/>
      <c r="U12" s="110">
        <f t="shared" si="3"/>
        <v>11.26488574187319</v>
      </c>
      <c r="V12" s="111">
        <v>7</v>
      </c>
      <c r="W12" s="112">
        <v>48</v>
      </c>
      <c r="X12" s="96">
        <v>0</v>
      </c>
      <c r="Y12" s="113">
        <v>28</v>
      </c>
      <c r="Z12" s="119">
        <v>40</v>
      </c>
      <c r="AA12" s="115">
        <f t="shared" si="4"/>
        <v>23.577667831827608</v>
      </c>
      <c r="AB12" s="150">
        <f>RANK(AC12,$AC$6:AC$57,0)</f>
        <v>45</v>
      </c>
      <c r="AC12" s="116">
        <f t="shared" si="5"/>
        <v>14.370588543498927</v>
      </c>
      <c r="AD12" s="117"/>
      <c r="AE12" s="118"/>
      <c r="AF12" s="119">
        <v>5</v>
      </c>
      <c r="AG12" s="120">
        <v>3.1</v>
      </c>
      <c r="AH12" s="112">
        <v>52</v>
      </c>
      <c r="AI12" s="96">
        <v>0</v>
      </c>
      <c r="AJ12" s="113">
        <v>36</v>
      </c>
      <c r="AK12" s="114">
        <v>50</v>
      </c>
      <c r="AL12" s="121">
        <f t="shared" si="6"/>
        <v>5.115740740740741E-3</v>
      </c>
      <c r="AM12" s="122">
        <f>RANK(AN12,$AN$6:AN$57,1)</f>
        <v>29</v>
      </c>
      <c r="AN12" s="123">
        <f t="shared" si="7"/>
        <v>8.2337847222222222E-3</v>
      </c>
      <c r="AO12" s="227">
        <f xml:space="preserve"> 2-(52 / 52)</f>
        <v>1</v>
      </c>
      <c r="AP12" s="125">
        <f t="shared" si="8"/>
        <v>5.1331018518518519E-2</v>
      </c>
      <c r="AQ12" s="125">
        <f t="shared" si="12"/>
        <v>2.5752314814814815E-2</v>
      </c>
      <c r="AR12" s="9"/>
      <c r="AS12" s="9">
        <v>52</v>
      </c>
      <c r="AT12" s="248">
        <f t="shared" si="9"/>
        <v>0.75</v>
      </c>
      <c r="AU12" s="248">
        <f t="shared" si="10"/>
        <v>0.92307692307692313</v>
      </c>
      <c r="AV12" s="248">
        <f t="shared" si="11"/>
        <v>1</v>
      </c>
      <c r="AW12" s="248">
        <f t="shared" si="13"/>
        <v>0.11386696730552423</v>
      </c>
      <c r="AX12" s="248">
        <f t="shared" si="14"/>
        <v>0.38782412626832019</v>
      </c>
      <c r="AY12" s="248">
        <f t="shared" si="15"/>
        <v>0.49830890642615561</v>
      </c>
    </row>
    <row r="13" spans="1:51" ht="13.5" thickBot="1" x14ac:dyDescent="0.25">
      <c r="A13" s="360">
        <v>8</v>
      </c>
      <c r="B13" s="189" t="s">
        <v>117</v>
      </c>
      <c r="C13" s="127" t="s">
        <v>27</v>
      </c>
      <c r="D13" s="128">
        <v>37791</v>
      </c>
      <c r="E13" s="138">
        <v>1</v>
      </c>
      <c r="F13" s="139">
        <v>30</v>
      </c>
      <c r="G13" s="228">
        <v>9</v>
      </c>
      <c r="H13" s="132" t="s">
        <v>41</v>
      </c>
      <c r="I13" s="133">
        <v>9</v>
      </c>
      <c r="J13" s="134" t="s">
        <v>34</v>
      </c>
      <c r="K13" s="135">
        <v>0.8</v>
      </c>
      <c r="L13" s="136" t="s">
        <v>42</v>
      </c>
      <c r="M13" s="137">
        <v>67</v>
      </c>
      <c r="N13" s="138">
        <v>0</v>
      </c>
      <c r="O13" s="139">
        <v>19</v>
      </c>
      <c r="P13" s="140">
        <v>39</v>
      </c>
      <c r="Q13" s="255">
        <f t="shared" si="16"/>
        <v>39</v>
      </c>
      <c r="R13" s="141">
        <f t="shared" si="2"/>
        <v>1.7057291666666664E-3</v>
      </c>
      <c r="S13" s="142"/>
      <c r="T13" s="143"/>
      <c r="U13" s="144">
        <f t="shared" si="3"/>
        <v>14.644351464435147</v>
      </c>
      <c r="V13" s="202">
        <v>9.1</v>
      </c>
      <c r="W13" s="137">
        <v>80</v>
      </c>
      <c r="X13" s="138">
        <v>0</v>
      </c>
      <c r="Y13" s="229">
        <v>33</v>
      </c>
      <c r="Z13" s="230">
        <v>41</v>
      </c>
      <c r="AA13" s="149">
        <f t="shared" si="4"/>
        <v>26.085930367128412</v>
      </c>
      <c r="AB13" s="150">
        <f>RANK(AC13,$AC$6:AC$57,0)</f>
        <v>36</v>
      </c>
      <c r="AC13" s="151">
        <f t="shared" si="5"/>
        <v>15.899374558764768</v>
      </c>
      <c r="AD13" s="231"/>
      <c r="AE13" s="232"/>
      <c r="AF13" s="230">
        <v>5</v>
      </c>
      <c r="AG13" s="211">
        <v>3.1</v>
      </c>
      <c r="AH13" s="137">
        <v>120</v>
      </c>
      <c r="AI13" s="138">
        <v>0</v>
      </c>
      <c r="AJ13" s="229">
        <v>36</v>
      </c>
      <c r="AK13" s="233">
        <v>49</v>
      </c>
      <c r="AL13" s="157">
        <f t="shared" si="6"/>
        <v>5.1134259259259266E-3</v>
      </c>
      <c r="AM13" s="122">
        <f>RANK(AN13,$AN$6:AN$57,1)</f>
        <v>28</v>
      </c>
      <c r="AN13" s="158">
        <f t="shared" si="7"/>
        <v>8.2300590277777797E-3</v>
      </c>
      <c r="AO13" s="234">
        <f>78/102</f>
        <v>0.76470588235294112</v>
      </c>
      <c r="AP13" s="125">
        <f t="shared" si="8"/>
        <v>6.2604166666666669E-2</v>
      </c>
      <c r="AQ13" s="125">
        <f t="shared" si="12"/>
        <v>3.7037037037037035E-2</v>
      </c>
      <c r="AR13" s="9"/>
      <c r="AS13" s="9">
        <v>102</v>
      </c>
      <c r="AT13" s="248">
        <f t="shared" si="9"/>
        <v>0.65686274509803921</v>
      </c>
      <c r="AU13" s="248">
        <f t="shared" si="10"/>
        <v>0.78431372549019607</v>
      </c>
      <c r="AV13" s="248">
        <f t="shared" si="11"/>
        <v>1.1764705882352942</v>
      </c>
      <c r="AW13" s="248">
        <f t="shared" si="13"/>
        <v>0.21797004991680527</v>
      </c>
      <c r="AX13" s="248">
        <f t="shared" si="14"/>
        <v>0.3736365317064152</v>
      </c>
      <c r="AY13" s="248">
        <f t="shared" si="15"/>
        <v>0.4083934183767795</v>
      </c>
    </row>
    <row r="14" spans="1:51" ht="13.5" thickBot="1" x14ac:dyDescent="0.25">
      <c r="A14" s="358">
        <v>9</v>
      </c>
      <c r="B14" s="126" t="s">
        <v>26</v>
      </c>
      <c r="C14" s="127" t="s">
        <v>27</v>
      </c>
      <c r="D14" s="128">
        <v>37811</v>
      </c>
      <c r="E14" s="138">
        <v>1</v>
      </c>
      <c r="F14" s="139">
        <v>32</v>
      </c>
      <c r="G14" s="228">
        <v>23</v>
      </c>
      <c r="H14" s="132" t="s">
        <v>43</v>
      </c>
      <c r="I14" s="133">
        <v>11</v>
      </c>
      <c r="J14" s="134" t="s">
        <v>44</v>
      </c>
      <c r="K14" s="135">
        <f>L14/0.6214</f>
        <v>0.804634695848085</v>
      </c>
      <c r="L14" s="136">
        <v>0.5</v>
      </c>
      <c r="M14" s="137">
        <v>249</v>
      </c>
      <c r="N14" s="138">
        <v>0</v>
      </c>
      <c r="O14" s="139">
        <v>19</v>
      </c>
      <c r="P14" s="140">
        <v>15</v>
      </c>
      <c r="Q14" s="255">
        <f t="shared" si="16"/>
        <v>33</v>
      </c>
      <c r="R14" s="141">
        <f t="shared" si="2"/>
        <v>1.6613819444444445E-3</v>
      </c>
      <c r="S14" s="142">
        <v>1</v>
      </c>
      <c r="T14" s="143">
        <v>53</v>
      </c>
      <c r="U14" s="144">
        <f t="shared" si="3"/>
        <v>16.897328612809787</v>
      </c>
      <c r="V14" s="202">
        <v>10.5</v>
      </c>
      <c r="W14" s="137">
        <v>263</v>
      </c>
      <c r="X14" s="138">
        <v>0</v>
      </c>
      <c r="Y14" s="229">
        <v>38</v>
      </c>
      <c r="Z14" s="230">
        <v>19</v>
      </c>
      <c r="AA14" s="149">
        <f t="shared" si="4"/>
        <v>26.459496740372</v>
      </c>
      <c r="AB14" s="150">
        <f>RANK(AC14,$AC$6:AC$57,0)</f>
        <v>34</v>
      </c>
      <c r="AC14" s="151">
        <f t="shared" si="5"/>
        <v>16.127063263256733</v>
      </c>
      <c r="AD14" s="231">
        <v>0</v>
      </c>
      <c r="AE14" s="232">
        <v>43</v>
      </c>
      <c r="AF14" s="230">
        <v>5</v>
      </c>
      <c r="AG14" s="211">
        <v>3.1</v>
      </c>
      <c r="AH14" s="137">
        <v>342</v>
      </c>
      <c r="AI14" s="138">
        <v>0</v>
      </c>
      <c r="AJ14" s="229">
        <v>32</v>
      </c>
      <c r="AK14" s="233">
        <v>13</v>
      </c>
      <c r="AL14" s="157">
        <f t="shared" si="6"/>
        <v>4.4745370370370373E-3</v>
      </c>
      <c r="AM14" s="122">
        <f>RANK(AN14,$AN$6:AN$57,1)</f>
        <v>10</v>
      </c>
      <c r="AN14" s="158">
        <f t="shared" si="7"/>
        <v>7.2017673611111119E-3</v>
      </c>
      <c r="AO14" s="234">
        <f>296/376</f>
        <v>0.78723404255319152</v>
      </c>
      <c r="AP14" s="125">
        <f t="shared" si="8"/>
        <v>6.4155092592592597E-2</v>
      </c>
      <c r="AQ14" s="125">
        <f t="shared" si="12"/>
        <v>4.1782407407407407E-2</v>
      </c>
      <c r="AR14" s="9"/>
      <c r="AS14" s="9">
        <v>376</v>
      </c>
      <c r="AT14" s="248">
        <f t="shared" si="9"/>
        <v>0.66223404255319152</v>
      </c>
      <c r="AU14" s="248">
        <f t="shared" si="10"/>
        <v>0.69946808510638303</v>
      </c>
      <c r="AV14" s="248">
        <f t="shared" si="11"/>
        <v>0.90957446808510634</v>
      </c>
      <c r="AW14" s="248">
        <f t="shared" si="13"/>
        <v>0.20837091827530219</v>
      </c>
      <c r="AX14" s="248">
        <f t="shared" si="14"/>
        <v>0.41475735161464911</v>
      </c>
      <c r="AY14" s="248">
        <f t="shared" si="15"/>
        <v>0.34872812556377414</v>
      </c>
    </row>
    <row r="15" spans="1:51" ht="13.5" thickBot="1" x14ac:dyDescent="0.25">
      <c r="A15" s="358">
        <v>10</v>
      </c>
      <c r="B15" s="126" t="s">
        <v>38</v>
      </c>
      <c r="C15" s="127" t="s">
        <v>27</v>
      </c>
      <c r="D15" s="128">
        <v>37817</v>
      </c>
      <c r="E15" s="138">
        <v>1</v>
      </c>
      <c r="F15" s="139">
        <v>15</v>
      </c>
      <c r="G15" s="228">
        <v>6</v>
      </c>
      <c r="H15" s="132" t="s">
        <v>45</v>
      </c>
      <c r="I15" s="133">
        <v>10</v>
      </c>
      <c r="J15" s="134" t="s">
        <v>44</v>
      </c>
      <c r="K15" s="135">
        <f>L15/0.6214</f>
        <v>0.4023173479240425</v>
      </c>
      <c r="L15" s="136">
        <v>0.25</v>
      </c>
      <c r="M15" s="137">
        <v>50</v>
      </c>
      <c r="N15" s="138">
        <v>0</v>
      </c>
      <c r="O15" s="139">
        <v>9</v>
      </c>
      <c r="P15" s="140">
        <v>5</v>
      </c>
      <c r="Q15" s="255">
        <f t="shared" si="16"/>
        <v>22</v>
      </c>
      <c r="R15" s="141">
        <f t="shared" si="2"/>
        <v>1.5678842592592593E-3</v>
      </c>
      <c r="S15" s="142"/>
      <c r="T15" s="143"/>
      <c r="U15" s="144">
        <f t="shared" si="3"/>
        <v>11.26488574187319</v>
      </c>
      <c r="V15" s="202">
        <v>7</v>
      </c>
      <c r="W15" s="137">
        <v>61</v>
      </c>
      <c r="X15" s="138">
        <v>0</v>
      </c>
      <c r="Y15" s="229">
        <v>31</v>
      </c>
      <c r="Z15" s="230">
        <v>2</v>
      </c>
      <c r="AA15" s="149">
        <f t="shared" si="4"/>
        <v>21.77958575227899</v>
      </c>
      <c r="AB15" s="150">
        <f>RANK(AC15,$AC$6:AC$57,0)</f>
        <v>47</v>
      </c>
      <c r="AC15" s="151">
        <f t="shared" si="5"/>
        <v>13.274657516014045</v>
      </c>
      <c r="AD15" s="231"/>
      <c r="AE15" s="232"/>
      <c r="AF15" s="230">
        <v>5</v>
      </c>
      <c r="AG15" s="211">
        <v>3.1</v>
      </c>
      <c r="AH15" s="137">
        <v>74</v>
      </c>
      <c r="AI15" s="138">
        <v>0</v>
      </c>
      <c r="AJ15" s="229">
        <v>34</v>
      </c>
      <c r="AK15" s="233">
        <v>59</v>
      </c>
      <c r="AL15" s="157">
        <f t="shared" si="6"/>
        <v>4.8587962962962968E-3</v>
      </c>
      <c r="AM15" s="122">
        <f>RANK(AN15,$AN$6:AN$57,1)</f>
        <v>22</v>
      </c>
      <c r="AN15" s="158">
        <f t="shared" si="7"/>
        <v>7.8202326388888896E-3</v>
      </c>
      <c r="AO15" s="234">
        <f>72/76</f>
        <v>0.94736842105263153</v>
      </c>
      <c r="AP15" s="125">
        <f t="shared" si="8"/>
        <v>5.2152777777777784E-2</v>
      </c>
      <c r="AQ15" s="125">
        <f t="shared" si="12"/>
        <v>2.7858796296296298E-2</v>
      </c>
      <c r="AR15" s="9"/>
      <c r="AS15" s="9">
        <v>76</v>
      </c>
      <c r="AT15" s="248">
        <f t="shared" si="9"/>
        <v>0.65789473684210531</v>
      </c>
      <c r="AU15" s="248">
        <f t="shared" si="10"/>
        <v>0.80263157894736847</v>
      </c>
      <c r="AV15" s="248">
        <f t="shared" si="11"/>
        <v>0.97368421052631582</v>
      </c>
      <c r="AW15" s="248">
        <f t="shared" si="13"/>
        <v>0.12094984465157567</v>
      </c>
      <c r="AX15" s="248">
        <f t="shared" si="14"/>
        <v>0.41322680869951178</v>
      </c>
      <c r="AY15" s="248">
        <f t="shared" si="15"/>
        <v>0.46582334664891251</v>
      </c>
    </row>
    <row r="16" spans="1:51" ht="13.5" thickBot="1" x14ac:dyDescent="0.25">
      <c r="A16" s="358">
        <v>11</v>
      </c>
      <c r="B16" s="126" t="s">
        <v>46</v>
      </c>
      <c r="C16" s="127" t="s">
        <v>27</v>
      </c>
      <c r="D16" s="128">
        <v>37834</v>
      </c>
      <c r="E16" s="138">
        <v>1</v>
      </c>
      <c r="F16" s="139">
        <v>27</v>
      </c>
      <c r="G16" s="228">
        <v>24</v>
      </c>
      <c r="H16" s="132" t="s">
        <v>47</v>
      </c>
      <c r="I16" s="133">
        <v>1</v>
      </c>
      <c r="J16" s="134" t="s">
        <v>44</v>
      </c>
      <c r="K16" s="135">
        <f>L16/0.6214</f>
        <v>0.804634695848085</v>
      </c>
      <c r="L16" s="136">
        <v>0.5</v>
      </c>
      <c r="M16" s="137">
        <v>22</v>
      </c>
      <c r="N16" s="138">
        <v>0</v>
      </c>
      <c r="O16" s="139">
        <v>16</v>
      </c>
      <c r="P16" s="140">
        <v>55</v>
      </c>
      <c r="Q16" s="255">
        <f t="shared" si="16"/>
        <v>12</v>
      </c>
      <c r="R16" s="141">
        <f t="shared" si="2"/>
        <v>1.4600023148148148E-3</v>
      </c>
      <c r="S16" s="142"/>
      <c r="T16" s="143"/>
      <c r="U16" s="144">
        <f t="shared" si="3"/>
        <v>16.0926939169617</v>
      </c>
      <c r="V16" s="202">
        <v>10</v>
      </c>
      <c r="W16" s="137">
        <v>23</v>
      </c>
      <c r="X16" s="138">
        <v>0</v>
      </c>
      <c r="Y16" s="229">
        <v>34</v>
      </c>
      <c r="Z16" s="230">
        <v>4</v>
      </c>
      <c r="AA16" s="149">
        <f t="shared" si="4"/>
        <v>28.343296526938417</v>
      </c>
      <c r="AB16" s="150">
        <f>RANK(AC16,$AC$6:AC$57,0)</f>
        <v>12</v>
      </c>
      <c r="AC16" s="151">
        <f t="shared" si="5"/>
        <v>17.275239233168968</v>
      </c>
      <c r="AD16" s="231"/>
      <c r="AE16" s="232"/>
      <c r="AF16" s="230">
        <v>5</v>
      </c>
      <c r="AG16" s="211">
        <v>3.1</v>
      </c>
      <c r="AH16" s="137">
        <v>41</v>
      </c>
      <c r="AI16" s="138">
        <v>0</v>
      </c>
      <c r="AJ16" s="229">
        <v>36</v>
      </c>
      <c r="AK16" s="233">
        <v>22</v>
      </c>
      <c r="AL16" s="157">
        <f t="shared" si="6"/>
        <v>5.0509259259259257E-3</v>
      </c>
      <c r="AM16" s="122">
        <f>RANK(AN16,$AN$6:AN$57,1)</f>
        <v>26</v>
      </c>
      <c r="AN16" s="158">
        <f t="shared" si="7"/>
        <v>8.1294652777777789E-3</v>
      </c>
      <c r="AO16" s="234">
        <f>28/34</f>
        <v>0.82352941176470584</v>
      </c>
      <c r="AP16" s="125">
        <f t="shared" si="8"/>
        <v>6.0659722222222226E-2</v>
      </c>
      <c r="AQ16" s="125">
        <f t="shared" si="12"/>
        <v>3.5405092592592592E-2</v>
      </c>
      <c r="AR16" s="9"/>
      <c r="AS16" s="9">
        <v>34</v>
      </c>
      <c r="AT16" s="248">
        <f t="shared" si="9"/>
        <v>0.6470588235294118</v>
      </c>
      <c r="AU16" s="248">
        <f t="shared" si="10"/>
        <v>0.67647058823529416</v>
      </c>
      <c r="AV16" s="248">
        <f t="shared" si="11"/>
        <v>1.2058823529411764</v>
      </c>
      <c r="AW16" s="248">
        <f t="shared" si="13"/>
        <v>0.19366533104369396</v>
      </c>
      <c r="AX16" s="248">
        <f t="shared" si="14"/>
        <v>0.39000190803281815</v>
      </c>
      <c r="AY16" s="248">
        <f t="shared" si="15"/>
        <v>0.41633276092348787</v>
      </c>
    </row>
    <row r="17" spans="1:51" ht="13.5" thickBot="1" x14ac:dyDescent="0.25">
      <c r="A17" s="358">
        <v>12</v>
      </c>
      <c r="B17" s="126" t="s">
        <v>29</v>
      </c>
      <c r="C17" s="127" t="s">
        <v>27</v>
      </c>
      <c r="D17" s="128">
        <v>37843</v>
      </c>
      <c r="E17" s="138">
        <v>1</v>
      </c>
      <c r="F17" s="139">
        <v>36</v>
      </c>
      <c r="G17" s="228">
        <v>13</v>
      </c>
      <c r="H17" s="132" t="s">
        <v>48</v>
      </c>
      <c r="I17" s="133">
        <v>0</v>
      </c>
      <c r="J17" s="134"/>
      <c r="K17" s="135">
        <f>L17/0.6214</f>
        <v>0.804634695848085</v>
      </c>
      <c r="L17" s="136">
        <v>0.5</v>
      </c>
      <c r="M17" s="137">
        <v>196</v>
      </c>
      <c r="N17" s="138">
        <v>0</v>
      </c>
      <c r="O17" s="139">
        <v>19</v>
      </c>
      <c r="P17" s="140">
        <v>54</v>
      </c>
      <c r="Q17" s="255">
        <f t="shared" si="16"/>
        <v>40</v>
      </c>
      <c r="R17" s="141">
        <f t="shared" si="2"/>
        <v>1.7174805555555555E-3</v>
      </c>
      <c r="S17" s="142">
        <v>3</v>
      </c>
      <c r="T17" s="143">
        <v>41</v>
      </c>
      <c r="U17" s="144">
        <f t="shared" si="3"/>
        <v>18.506598004505957</v>
      </c>
      <c r="V17" s="202">
        <v>11.5</v>
      </c>
      <c r="W17" s="137">
        <v>151</v>
      </c>
      <c r="X17" s="138">
        <v>0</v>
      </c>
      <c r="Y17" s="229">
        <v>37</v>
      </c>
      <c r="Z17" s="230">
        <v>20</v>
      </c>
      <c r="AA17" s="149">
        <f t="shared" si="4"/>
        <v>29.742746792956002</v>
      </c>
      <c r="AB17" s="150">
        <f>RANK(AC17,$AC$6:AC$57,0)</f>
        <v>5</v>
      </c>
      <c r="AC17" s="151">
        <f t="shared" si="5"/>
        <v>18.128204170306685</v>
      </c>
      <c r="AD17" s="231">
        <v>1</v>
      </c>
      <c r="AE17" s="232">
        <v>39</v>
      </c>
      <c r="AF17" s="144">
        <f>AG17/0.6214</f>
        <v>5.4715159317669784</v>
      </c>
      <c r="AG17" s="211">
        <v>3.4</v>
      </c>
      <c r="AH17" s="137">
        <v>265</v>
      </c>
      <c r="AI17" s="138">
        <v>0</v>
      </c>
      <c r="AJ17" s="229">
        <v>33</v>
      </c>
      <c r="AK17" s="233">
        <v>41</v>
      </c>
      <c r="AL17" s="157">
        <f t="shared" si="6"/>
        <v>4.2750864651416118E-3</v>
      </c>
      <c r="AM17" s="122">
        <f>RANK(AN17,$AN$6:AN$57,1)</f>
        <v>5</v>
      </c>
      <c r="AN17" s="158">
        <f t="shared" si="7"/>
        <v>6.8807516656454234E-3</v>
      </c>
      <c r="AO17" s="234">
        <f>207/303</f>
        <v>0.68316831683168322</v>
      </c>
      <c r="AP17" s="125">
        <f t="shared" si="8"/>
        <v>6.6840277777777776E-2</v>
      </c>
      <c r="AQ17" s="125">
        <f t="shared" si="12"/>
        <v>4.3449074074074071E-2</v>
      </c>
      <c r="AR17" s="9"/>
      <c r="AS17" s="9">
        <v>303</v>
      </c>
      <c r="AT17" s="248">
        <f t="shared" si="9"/>
        <v>0.64686468646864681</v>
      </c>
      <c r="AU17" s="248">
        <f t="shared" si="10"/>
        <v>0.49834983498349833</v>
      </c>
      <c r="AV17" s="248">
        <f t="shared" si="11"/>
        <v>0.87458745874587462</v>
      </c>
      <c r="AW17" s="248">
        <f t="shared" si="13"/>
        <v>0.20675324675324677</v>
      </c>
      <c r="AX17" s="248">
        <f t="shared" si="14"/>
        <v>0.38787878787878788</v>
      </c>
      <c r="AY17" s="248">
        <f t="shared" si="15"/>
        <v>0.34995670995670997</v>
      </c>
    </row>
    <row r="18" spans="1:51" ht="13.5" thickBot="1" x14ac:dyDescent="0.25">
      <c r="A18" s="358">
        <v>13</v>
      </c>
      <c r="B18" s="126" t="s">
        <v>49</v>
      </c>
      <c r="C18" s="127" t="s">
        <v>27</v>
      </c>
      <c r="D18" s="128">
        <v>37849</v>
      </c>
      <c r="E18" s="138">
        <v>1</v>
      </c>
      <c r="F18" s="139">
        <v>34</v>
      </c>
      <c r="G18" s="228">
        <v>51</v>
      </c>
      <c r="H18" s="132" t="s">
        <v>50</v>
      </c>
      <c r="I18" s="235" t="s">
        <v>51</v>
      </c>
      <c r="J18" s="134"/>
      <c r="K18" s="135">
        <v>0.5</v>
      </c>
      <c r="L18" s="136">
        <v>0.28999999999999998</v>
      </c>
      <c r="M18" s="137">
        <v>80</v>
      </c>
      <c r="N18" s="138">
        <v>0</v>
      </c>
      <c r="O18" s="139">
        <v>10</v>
      </c>
      <c r="P18" s="140">
        <v>14</v>
      </c>
      <c r="Q18" s="255">
        <f t="shared" si="16"/>
        <v>6</v>
      </c>
      <c r="R18" s="141">
        <f t="shared" si="2"/>
        <v>1.4212962962962962E-3</v>
      </c>
      <c r="S18" s="142">
        <v>1</v>
      </c>
      <c r="T18" s="143">
        <v>36</v>
      </c>
      <c r="U18" s="144">
        <f t="shared" si="3"/>
        <v>19.31123270035404</v>
      </c>
      <c r="V18" s="202">
        <v>12</v>
      </c>
      <c r="W18" s="137">
        <v>67</v>
      </c>
      <c r="X18" s="138">
        <v>0</v>
      </c>
      <c r="Y18" s="229">
        <v>44</v>
      </c>
      <c r="Z18" s="230">
        <v>31</v>
      </c>
      <c r="AA18" s="149">
        <f t="shared" si="4"/>
        <v>26.027868858582757</v>
      </c>
      <c r="AB18" s="150">
        <f>RANK(AC18,$AC$6:AC$57,0)</f>
        <v>37</v>
      </c>
      <c r="AC18" s="151">
        <f t="shared" si="5"/>
        <v>15.863986069306192</v>
      </c>
      <c r="AD18" s="231">
        <v>1</v>
      </c>
      <c r="AE18" s="232">
        <v>17</v>
      </c>
      <c r="AF18" s="230">
        <v>5</v>
      </c>
      <c r="AG18" s="211">
        <v>3.1</v>
      </c>
      <c r="AH18" s="137">
        <v>125</v>
      </c>
      <c r="AI18" s="138">
        <v>0</v>
      </c>
      <c r="AJ18" s="229">
        <v>37</v>
      </c>
      <c r="AK18" s="233">
        <v>16</v>
      </c>
      <c r="AL18" s="157">
        <f t="shared" si="6"/>
        <v>5.1759259259259258E-3</v>
      </c>
      <c r="AM18" s="122">
        <f>RANK(AN18,$AN$6:AN$57,1)</f>
        <v>36</v>
      </c>
      <c r="AN18" s="158">
        <f t="shared" si="7"/>
        <v>8.3306527777777771E-3</v>
      </c>
      <c r="AO18" s="234">
        <f>103/137</f>
        <v>0.75182481751824815</v>
      </c>
      <c r="AP18" s="125">
        <f t="shared" si="8"/>
        <v>6.5902777777777755E-2</v>
      </c>
      <c r="AQ18" s="125">
        <f t="shared" si="12"/>
        <v>4.0023148148148148E-2</v>
      </c>
      <c r="AR18" s="9"/>
      <c r="AS18" s="9">
        <v>137</v>
      </c>
      <c r="AT18" s="248">
        <f t="shared" si="9"/>
        <v>0.58394160583941601</v>
      </c>
      <c r="AU18" s="248">
        <f t="shared" si="10"/>
        <v>0.48905109489051096</v>
      </c>
      <c r="AV18" s="248">
        <f t="shared" si="11"/>
        <v>0.91240875912408759</v>
      </c>
      <c r="AW18" s="248">
        <f t="shared" si="13"/>
        <v>0.10783280646294348</v>
      </c>
      <c r="AX18" s="248">
        <f t="shared" si="14"/>
        <v>0.46909027046013357</v>
      </c>
      <c r="AY18" s="248">
        <f t="shared" si="15"/>
        <v>0.39269406392694073</v>
      </c>
    </row>
    <row r="19" spans="1:51" ht="13.5" thickBot="1" x14ac:dyDescent="0.25">
      <c r="A19" s="358">
        <v>14</v>
      </c>
      <c r="B19" s="126" t="s">
        <v>31</v>
      </c>
      <c r="C19" s="127" t="s">
        <v>27</v>
      </c>
      <c r="D19" s="128">
        <v>37877</v>
      </c>
      <c r="E19" s="138">
        <v>1</v>
      </c>
      <c r="F19" s="139">
        <v>34</v>
      </c>
      <c r="G19" s="228">
        <v>32</v>
      </c>
      <c r="H19" s="132" t="s">
        <v>52</v>
      </c>
      <c r="I19" s="133">
        <v>10</v>
      </c>
      <c r="J19" s="134" t="s">
        <v>44</v>
      </c>
      <c r="K19" s="135">
        <f>L19/0.6214</f>
        <v>0.804634695848085</v>
      </c>
      <c r="L19" s="136">
        <v>0.5</v>
      </c>
      <c r="M19" s="137">
        <v>234</v>
      </c>
      <c r="N19" s="138">
        <v>0</v>
      </c>
      <c r="O19" s="139">
        <v>16</v>
      </c>
      <c r="P19" s="140">
        <v>18</v>
      </c>
      <c r="Q19" s="255">
        <f t="shared" si="16"/>
        <v>4</v>
      </c>
      <c r="R19" s="141">
        <f t="shared" si="2"/>
        <v>1.4067805555555556E-3</v>
      </c>
      <c r="S19" s="142">
        <v>1</v>
      </c>
      <c r="T19" s="143">
        <v>43</v>
      </c>
      <c r="U19" s="144">
        <f t="shared" si="3"/>
        <v>20.92050209205021</v>
      </c>
      <c r="V19" s="202">
        <v>13</v>
      </c>
      <c r="W19" s="137">
        <v>156</v>
      </c>
      <c r="X19" s="138">
        <v>0</v>
      </c>
      <c r="Y19" s="229">
        <v>44</v>
      </c>
      <c r="Z19" s="230">
        <v>4</v>
      </c>
      <c r="AA19" s="149">
        <f t="shared" si="4"/>
        <v>28.484798612473814</v>
      </c>
      <c r="AB19" s="150">
        <f>RANK(AC19,$AC$6:AC$57,0)</f>
        <v>10</v>
      </c>
      <c r="AC19" s="151">
        <f t="shared" si="5"/>
        <v>17.36148475430279</v>
      </c>
      <c r="AD19" s="231">
        <v>1</v>
      </c>
      <c r="AE19" s="232">
        <v>39</v>
      </c>
      <c r="AF19" s="230">
        <v>5</v>
      </c>
      <c r="AG19" s="211">
        <v>3.1</v>
      </c>
      <c r="AH19" s="137">
        <v>295</v>
      </c>
      <c r="AI19" s="138">
        <v>0</v>
      </c>
      <c r="AJ19" s="229">
        <v>31</v>
      </c>
      <c r="AK19" s="233">
        <v>6</v>
      </c>
      <c r="AL19" s="157">
        <f t="shared" si="6"/>
        <v>4.3194444444444443E-3</v>
      </c>
      <c r="AM19" s="122">
        <f>RANK(AN19,$AN$6:AN$57,1)</f>
        <v>9</v>
      </c>
      <c r="AN19" s="158">
        <f t="shared" si="7"/>
        <v>6.9521458333333336E-3</v>
      </c>
      <c r="AO19" s="234">
        <f>213/304</f>
        <v>0.70065789473684215</v>
      </c>
      <c r="AP19" s="125">
        <f t="shared" si="8"/>
        <v>6.5856481481481474E-2</v>
      </c>
      <c r="AQ19" s="125">
        <f t="shared" si="12"/>
        <v>4.4259259259259255E-2</v>
      </c>
      <c r="AR19" s="9"/>
      <c r="AS19" s="9">
        <v>302</v>
      </c>
      <c r="AT19" s="248">
        <f t="shared" si="9"/>
        <v>0.77483443708609268</v>
      </c>
      <c r="AU19" s="248">
        <f t="shared" si="10"/>
        <v>0.51655629139072845</v>
      </c>
      <c r="AV19" s="248">
        <f t="shared" si="11"/>
        <v>0.97682119205298013</v>
      </c>
      <c r="AW19" s="248">
        <f t="shared" si="13"/>
        <v>0.17188049209138842</v>
      </c>
      <c r="AX19" s="248">
        <f t="shared" si="14"/>
        <v>0.46467486818980674</v>
      </c>
      <c r="AY19" s="248">
        <f t="shared" si="15"/>
        <v>0.32794376098418282</v>
      </c>
    </row>
    <row r="20" spans="1:51" ht="13.5" thickBot="1" x14ac:dyDescent="0.25">
      <c r="A20" s="359">
        <v>15</v>
      </c>
      <c r="B20" s="159" t="s">
        <v>49</v>
      </c>
      <c r="C20" s="160" t="s">
        <v>53</v>
      </c>
      <c r="D20" s="161">
        <v>37898</v>
      </c>
      <c r="E20" s="170">
        <v>3</v>
      </c>
      <c r="F20" s="171">
        <v>27</v>
      </c>
      <c r="G20" s="214">
        <v>56</v>
      </c>
      <c r="H20" s="236" t="s">
        <v>54</v>
      </c>
      <c r="I20" s="236" t="s">
        <v>55</v>
      </c>
      <c r="J20" s="216" t="s">
        <v>44</v>
      </c>
      <c r="K20" s="167">
        <f>L20/0.6214</f>
        <v>1.60926939169617</v>
      </c>
      <c r="L20" s="168">
        <v>1</v>
      </c>
      <c r="M20" s="169">
        <v>114</v>
      </c>
      <c r="N20" s="170">
        <v>0</v>
      </c>
      <c r="O20" s="171">
        <v>29</v>
      </c>
      <c r="P20" s="172">
        <v>50</v>
      </c>
      <c r="Q20" s="255">
        <f t="shared" si="16"/>
        <v>2</v>
      </c>
      <c r="R20" s="173">
        <f t="shared" si="2"/>
        <v>1.2873912037037034E-3</v>
      </c>
      <c r="S20" s="217">
        <v>3</v>
      </c>
      <c r="T20" s="218">
        <v>40</v>
      </c>
      <c r="U20" s="176">
        <f t="shared" si="3"/>
        <v>35.40392661731574</v>
      </c>
      <c r="V20" s="219">
        <v>22</v>
      </c>
      <c r="W20" s="169">
        <v>108</v>
      </c>
      <c r="X20" s="170">
        <v>1</v>
      </c>
      <c r="Y20" s="220">
        <v>26</v>
      </c>
      <c r="Z20" s="221">
        <v>2</v>
      </c>
      <c r="AA20" s="181">
        <f t="shared" si="4"/>
        <v>24.690843824551852</v>
      </c>
      <c r="AB20" s="150">
        <f>RANK(AC20,$AC$6:AC$57,0)</f>
        <v>42</v>
      </c>
      <c r="AC20" s="182">
        <f t="shared" si="5"/>
        <v>15.049069311064354</v>
      </c>
      <c r="AD20" s="222">
        <v>3</v>
      </c>
      <c r="AE20" s="223">
        <v>3</v>
      </c>
      <c r="AF20" s="221">
        <v>10</v>
      </c>
      <c r="AG20" s="224">
        <v>6.4</v>
      </c>
      <c r="AH20" s="169">
        <v>126</v>
      </c>
      <c r="AI20" s="170">
        <v>1</v>
      </c>
      <c r="AJ20" s="220">
        <v>25</v>
      </c>
      <c r="AK20" s="225">
        <v>33</v>
      </c>
      <c r="AL20" s="187">
        <f t="shared" si="6"/>
        <v>5.9409722222222216E-3</v>
      </c>
      <c r="AM20" s="122">
        <f>RANK(AN20,$AN$6:AN$57,1)</f>
        <v>47</v>
      </c>
      <c r="AN20" s="188">
        <f t="shared" si="7"/>
        <v>9.5619947916666653E-3</v>
      </c>
      <c r="AO20" s="237">
        <f>125/129</f>
        <v>0.96899224806201545</v>
      </c>
      <c r="AP20" s="125">
        <f t="shared" si="8"/>
        <v>0.14453703703703702</v>
      </c>
      <c r="AQ20" s="125">
        <f t="shared" si="12"/>
        <v>8.5127314814814808E-2</v>
      </c>
      <c r="AR20" s="9"/>
      <c r="AS20" s="9">
        <v>129</v>
      </c>
      <c r="AT20" s="248">
        <f t="shared" si="9"/>
        <v>0.88372093023255816</v>
      </c>
      <c r="AU20" s="248">
        <f t="shared" si="10"/>
        <v>0.83720930232558144</v>
      </c>
      <c r="AV20" s="248">
        <f t="shared" si="11"/>
        <v>0.97674418604651159</v>
      </c>
      <c r="AW20" s="248">
        <f t="shared" si="13"/>
        <v>0.14333760409993593</v>
      </c>
      <c r="AX20" s="248">
        <f t="shared" si="14"/>
        <v>0.41335682254964773</v>
      </c>
      <c r="AY20" s="248">
        <f t="shared" si="15"/>
        <v>0.4110345932094811</v>
      </c>
    </row>
    <row r="21" spans="1:51" ht="13.5" thickBot="1" x14ac:dyDescent="0.25">
      <c r="A21" s="361">
        <v>16</v>
      </c>
      <c r="B21" s="226" t="s">
        <v>56</v>
      </c>
      <c r="C21" s="190" t="s">
        <v>53</v>
      </c>
      <c r="D21" s="238">
        <v>38157</v>
      </c>
      <c r="E21" s="96">
        <v>3</v>
      </c>
      <c r="F21" s="97">
        <v>5</v>
      </c>
      <c r="G21" s="98">
        <v>42</v>
      </c>
      <c r="H21" s="191" t="s">
        <v>57</v>
      </c>
      <c r="I21" s="191" t="s">
        <v>58</v>
      </c>
      <c r="J21" s="193" t="s">
        <v>44</v>
      </c>
      <c r="K21" s="239">
        <f>L21/0.6214</f>
        <v>0.804634695848085</v>
      </c>
      <c r="L21" s="194">
        <v>0.5</v>
      </c>
      <c r="M21" s="112">
        <v>161</v>
      </c>
      <c r="N21" s="96">
        <v>0</v>
      </c>
      <c r="O21" s="97">
        <v>20</v>
      </c>
      <c r="P21" s="195">
        <v>27</v>
      </c>
      <c r="Q21" s="255">
        <f t="shared" si="16"/>
        <v>42</v>
      </c>
      <c r="R21" s="107">
        <f t="shared" si="2"/>
        <v>1.7649486111111111E-3</v>
      </c>
      <c r="S21" s="196">
        <v>2</v>
      </c>
      <c r="T21" s="197">
        <v>28</v>
      </c>
      <c r="U21" s="119">
        <f t="shared" si="3"/>
        <v>40.231734792404254</v>
      </c>
      <c r="V21" s="111">
        <v>25</v>
      </c>
      <c r="W21" s="112">
        <v>159</v>
      </c>
      <c r="X21" s="96">
        <v>1</v>
      </c>
      <c r="Y21" s="113">
        <v>27</v>
      </c>
      <c r="Z21" s="119">
        <v>53</v>
      </c>
      <c r="AA21" s="115">
        <f t="shared" si="4"/>
        <v>27.467143040518739</v>
      </c>
      <c r="AB21" s="150">
        <f>RANK(AC21,$AC$6:AC$57,0)</f>
        <v>18</v>
      </c>
      <c r="AC21" s="116">
        <f t="shared" si="5"/>
        <v>16.741223683196171</v>
      </c>
      <c r="AD21" s="117">
        <v>0</v>
      </c>
      <c r="AE21" s="118">
        <v>42</v>
      </c>
      <c r="AF21" s="119">
        <v>10</v>
      </c>
      <c r="AG21" s="120">
        <v>6.2</v>
      </c>
      <c r="AH21" s="112">
        <v>211</v>
      </c>
      <c r="AI21" s="96">
        <v>1</v>
      </c>
      <c r="AJ21" s="113">
        <v>14</v>
      </c>
      <c r="AK21" s="114">
        <v>12</v>
      </c>
      <c r="AL21" s="121">
        <f t="shared" si="6"/>
        <v>5.1527777777777778E-3</v>
      </c>
      <c r="AM21" s="122">
        <f>RANK(AN21,$AN$6:AN$57,1)</f>
        <v>32</v>
      </c>
      <c r="AN21" s="123">
        <f t="shared" si="7"/>
        <v>8.2933958333333332E-3</v>
      </c>
      <c r="AO21" s="227">
        <f xml:space="preserve"> (188 / 209)</f>
        <v>0.8995215311004785</v>
      </c>
      <c r="AP21" s="125">
        <f t="shared" si="8"/>
        <v>0.12895833333333334</v>
      </c>
      <c r="AQ21" s="125">
        <f t="shared" si="12"/>
        <v>7.7430555555555558E-2</v>
      </c>
      <c r="AR21" s="9" t="s">
        <v>115</v>
      </c>
      <c r="AS21" s="9">
        <v>209</v>
      </c>
      <c r="AT21" s="248">
        <f t="shared" si="9"/>
        <v>0.77033492822966509</v>
      </c>
      <c r="AU21" s="248">
        <f t="shared" si="10"/>
        <v>0.76076555023923442</v>
      </c>
      <c r="AV21" s="248">
        <f t="shared" si="11"/>
        <v>1.0095693779904307</v>
      </c>
      <c r="AW21" s="248">
        <f t="shared" si="13"/>
        <v>0.11012385568120624</v>
      </c>
      <c r="AX21" s="248">
        <f t="shared" si="14"/>
        <v>0.47325435289894091</v>
      </c>
      <c r="AY21" s="248">
        <f t="shared" si="15"/>
        <v>0.39956919763058696</v>
      </c>
    </row>
    <row r="22" spans="1:51" ht="13.5" thickBot="1" x14ac:dyDescent="0.25">
      <c r="A22" s="360">
        <v>17</v>
      </c>
      <c r="B22" s="189" t="s">
        <v>117</v>
      </c>
      <c r="C22" s="127" t="s">
        <v>27</v>
      </c>
      <c r="D22" s="240">
        <v>38161</v>
      </c>
      <c r="E22" s="138">
        <v>1</v>
      </c>
      <c r="F22" s="139">
        <v>26</v>
      </c>
      <c r="G22" s="228">
        <v>38</v>
      </c>
      <c r="H22" s="132" t="s">
        <v>59</v>
      </c>
      <c r="I22" s="132" t="s">
        <v>60</v>
      </c>
      <c r="J22" s="134" t="s">
        <v>34</v>
      </c>
      <c r="K22" s="241">
        <f>L22/0.6214</f>
        <v>0.804634695848085</v>
      </c>
      <c r="L22" s="136">
        <v>0.5</v>
      </c>
      <c r="M22" s="137">
        <v>75</v>
      </c>
      <c r="N22" s="138">
        <v>0</v>
      </c>
      <c r="O22" s="139">
        <v>16</v>
      </c>
      <c r="P22" s="140">
        <v>15</v>
      </c>
      <c r="Q22" s="255">
        <f t="shared" si="16"/>
        <v>3</v>
      </c>
      <c r="R22" s="141">
        <f t="shared" si="2"/>
        <v>1.4024652777777777E-3</v>
      </c>
      <c r="S22" s="142"/>
      <c r="T22" s="143"/>
      <c r="U22" s="230">
        <f t="shared" si="3"/>
        <v>14.644351464435147</v>
      </c>
      <c r="V22" s="202">
        <v>9.1</v>
      </c>
      <c r="W22" s="137">
        <v>72</v>
      </c>
      <c r="X22" s="138">
        <v>0</v>
      </c>
      <c r="Y22" s="229">
        <v>32</v>
      </c>
      <c r="Z22" s="230">
        <v>16</v>
      </c>
      <c r="AA22" s="149">
        <f t="shared" si="4"/>
        <v>27.231232061966182</v>
      </c>
      <c r="AB22" s="150">
        <f>RANK(AC22,$AC$6:AC$57,0)</f>
        <v>23</v>
      </c>
      <c r="AC22" s="151">
        <f t="shared" si="5"/>
        <v>16.597435941768389</v>
      </c>
      <c r="AD22" s="231"/>
      <c r="AE22" s="232"/>
      <c r="AF22" s="230">
        <v>5</v>
      </c>
      <c r="AG22" s="211">
        <v>3.1</v>
      </c>
      <c r="AH22" s="137">
        <v>120</v>
      </c>
      <c r="AI22" s="138">
        <v>0</v>
      </c>
      <c r="AJ22" s="229">
        <v>38</v>
      </c>
      <c r="AK22" s="233">
        <v>7</v>
      </c>
      <c r="AL22" s="157">
        <f t="shared" si="6"/>
        <v>5.293981481481482E-3</v>
      </c>
      <c r="AM22" s="122">
        <f>RANK(AN22,$AN$6:AN$57,1)</f>
        <v>37</v>
      </c>
      <c r="AN22" s="158">
        <f t="shared" si="7"/>
        <v>8.5206631944444462E-3</v>
      </c>
      <c r="AO22" s="227">
        <f xml:space="preserve"> (77/ 102)</f>
        <v>0.75490196078431371</v>
      </c>
      <c r="AP22" s="125">
        <f t="shared" si="8"/>
        <v>6.0162037037037042E-2</v>
      </c>
      <c r="AQ22" s="125">
        <f t="shared" si="12"/>
        <v>3.3692129629629627E-2</v>
      </c>
      <c r="AR22" s="9"/>
      <c r="AS22" s="9">
        <v>102</v>
      </c>
      <c r="AT22" s="248">
        <f t="shared" si="9"/>
        <v>0.73529411764705888</v>
      </c>
      <c r="AU22" s="248">
        <f t="shared" si="10"/>
        <v>0.70588235294117652</v>
      </c>
      <c r="AV22" s="248">
        <f t="shared" si="11"/>
        <v>1.1764705882352942</v>
      </c>
      <c r="AW22" s="248">
        <f t="shared" si="13"/>
        <v>0.18757214313197382</v>
      </c>
      <c r="AX22" s="248">
        <f t="shared" si="14"/>
        <v>0.37245094267025775</v>
      </c>
      <c r="AY22" s="248">
        <f t="shared" si="15"/>
        <v>0.43997691419776841</v>
      </c>
    </row>
    <row r="23" spans="1:51" ht="13.5" thickBot="1" x14ac:dyDescent="0.25">
      <c r="A23" s="358">
        <v>18</v>
      </c>
      <c r="B23" s="126" t="s">
        <v>26</v>
      </c>
      <c r="C23" s="127" t="s">
        <v>27</v>
      </c>
      <c r="D23" s="240">
        <v>38175</v>
      </c>
      <c r="E23" s="138">
        <v>1</v>
      </c>
      <c r="F23" s="139">
        <v>33</v>
      </c>
      <c r="G23" s="228">
        <v>18</v>
      </c>
      <c r="H23" s="132" t="s">
        <v>61</v>
      </c>
      <c r="I23" s="132" t="s">
        <v>51</v>
      </c>
      <c r="J23" s="134" t="s">
        <v>44</v>
      </c>
      <c r="K23" s="241">
        <v>0.8</v>
      </c>
      <c r="L23" s="136">
        <v>0.5</v>
      </c>
      <c r="M23" s="137">
        <v>200</v>
      </c>
      <c r="N23" s="138">
        <v>0</v>
      </c>
      <c r="O23" s="139">
        <v>16</v>
      </c>
      <c r="P23" s="140">
        <v>44</v>
      </c>
      <c r="Q23" s="255">
        <f t="shared" si="16"/>
        <v>10</v>
      </c>
      <c r="R23" s="141">
        <f t="shared" si="2"/>
        <v>1.4525462962962964E-3</v>
      </c>
      <c r="S23" s="142">
        <v>1</v>
      </c>
      <c r="T23" s="143">
        <v>34</v>
      </c>
      <c r="U23" s="230">
        <f t="shared" si="3"/>
        <v>16.897328612809787</v>
      </c>
      <c r="V23" s="202">
        <v>10.5</v>
      </c>
      <c r="W23" s="137">
        <v>186</v>
      </c>
      <c r="X23" s="138">
        <v>0</v>
      </c>
      <c r="Y23" s="229">
        <v>36</v>
      </c>
      <c r="Z23" s="230">
        <v>35</v>
      </c>
      <c r="AA23" s="149">
        <f t="shared" si="4"/>
        <v>27.713158544927214</v>
      </c>
      <c r="AB23" s="150">
        <f>RANK(AC23,$AC$6:AC$57,0)</f>
        <v>17</v>
      </c>
      <c r="AC23" s="151">
        <f t="shared" si="5"/>
        <v>16.891170133133137</v>
      </c>
      <c r="AD23" s="231">
        <v>1</v>
      </c>
      <c r="AE23" s="232">
        <v>34</v>
      </c>
      <c r="AF23" s="230">
        <v>5</v>
      </c>
      <c r="AG23" s="211">
        <v>3.1</v>
      </c>
      <c r="AH23" s="137">
        <v>359</v>
      </c>
      <c r="AI23" s="138">
        <v>0</v>
      </c>
      <c r="AJ23" s="229">
        <v>36</v>
      </c>
      <c r="AK23" s="233">
        <v>51</v>
      </c>
      <c r="AL23" s="157">
        <f t="shared" si="6"/>
        <v>5.1180555555555554E-3</v>
      </c>
      <c r="AM23" s="122">
        <f>RANK(AN23,$AN$6:AN$57,1)</f>
        <v>30</v>
      </c>
      <c r="AN23" s="158">
        <f t="shared" si="7"/>
        <v>8.2375104166666664E-3</v>
      </c>
      <c r="AO23" s="234">
        <f>(273/325)</f>
        <v>0.84</v>
      </c>
      <c r="AP23" s="125">
        <f t="shared" si="8"/>
        <v>6.4791666666666664E-2</v>
      </c>
      <c r="AQ23" s="125">
        <f t="shared" si="12"/>
        <v>3.9201388888888897E-2</v>
      </c>
      <c r="AR23" s="9"/>
      <c r="AS23" s="9">
        <v>325</v>
      </c>
      <c r="AT23" s="248">
        <f t="shared" si="9"/>
        <v>0.61538461538461542</v>
      </c>
      <c r="AU23" s="248">
        <f t="shared" si="10"/>
        <v>0.5723076923076923</v>
      </c>
      <c r="AV23" s="248">
        <f t="shared" si="11"/>
        <v>1.1046153846153846</v>
      </c>
      <c r="AW23" s="248">
        <f t="shared" si="13"/>
        <v>0.17934976777420508</v>
      </c>
      <c r="AX23" s="248">
        <f t="shared" si="14"/>
        <v>0.3921043229724902</v>
      </c>
      <c r="AY23" s="248">
        <f t="shared" si="15"/>
        <v>0.394962486602358</v>
      </c>
    </row>
    <row r="24" spans="1:51" ht="13.5" thickBot="1" x14ac:dyDescent="0.25">
      <c r="A24" s="358">
        <v>19</v>
      </c>
      <c r="B24" s="126" t="s">
        <v>62</v>
      </c>
      <c r="C24" s="127" t="s">
        <v>27</v>
      </c>
      <c r="D24" s="240">
        <v>38179</v>
      </c>
      <c r="E24" s="138">
        <v>1</v>
      </c>
      <c r="F24" s="139">
        <v>28</v>
      </c>
      <c r="G24" s="228">
        <v>44</v>
      </c>
      <c r="H24" s="132" t="s">
        <v>63</v>
      </c>
      <c r="I24" s="132" t="s">
        <v>64</v>
      </c>
      <c r="J24" s="134" t="s">
        <v>44</v>
      </c>
      <c r="K24" s="241">
        <v>0.8</v>
      </c>
      <c r="L24" s="136">
        <v>0.5</v>
      </c>
      <c r="M24" s="137">
        <v>297</v>
      </c>
      <c r="N24" s="138">
        <v>0</v>
      </c>
      <c r="O24" s="139">
        <v>17</v>
      </c>
      <c r="P24" s="140">
        <v>42</v>
      </c>
      <c r="Q24" s="255">
        <f t="shared" si="16"/>
        <v>17</v>
      </c>
      <c r="R24" s="141">
        <f t="shared" si="2"/>
        <v>1.5364583333333333E-3</v>
      </c>
      <c r="S24" s="142">
        <v>2</v>
      </c>
      <c r="T24" s="143">
        <v>16</v>
      </c>
      <c r="U24" s="230">
        <f t="shared" si="3"/>
        <v>20.115867396202127</v>
      </c>
      <c r="V24" s="202">
        <v>12.5</v>
      </c>
      <c r="W24" s="137">
        <v>192</v>
      </c>
      <c r="X24" s="138">
        <v>0</v>
      </c>
      <c r="Y24" s="229">
        <v>36</v>
      </c>
      <c r="Z24" s="230">
        <v>27</v>
      </c>
      <c r="AA24" s="149">
        <f t="shared" si="4"/>
        <v>33.112538923789515</v>
      </c>
      <c r="AB24" s="150">
        <f>RANK(AC24,$AC$6:AC$57,0)</f>
        <v>1</v>
      </c>
      <c r="AC24" s="151">
        <f t="shared" si="5"/>
        <v>20.182092474049711</v>
      </c>
      <c r="AD24" s="231">
        <v>1</v>
      </c>
      <c r="AE24" s="232">
        <v>14</v>
      </c>
      <c r="AF24" s="230">
        <v>5</v>
      </c>
      <c r="AG24" s="211">
        <v>3.1</v>
      </c>
      <c r="AH24" s="137">
        <v>481</v>
      </c>
      <c r="AI24" s="138">
        <v>0</v>
      </c>
      <c r="AJ24" s="229">
        <v>31</v>
      </c>
      <c r="AK24" s="233">
        <v>5</v>
      </c>
      <c r="AL24" s="157">
        <f t="shared" si="6"/>
        <v>4.3171296296296291E-3</v>
      </c>
      <c r="AM24" s="122">
        <f>RANK(AN24,$AN$6:AN$57,1)</f>
        <v>8</v>
      </c>
      <c r="AN24" s="158">
        <f t="shared" si="7"/>
        <v>6.9484201388888877E-3</v>
      </c>
      <c r="AO24" s="234">
        <f>(352/519)</f>
        <v>0.67822736030828512</v>
      </c>
      <c r="AP24" s="125">
        <f t="shared" si="8"/>
        <v>6.1620370370370367E-2</v>
      </c>
      <c r="AQ24" s="125">
        <f t="shared" si="12"/>
        <v>4.0034722222222222E-2</v>
      </c>
      <c r="AR24" s="9"/>
      <c r="AS24" s="9">
        <v>519</v>
      </c>
      <c r="AT24" s="248">
        <f t="shared" si="9"/>
        <v>0.5722543352601156</v>
      </c>
      <c r="AU24" s="248">
        <f t="shared" si="10"/>
        <v>0.36994219653179189</v>
      </c>
      <c r="AV24" s="248">
        <f t="shared" si="11"/>
        <v>0.92678227360308285</v>
      </c>
      <c r="AW24" s="248">
        <f t="shared" si="13"/>
        <v>0.19947407963936889</v>
      </c>
      <c r="AX24" s="248">
        <f t="shared" si="14"/>
        <v>0.41078136739293769</v>
      </c>
      <c r="AY24" s="248">
        <f t="shared" si="15"/>
        <v>0.35030052592036059</v>
      </c>
    </row>
    <row r="25" spans="1:51" ht="13.5" thickBot="1" x14ac:dyDescent="0.25">
      <c r="A25" s="359">
        <v>20</v>
      </c>
      <c r="B25" s="159" t="s">
        <v>46</v>
      </c>
      <c r="C25" s="160" t="s">
        <v>27</v>
      </c>
      <c r="D25" s="242">
        <v>38205</v>
      </c>
      <c r="E25" s="170">
        <v>1</v>
      </c>
      <c r="F25" s="171">
        <v>25</v>
      </c>
      <c r="G25" s="214">
        <v>17</v>
      </c>
      <c r="H25" s="236" t="s">
        <v>65</v>
      </c>
      <c r="I25" s="236" t="s">
        <v>66</v>
      </c>
      <c r="J25" s="216" t="s">
        <v>44</v>
      </c>
      <c r="K25" s="243">
        <v>0.8</v>
      </c>
      <c r="L25" s="168">
        <v>0.5</v>
      </c>
      <c r="M25" s="169">
        <v>27</v>
      </c>
      <c r="N25" s="170">
        <v>0</v>
      </c>
      <c r="O25" s="171">
        <v>17</v>
      </c>
      <c r="P25" s="172">
        <v>29</v>
      </c>
      <c r="Q25" s="255">
        <f t="shared" si="16"/>
        <v>14</v>
      </c>
      <c r="R25" s="173">
        <f t="shared" si="2"/>
        <v>1.5176504629629631E-3</v>
      </c>
      <c r="S25" s="217"/>
      <c r="T25" s="218"/>
      <c r="U25" s="221">
        <f t="shared" si="3"/>
        <v>16.0926939169617</v>
      </c>
      <c r="V25" s="219">
        <v>10</v>
      </c>
      <c r="W25" s="169">
        <v>21</v>
      </c>
      <c r="X25" s="170">
        <v>0</v>
      </c>
      <c r="Y25" s="220">
        <v>34</v>
      </c>
      <c r="Z25" s="221">
        <v>9</v>
      </c>
      <c r="AA25" s="181">
        <f t="shared" si="4"/>
        <v>28.274132797004455</v>
      </c>
      <c r="AB25" s="150">
        <f>RANK(AC25,$AC$6:AC$57,0)</f>
        <v>13</v>
      </c>
      <c r="AC25" s="182">
        <f t="shared" si="5"/>
        <v>17.233083939774218</v>
      </c>
      <c r="AD25" s="222"/>
      <c r="AE25" s="223"/>
      <c r="AF25" s="221">
        <v>5</v>
      </c>
      <c r="AG25" s="224">
        <v>3.1</v>
      </c>
      <c r="AH25" s="169">
        <v>48</v>
      </c>
      <c r="AI25" s="170">
        <v>0</v>
      </c>
      <c r="AJ25" s="220">
        <v>33</v>
      </c>
      <c r="AK25" s="225">
        <v>40</v>
      </c>
      <c r="AL25" s="187">
        <f t="shared" si="6"/>
        <v>4.6759259259259254E-3</v>
      </c>
      <c r="AM25" s="122">
        <f>RANK(AN25,$AN$6:AN$57,1)</f>
        <v>17</v>
      </c>
      <c r="AN25" s="188">
        <f t="shared" si="7"/>
        <v>7.5259027777777772E-3</v>
      </c>
      <c r="AO25" s="237">
        <f>(42/50)</f>
        <v>0.84</v>
      </c>
      <c r="AP25" s="125">
        <f t="shared" si="8"/>
        <v>5.9236111111111114E-2</v>
      </c>
      <c r="AQ25" s="125">
        <f t="shared" si="12"/>
        <v>3.5856481481481482E-2</v>
      </c>
      <c r="AR25" s="9"/>
      <c r="AS25" s="9">
        <v>50</v>
      </c>
      <c r="AT25" s="248">
        <f t="shared" si="9"/>
        <v>0.54</v>
      </c>
      <c r="AU25" s="248">
        <f t="shared" si="10"/>
        <v>0.42</v>
      </c>
      <c r="AV25" s="248">
        <f t="shared" si="11"/>
        <v>0.96</v>
      </c>
      <c r="AW25" s="248">
        <f t="shared" si="13"/>
        <v>0.20496287612348574</v>
      </c>
      <c r="AX25" s="248">
        <f t="shared" si="14"/>
        <v>0.40035169988276664</v>
      </c>
      <c r="AY25" s="248">
        <f t="shared" si="15"/>
        <v>0.39468542399374751</v>
      </c>
    </row>
    <row r="26" spans="1:51" ht="13.5" thickBot="1" x14ac:dyDescent="0.25">
      <c r="A26" s="360">
        <v>21</v>
      </c>
      <c r="B26" s="189" t="s">
        <v>117</v>
      </c>
      <c r="C26" s="190" t="s">
        <v>27</v>
      </c>
      <c r="D26" s="238">
        <v>38525</v>
      </c>
      <c r="E26" s="96">
        <v>1</v>
      </c>
      <c r="F26" s="97">
        <v>27</v>
      </c>
      <c r="G26" s="98">
        <v>56</v>
      </c>
      <c r="H26" s="191" t="s">
        <v>67</v>
      </c>
      <c r="I26" s="191" t="s">
        <v>68</v>
      </c>
      <c r="J26" s="193" t="s">
        <v>34</v>
      </c>
      <c r="K26" s="101">
        <v>0.8</v>
      </c>
      <c r="L26" s="194">
        <v>0.5</v>
      </c>
      <c r="M26" s="112">
        <v>73</v>
      </c>
      <c r="N26" s="96">
        <v>0</v>
      </c>
      <c r="O26" s="97">
        <v>18</v>
      </c>
      <c r="P26" s="195">
        <v>31</v>
      </c>
      <c r="Q26" s="255">
        <f t="shared" si="16"/>
        <v>26</v>
      </c>
      <c r="R26" s="107">
        <f t="shared" si="2"/>
        <v>1.6073495370370371E-3</v>
      </c>
      <c r="S26" s="196"/>
      <c r="T26" s="197"/>
      <c r="U26" s="110">
        <f t="shared" si="3"/>
        <v>14.644351464435147</v>
      </c>
      <c r="V26" s="111">
        <v>9.1</v>
      </c>
      <c r="W26" s="112">
        <v>68</v>
      </c>
      <c r="X26" s="96">
        <v>0</v>
      </c>
      <c r="Y26" s="113">
        <v>32</v>
      </c>
      <c r="Z26" s="119">
        <v>48</v>
      </c>
      <c r="AA26" s="115">
        <f t="shared" si="4"/>
        <v>26.788447800796</v>
      </c>
      <c r="AB26" s="150">
        <f>RANK(AC26,$AC$6:AC$57,0)</f>
        <v>29</v>
      </c>
      <c r="AC26" s="116">
        <f t="shared" si="5"/>
        <v>16.327558934585163</v>
      </c>
      <c r="AD26" s="117"/>
      <c r="AE26" s="118"/>
      <c r="AF26" s="119">
        <v>5</v>
      </c>
      <c r="AG26" s="120">
        <v>3.1</v>
      </c>
      <c r="AH26" s="112">
        <v>100</v>
      </c>
      <c r="AI26" s="96">
        <v>0</v>
      </c>
      <c r="AJ26" s="113">
        <v>36</v>
      </c>
      <c r="AK26" s="114">
        <v>37</v>
      </c>
      <c r="AL26" s="121">
        <f t="shared" si="6"/>
        <v>5.0856481481481482E-3</v>
      </c>
      <c r="AM26" s="122">
        <f>RANK(AN26,$AN$6:AN$57,1)</f>
        <v>27</v>
      </c>
      <c r="AN26" s="123">
        <f t="shared" si="7"/>
        <v>8.1853506944444439E-3</v>
      </c>
      <c r="AO26" s="244">
        <f>(67/78)</f>
        <v>0.85897435897435892</v>
      </c>
      <c r="AP26" s="125">
        <f t="shared" si="8"/>
        <v>6.1064814814814808E-2</v>
      </c>
      <c r="AQ26" s="125">
        <f t="shared" si="12"/>
        <v>3.5636574074074071E-2</v>
      </c>
      <c r="AR26" s="9"/>
      <c r="AS26" s="9">
        <v>78</v>
      </c>
      <c r="AT26" s="248">
        <f t="shared" si="9"/>
        <v>0.9358974358974359</v>
      </c>
      <c r="AU26" s="248">
        <f t="shared" si="10"/>
        <v>0.87179487179487181</v>
      </c>
      <c r="AV26" s="248">
        <f t="shared" si="11"/>
        <v>1.2820512820512822</v>
      </c>
      <c r="AW26" s="248">
        <f t="shared" si="13"/>
        <v>0.21057619408642914</v>
      </c>
      <c r="AX26" s="248">
        <f t="shared" si="14"/>
        <v>0.3730098559514784</v>
      </c>
      <c r="AY26" s="248">
        <f t="shared" si="15"/>
        <v>0.41641394996209252</v>
      </c>
    </row>
    <row r="27" spans="1:51" ht="13.5" thickBot="1" x14ac:dyDescent="0.25">
      <c r="A27" s="358">
        <v>22</v>
      </c>
      <c r="B27" s="126" t="s">
        <v>46</v>
      </c>
      <c r="C27" s="127" t="s">
        <v>27</v>
      </c>
      <c r="D27" s="240">
        <v>38569</v>
      </c>
      <c r="E27" s="138">
        <v>1</v>
      </c>
      <c r="F27" s="139">
        <v>26</v>
      </c>
      <c r="G27" s="228">
        <v>54</v>
      </c>
      <c r="H27" s="132" t="s">
        <v>69</v>
      </c>
      <c r="I27" s="132" t="s">
        <v>66</v>
      </c>
      <c r="J27" s="134" t="s">
        <v>44</v>
      </c>
      <c r="K27" s="135">
        <f>L27/0.6214</f>
        <v>0.804634695848085</v>
      </c>
      <c r="L27" s="136">
        <v>0.5</v>
      </c>
      <c r="M27" s="137">
        <v>47</v>
      </c>
      <c r="N27" s="138">
        <v>0</v>
      </c>
      <c r="O27" s="139">
        <v>18</v>
      </c>
      <c r="P27" s="140">
        <v>21</v>
      </c>
      <c r="Q27" s="255">
        <f t="shared" si="16"/>
        <v>24</v>
      </c>
      <c r="R27" s="141">
        <f t="shared" si="2"/>
        <v>1.5837069444444444E-3</v>
      </c>
      <c r="S27" s="142"/>
      <c r="T27" s="143"/>
      <c r="U27" s="245">
        <f t="shared" si="3"/>
        <v>16.0926939169617</v>
      </c>
      <c r="V27" s="246">
        <v>10</v>
      </c>
      <c r="W27" s="137">
        <v>41</v>
      </c>
      <c r="X27" s="138">
        <v>0</v>
      </c>
      <c r="Y27" s="229">
        <v>33</v>
      </c>
      <c r="Z27" s="230">
        <v>58</v>
      </c>
      <c r="AA27" s="149">
        <f t="shared" si="4"/>
        <v>28.426740972061882</v>
      </c>
      <c r="AB27" s="150">
        <f>RANK(AC27,$AC$6:AC$57,0)</f>
        <v>11</v>
      </c>
      <c r="AC27" s="151">
        <f t="shared" si="5"/>
        <v>17.326098622471719</v>
      </c>
      <c r="AD27" s="231"/>
      <c r="AE27" s="232"/>
      <c r="AF27" s="230">
        <v>5</v>
      </c>
      <c r="AG27" s="211">
        <v>3.1</v>
      </c>
      <c r="AH27" s="137">
        <v>74</v>
      </c>
      <c r="AI27" s="138">
        <v>0</v>
      </c>
      <c r="AJ27" s="229">
        <v>34</v>
      </c>
      <c r="AK27" s="233">
        <v>35</v>
      </c>
      <c r="AL27" s="157">
        <f t="shared" si="6"/>
        <v>4.8032407407407416E-3</v>
      </c>
      <c r="AM27" s="122">
        <f>RANK(AN27,$AN$6:AN$57,1)</f>
        <v>20</v>
      </c>
      <c r="AN27" s="158">
        <f t="shared" si="7"/>
        <v>7.7308159722222231E-3</v>
      </c>
      <c r="AO27" s="234">
        <f>64/80</f>
        <v>0.8</v>
      </c>
      <c r="AP27" s="125">
        <f t="shared" si="8"/>
        <v>6.0347222222222226E-2</v>
      </c>
      <c r="AQ27" s="125">
        <f t="shared" si="12"/>
        <v>3.6331018518518519E-2</v>
      </c>
      <c r="AR27" s="9"/>
      <c r="AS27" s="9">
        <v>80</v>
      </c>
      <c r="AT27" s="248">
        <f t="shared" si="9"/>
        <v>0.58750000000000002</v>
      </c>
      <c r="AU27" s="248">
        <f t="shared" si="10"/>
        <v>0.51249999999999996</v>
      </c>
      <c r="AV27" s="248">
        <f t="shared" si="11"/>
        <v>0.92500000000000004</v>
      </c>
      <c r="AW27" s="248">
        <f t="shared" si="13"/>
        <v>0.21116225546605294</v>
      </c>
      <c r="AX27" s="248">
        <f t="shared" si="14"/>
        <v>0.39087073264288452</v>
      </c>
      <c r="AY27" s="248">
        <f t="shared" si="15"/>
        <v>0.39796701189106254</v>
      </c>
    </row>
    <row r="28" spans="1:51" ht="13.5" thickBot="1" x14ac:dyDescent="0.25">
      <c r="A28" s="358">
        <v>23</v>
      </c>
      <c r="B28" s="126" t="s">
        <v>70</v>
      </c>
      <c r="C28" s="127" t="s">
        <v>53</v>
      </c>
      <c r="D28" s="240">
        <v>38578</v>
      </c>
      <c r="E28" s="138">
        <v>3</v>
      </c>
      <c r="F28" s="139">
        <v>28</v>
      </c>
      <c r="G28" s="228">
        <v>23</v>
      </c>
      <c r="H28" s="132" t="s">
        <v>71</v>
      </c>
      <c r="I28" s="132" t="s">
        <v>72</v>
      </c>
      <c r="J28" s="134" t="s">
        <v>44</v>
      </c>
      <c r="K28" s="241">
        <v>1.5</v>
      </c>
      <c r="L28" s="136">
        <f>K28*0.621371192</f>
        <v>0.93205678800000002</v>
      </c>
      <c r="M28" s="137">
        <v>150</v>
      </c>
      <c r="N28" s="138">
        <v>0</v>
      </c>
      <c r="O28" s="139">
        <v>38</v>
      </c>
      <c r="P28" s="140">
        <v>49</v>
      </c>
      <c r="Q28" s="255">
        <f t="shared" si="16"/>
        <v>44</v>
      </c>
      <c r="R28" s="141">
        <f t="shared" si="2"/>
        <v>1.7970679012345682E-3</v>
      </c>
      <c r="S28" s="142">
        <v>2</v>
      </c>
      <c r="T28" s="143">
        <v>23</v>
      </c>
      <c r="U28" s="245">
        <v>40</v>
      </c>
      <c r="V28" s="246">
        <f>ROUND(U28*0.621371192,2)</f>
        <v>24.85</v>
      </c>
      <c r="W28" s="247">
        <v>133</v>
      </c>
      <c r="X28" s="138">
        <v>1</v>
      </c>
      <c r="Y28" s="229">
        <v>18</v>
      </c>
      <c r="Z28" s="230">
        <v>45</v>
      </c>
      <c r="AA28" s="149">
        <f t="shared" si="4"/>
        <v>30.476190476190474</v>
      </c>
      <c r="AB28" s="150">
        <f>RANK(AC28,$AC$6:AC$57,0)</f>
        <v>3</v>
      </c>
      <c r="AC28" s="151">
        <f t="shared" si="5"/>
        <v>18.575238095238095</v>
      </c>
      <c r="AD28" s="231">
        <v>0</v>
      </c>
      <c r="AE28" s="232">
        <v>59</v>
      </c>
      <c r="AF28" s="230">
        <v>10</v>
      </c>
      <c r="AG28" s="211">
        <v>6.2</v>
      </c>
      <c r="AH28" s="137">
        <v>192</v>
      </c>
      <c r="AI28" s="138">
        <v>1</v>
      </c>
      <c r="AJ28" s="229">
        <v>27</v>
      </c>
      <c r="AK28" s="233">
        <v>27</v>
      </c>
      <c r="AL28" s="157">
        <f t="shared" si="6"/>
        <v>6.0729166666666666E-3</v>
      </c>
      <c r="AM28" s="122">
        <f>RANK(AN28,$AN$6:AN$57,1)</f>
        <v>48</v>
      </c>
      <c r="AN28" s="158">
        <f t="shared" si="7"/>
        <v>9.7743593749999996E-3</v>
      </c>
      <c r="AO28" s="234">
        <f>(180/189)</f>
        <v>0.95238095238095233</v>
      </c>
      <c r="AP28" s="125">
        <f t="shared" si="8"/>
        <v>0.14471064814814816</v>
      </c>
      <c r="AQ28" s="125">
        <f t="shared" si="12"/>
        <v>8.398148148148149E-2</v>
      </c>
      <c r="AR28" s="9"/>
      <c r="AS28" s="9">
        <v>189</v>
      </c>
      <c r="AT28" s="248">
        <f t="shared" si="9"/>
        <v>0.79365079365079361</v>
      </c>
      <c r="AU28" s="248">
        <f t="shared" si="10"/>
        <v>0.70370370370370372</v>
      </c>
      <c r="AV28" s="248">
        <f t="shared" si="11"/>
        <v>1.0158730158730158</v>
      </c>
      <c r="AW28" s="248">
        <f t="shared" si="13"/>
        <v>0.18627529392945694</v>
      </c>
      <c r="AX28" s="248">
        <f t="shared" si="14"/>
        <v>0.37790930176757576</v>
      </c>
      <c r="AY28" s="248">
        <f t="shared" si="15"/>
        <v>0.4196592817723746</v>
      </c>
    </row>
    <row r="29" spans="1:51" ht="15.75" thickBot="1" x14ac:dyDescent="0.3">
      <c r="A29" s="358">
        <v>24</v>
      </c>
      <c r="B29" s="126" t="s">
        <v>73</v>
      </c>
      <c r="C29" s="127" t="s">
        <v>74</v>
      </c>
      <c r="D29" s="240">
        <v>38586</v>
      </c>
      <c r="E29" s="138">
        <v>6</v>
      </c>
      <c r="F29" s="139">
        <v>52</v>
      </c>
      <c r="G29" s="228">
        <v>59</v>
      </c>
      <c r="H29" s="132" t="s">
        <v>75</v>
      </c>
      <c r="I29" s="132" t="s">
        <v>76</v>
      </c>
      <c r="J29" s="365" t="s">
        <v>77</v>
      </c>
      <c r="K29" s="135">
        <f>L29/0.6214</f>
        <v>1.931123270035404</v>
      </c>
      <c r="L29" s="136">
        <v>1.2</v>
      </c>
      <c r="M29" s="137">
        <v>47</v>
      </c>
      <c r="N29" s="138">
        <v>0</v>
      </c>
      <c r="O29" s="139">
        <v>43</v>
      </c>
      <c r="P29" s="140">
        <v>14</v>
      </c>
      <c r="Q29" s="255">
        <f t="shared" si="16"/>
        <v>20</v>
      </c>
      <c r="R29" s="141">
        <f t="shared" si="2"/>
        <v>1.554698688271605E-3</v>
      </c>
      <c r="S29" s="142">
        <v>2</v>
      </c>
      <c r="T29" s="143">
        <v>53</v>
      </c>
      <c r="U29" s="245">
        <f>V29/0.6214</f>
        <v>91.728355326681694</v>
      </c>
      <c r="V29" s="145">
        <v>57</v>
      </c>
      <c r="W29" s="137">
        <v>54</v>
      </c>
      <c r="X29" s="138">
        <v>3</v>
      </c>
      <c r="Y29" s="229">
        <v>28</v>
      </c>
      <c r="Z29" s="230">
        <v>41</v>
      </c>
      <c r="AA29" s="149">
        <f t="shared" si="4"/>
        <v>26.37345892309353</v>
      </c>
      <c r="AB29" s="150">
        <f>RANK(AC29,$AC$6:AC$57,0)</f>
        <v>35</v>
      </c>
      <c r="AC29" s="151">
        <f t="shared" si="5"/>
        <v>16.074623213625507</v>
      </c>
      <c r="AD29" s="231">
        <v>1</v>
      </c>
      <c r="AE29" s="232">
        <v>44</v>
      </c>
      <c r="AF29" s="144">
        <f>AG29/0.6214</f>
        <v>21.081429031219827</v>
      </c>
      <c r="AG29" s="211">
        <v>13.1</v>
      </c>
      <c r="AH29" s="137">
        <v>57</v>
      </c>
      <c r="AI29" s="138">
        <v>2</v>
      </c>
      <c r="AJ29" s="229">
        <v>36</v>
      </c>
      <c r="AK29" s="233">
        <v>30</v>
      </c>
      <c r="AL29" s="157">
        <f t="shared" si="6"/>
        <v>5.1552745971161999E-3</v>
      </c>
      <c r="AM29" s="122">
        <f>RANK(AN29,$AN$6:AN$57,1)</f>
        <v>33</v>
      </c>
      <c r="AN29" s="158">
        <f t="shared" si="7"/>
        <v>8.2974144640585237E-3</v>
      </c>
      <c r="AO29" s="248">
        <v>1</v>
      </c>
      <c r="AP29" s="125">
        <f t="shared" si="8"/>
        <v>0.28682870370370372</v>
      </c>
      <c r="AQ29" s="125">
        <f t="shared" si="12"/>
        <v>0.17814814814814817</v>
      </c>
      <c r="AR29" s="9" t="s">
        <v>174</v>
      </c>
      <c r="AS29" s="9">
        <v>59</v>
      </c>
      <c r="AT29" s="248">
        <f t="shared" si="9"/>
        <v>0.79661016949152541</v>
      </c>
      <c r="AU29" s="248">
        <f t="shared" si="10"/>
        <v>0.9152542372881356</v>
      </c>
      <c r="AV29" s="248">
        <f t="shared" si="11"/>
        <v>0.96610169491525422</v>
      </c>
      <c r="AW29" s="248">
        <f t="shared" si="13"/>
        <v>0.10467274634815592</v>
      </c>
      <c r="AX29" s="248">
        <f t="shared" si="14"/>
        <v>0.50524574287789525</v>
      </c>
      <c r="AY29" s="248">
        <f t="shared" si="15"/>
        <v>0.37890404325720278</v>
      </c>
    </row>
    <row r="30" spans="1:51" ht="13.5" thickBot="1" x14ac:dyDescent="0.25">
      <c r="A30" s="359">
        <v>25</v>
      </c>
      <c r="B30" s="159" t="s">
        <v>78</v>
      </c>
      <c r="C30" s="160" t="s">
        <v>53</v>
      </c>
      <c r="D30" s="242">
        <v>38626</v>
      </c>
      <c r="E30" s="170">
        <v>3</v>
      </c>
      <c r="F30" s="171">
        <v>24</v>
      </c>
      <c r="G30" s="214">
        <v>37</v>
      </c>
      <c r="H30" s="236" t="s">
        <v>79</v>
      </c>
      <c r="I30" s="236" t="s">
        <v>80</v>
      </c>
      <c r="J30" s="216" t="s">
        <v>44</v>
      </c>
      <c r="K30" s="243">
        <v>1.5</v>
      </c>
      <c r="L30" s="168">
        <f>K30*0.621371192</f>
        <v>0.93205678800000002</v>
      </c>
      <c r="M30" s="169">
        <v>145</v>
      </c>
      <c r="N30" s="170">
        <v>0</v>
      </c>
      <c r="O30" s="171">
        <v>31</v>
      </c>
      <c r="P30" s="172">
        <v>30</v>
      </c>
      <c r="Q30" s="255">
        <f t="shared" si="16"/>
        <v>11</v>
      </c>
      <c r="R30" s="173">
        <f t="shared" si="2"/>
        <v>1.4583333333333334E-3</v>
      </c>
      <c r="S30" s="217">
        <v>2</v>
      </c>
      <c r="T30" s="218">
        <v>5</v>
      </c>
      <c r="U30" s="221">
        <v>40</v>
      </c>
      <c r="V30" s="219">
        <f>ROUND(U30*0.621371192,2)</f>
        <v>24.85</v>
      </c>
      <c r="W30" s="169">
        <v>142</v>
      </c>
      <c r="X30" s="170">
        <v>1</v>
      </c>
      <c r="Y30" s="220">
        <v>38</v>
      </c>
      <c r="Z30" s="221">
        <v>32</v>
      </c>
      <c r="AA30" s="181">
        <f t="shared" si="4"/>
        <v>24.357239512855209</v>
      </c>
      <c r="AB30" s="150">
        <f>RANK(AC30,$AC$6:AC$57,0)</f>
        <v>43</v>
      </c>
      <c r="AC30" s="182">
        <f t="shared" si="5"/>
        <v>14.845737483085252</v>
      </c>
      <c r="AD30" s="222">
        <v>1</v>
      </c>
      <c r="AE30" s="223">
        <v>10</v>
      </c>
      <c r="AF30" s="221">
        <v>10</v>
      </c>
      <c r="AG30" s="224">
        <v>6.2</v>
      </c>
      <c r="AH30" s="169">
        <v>164</v>
      </c>
      <c r="AI30" s="170">
        <v>1</v>
      </c>
      <c r="AJ30" s="220">
        <v>11</v>
      </c>
      <c r="AK30" s="225">
        <v>20</v>
      </c>
      <c r="AL30" s="187">
        <f t="shared" si="6"/>
        <v>4.9537037037037041E-3</v>
      </c>
      <c r="AM30" s="122">
        <f>RANK(AN30,$AN$6:AN$57,1)</f>
        <v>24</v>
      </c>
      <c r="AN30" s="188">
        <f t="shared" si="7"/>
        <v>7.9729861111111112E-3</v>
      </c>
      <c r="AO30" s="249">
        <f>157/175</f>
        <v>0.89714285714285713</v>
      </c>
      <c r="AP30" s="125">
        <f t="shared" si="8"/>
        <v>0.14209490740740743</v>
      </c>
      <c r="AQ30" s="125">
        <f t="shared" si="12"/>
        <v>9.2557870370370388E-2</v>
      </c>
      <c r="AR30" s="9"/>
      <c r="AS30" s="9">
        <v>175</v>
      </c>
      <c r="AT30" s="248">
        <f t="shared" si="9"/>
        <v>0.82857142857142863</v>
      </c>
      <c r="AU30" s="248">
        <f t="shared" si="10"/>
        <v>0.81142857142857139</v>
      </c>
      <c r="AV30" s="248">
        <f t="shared" si="11"/>
        <v>0.93714285714285717</v>
      </c>
      <c r="AW30" s="248">
        <f t="shared" si="13"/>
        <v>0.15394640384458744</v>
      </c>
      <c r="AX30" s="248">
        <f t="shared" si="14"/>
        <v>0.48155086747576764</v>
      </c>
      <c r="AY30" s="248">
        <f t="shared" si="15"/>
        <v>0.3486193695528223</v>
      </c>
    </row>
    <row r="31" spans="1:51" ht="13.5" thickBot="1" x14ac:dyDescent="0.25">
      <c r="A31" s="360">
        <v>26</v>
      </c>
      <c r="B31" s="189" t="s">
        <v>26</v>
      </c>
      <c r="C31" s="189" t="s">
        <v>53</v>
      </c>
      <c r="D31" s="250">
        <v>38885</v>
      </c>
      <c r="E31" s="129">
        <v>3</v>
      </c>
      <c r="F31" s="130">
        <v>17</v>
      </c>
      <c r="G31" s="131">
        <v>2</v>
      </c>
      <c r="H31" s="251" t="s">
        <v>81</v>
      </c>
      <c r="I31" s="251" t="s">
        <v>82</v>
      </c>
      <c r="J31" s="252" t="s">
        <v>83</v>
      </c>
      <c r="K31" s="241">
        <f>L31/0.6214</f>
        <v>1.60926939169617</v>
      </c>
      <c r="L31" s="253">
        <v>1</v>
      </c>
      <c r="M31" s="146">
        <v>211</v>
      </c>
      <c r="N31" s="129">
        <v>0</v>
      </c>
      <c r="O31" s="130">
        <v>36</v>
      </c>
      <c r="P31" s="254">
        <v>58</v>
      </c>
      <c r="Q31" s="255">
        <f t="shared" si="16"/>
        <v>25</v>
      </c>
      <c r="R31" s="256">
        <f t="shared" si="2"/>
        <v>1.5952143518518521E-3</v>
      </c>
      <c r="S31" s="257">
        <v>2</v>
      </c>
      <c r="T31" s="258">
        <v>12</v>
      </c>
      <c r="U31" s="245">
        <v>40</v>
      </c>
      <c r="V31" s="246">
        <v>25</v>
      </c>
      <c r="W31" s="146">
        <v>214</v>
      </c>
      <c r="X31" s="129">
        <v>1</v>
      </c>
      <c r="Y31" s="147">
        <v>29</v>
      </c>
      <c r="Z31" s="148">
        <v>43</v>
      </c>
      <c r="AA31" s="149">
        <f t="shared" si="4"/>
        <v>26.750882407579414</v>
      </c>
      <c r="AB31" s="150">
        <f>RANK(AC31,$AC$6:AC$57,0)</f>
        <v>31</v>
      </c>
      <c r="AC31" s="151">
        <f t="shared" si="5"/>
        <v>16.304662827419655</v>
      </c>
      <c r="AD31" s="152">
        <v>0</v>
      </c>
      <c r="AE31" s="153">
        <v>57</v>
      </c>
      <c r="AF31" s="230">
        <v>10</v>
      </c>
      <c r="AG31" s="211">
        <v>6.2</v>
      </c>
      <c r="AH31" s="146">
        <v>246</v>
      </c>
      <c r="AI31" s="129">
        <v>1</v>
      </c>
      <c r="AJ31" s="147">
        <v>6</v>
      </c>
      <c r="AK31" s="156">
        <v>54</v>
      </c>
      <c r="AL31" s="157">
        <f t="shared" si="6"/>
        <v>4.6458333333333334E-3</v>
      </c>
      <c r="AM31" s="122">
        <f>RANK(AN31,$AN$6:AN$57,1)</f>
        <v>15</v>
      </c>
      <c r="AN31" s="158">
        <f t="shared" si="7"/>
        <v>7.4774687499999997E-3</v>
      </c>
      <c r="AO31" s="248">
        <f>246/279</f>
        <v>0.88172043010752688</v>
      </c>
      <c r="AP31" s="125">
        <f t="shared" si="8"/>
        <v>0.13662037037037034</v>
      </c>
      <c r="AQ31" s="125">
        <f t="shared" si="12"/>
        <v>9.0162037037037041E-2</v>
      </c>
      <c r="AR31" s="9" t="s">
        <v>119</v>
      </c>
      <c r="AS31" s="9">
        <v>279</v>
      </c>
      <c r="AT31" s="248">
        <f t="shared" si="9"/>
        <v>0.75627240143369179</v>
      </c>
      <c r="AU31" s="248">
        <f t="shared" si="10"/>
        <v>0.76702508960573479</v>
      </c>
      <c r="AV31" s="248">
        <f t="shared" si="11"/>
        <v>0.88172043010752688</v>
      </c>
      <c r="AW31" s="248">
        <f t="shared" si="13"/>
        <v>0.18790240596408003</v>
      </c>
      <c r="AX31" s="248">
        <f t="shared" si="14"/>
        <v>0.45603185360894621</v>
      </c>
      <c r="AY31" s="248">
        <f t="shared" si="15"/>
        <v>0.34005421890884452</v>
      </c>
    </row>
    <row r="32" spans="1:51" ht="13.5" thickBot="1" x14ac:dyDescent="0.25">
      <c r="A32" s="360">
        <v>27</v>
      </c>
      <c r="B32" s="189" t="s">
        <v>118</v>
      </c>
      <c r="C32" s="127" t="s">
        <v>27</v>
      </c>
      <c r="D32" s="240">
        <v>38891</v>
      </c>
      <c r="E32" s="138">
        <v>1</v>
      </c>
      <c r="F32" s="139">
        <v>24</v>
      </c>
      <c r="G32" s="228">
        <v>2</v>
      </c>
      <c r="H32" s="132" t="s">
        <v>84</v>
      </c>
      <c r="I32" s="132" t="s">
        <v>85</v>
      </c>
      <c r="J32" s="134" t="s">
        <v>86</v>
      </c>
      <c r="K32" s="241"/>
      <c r="L32" s="136">
        <v>0.5</v>
      </c>
      <c r="M32" s="137">
        <v>75</v>
      </c>
      <c r="N32" s="138">
        <v>0</v>
      </c>
      <c r="O32" s="139">
        <v>17</v>
      </c>
      <c r="P32" s="140">
        <v>42</v>
      </c>
      <c r="Q32" s="255">
        <f t="shared" si="16"/>
        <v>15</v>
      </c>
      <c r="R32" s="141">
        <f t="shared" si="2"/>
        <v>1.5273894584239413E-3</v>
      </c>
      <c r="S32" s="142">
        <v>1</v>
      </c>
      <c r="T32" s="143">
        <v>44</v>
      </c>
      <c r="U32" s="144"/>
      <c r="V32" s="202">
        <v>9.1</v>
      </c>
      <c r="W32" s="137">
        <v>61</v>
      </c>
      <c r="X32" s="138">
        <v>0</v>
      </c>
      <c r="Y32" s="229">
        <v>29</v>
      </c>
      <c r="Z32" s="230">
        <v>41</v>
      </c>
      <c r="AA32" s="149">
        <f t="shared" si="4"/>
        <v>29.605401459854011</v>
      </c>
      <c r="AB32" s="150">
        <f>RANK(AC32,$AC$6:AC$57,0)</f>
        <v>6</v>
      </c>
      <c r="AC32" s="151">
        <f t="shared" si="5"/>
        <v>18.044492189781021</v>
      </c>
      <c r="AD32" s="231">
        <v>0</v>
      </c>
      <c r="AE32" s="232">
        <v>57</v>
      </c>
      <c r="AF32" s="230"/>
      <c r="AG32" s="211">
        <v>3.4</v>
      </c>
      <c r="AH32" s="137">
        <v>123</v>
      </c>
      <c r="AI32" s="138">
        <v>0</v>
      </c>
      <c r="AJ32" s="229">
        <v>34</v>
      </c>
      <c r="AK32" s="233">
        <v>1</v>
      </c>
      <c r="AL32" s="157">
        <f t="shared" si="6"/>
        <v>4.3167745162336112E-3</v>
      </c>
      <c r="AM32" s="122">
        <f>RANK(AN32,$AN$6:AN$57,1)</f>
        <v>7</v>
      </c>
      <c r="AN32" s="158">
        <f t="shared" si="7"/>
        <v>6.9478485838779967E-3</v>
      </c>
      <c r="AO32" s="248">
        <f>84/124</f>
        <v>0.67741935483870963</v>
      </c>
      <c r="AP32" s="125">
        <f t="shared" si="8"/>
        <v>5.8391203703703716E-2</v>
      </c>
      <c r="AQ32" s="125">
        <f t="shared" si="12"/>
        <v>3.4768518518518525E-2</v>
      </c>
      <c r="AR32" s="9" t="s">
        <v>116</v>
      </c>
      <c r="AS32" s="9">
        <v>124</v>
      </c>
      <c r="AT32" s="248">
        <f t="shared" si="9"/>
        <v>0.60483870967741937</v>
      </c>
      <c r="AU32" s="248">
        <f t="shared" si="10"/>
        <v>0.49193548387096775</v>
      </c>
      <c r="AV32" s="248">
        <f t="shared" si="11"/>
        <v>0.99193548387096775</v>
      </c>
      <c r="AW32" s="248">
        <f t="shared" si="13"/>
        <v>0.2105054509415262</v>
      </c>
      <c r="AX32" s="248">
        <f t="shared" si="14"/>
        <v>0.35302279484638249</v>
      </c>
      <c r="AY32" s="248">
        <f t="shared" si="15"/>
        <v>0.40455896927651136</v>
      </c>
    </row>
    <row r="33" spans="1:51" ht="13.5" thickBot="1" x14ac:dyDescent="0.25">
      <c r="A33" s="362">
        <v>28</v>
      </c>
      <c r="B33" s="127" t="s">
        <v>26</v>
      </c>
      <c r="C33" s="127" t="s">
        <v>27</v>
      </c>
      <c r="D33" s="240">
        <v>38910</v>
      </c>
      <c r="E33" s="138">
        <v>1</v>
      </c>
      <c r="F33" s="139">
        <v>27</v>
      </c>
      <c r="G33" s="228">
        <v>21</v>
      </c>
      <c r="H33" s="132" t="s">
        <v>87</v>
      </c>
      <c r="I33" s="132" t="s">
        <v>88</v>
      </c>
      <c r="J33" s="134" t="s">
        <v>83</v>
      </c>
      <c r="K33" s="241"/>
      <c r="L33" s="136">
        <v>0.5</v>
      </c>
      <c r="M33" s="137">
        <v>136</v>
      </c>
      <c r="N33" s="138">
        <v>0</v>
      </c>
      <c r="O33" s="139">
        <v>18</v>
      </c>
      <c r="P33" s="140">
        <v>4</v>
      </c>
      <c r="Q33" s="255">
        <f t="shared" si="16"/>
        <v>21</v>
      </c>
      <c r="R33" s="141">
        <f t="shared" si="2"/>
        <v>1.5590302946624788E-3</v>
      </c>
      <c r="S33" s="142">
        <v>1</v>
      </c>
      <c r="T33" s="143">
        <v>25</v>
      </c>
      <c r="U33" s="230"/>
      <c r="V33" s="202">
        <v>10.5</v>
      </c>
      <c r="W33" s="137">
        <v>152</v>
      </c>
      <c r="X33" s="138">
        <v>0</v>
      </c>
      <c r="Y33" s="229">
        <v>36</v>
      </c>
      <c r="Z33" s="230">
        <v>31</v>
      </c>
      <c r="AA33" s="149">
        <f t="shared" si="4"/>
        <v>27.767731629392973</v>
      </c>
      <c r="AB33" s="150">
        <f>RANK(AC33,$AC$6:AC$57,0)</f>
        <v>16</v>
      </c>
      <c r="AC33" s="151">
        <f t="shared" si="5"/>
        <v>16.924432428115018</v>
      </c>
      <c r="AD33" s="231">
        <v>0</v>
      </c>
      <c r="AE33" s="232">
        <v>48</v>
      </c>
      <c r="AF33" s="230"/>
      <c r="AG33" s="211">
        <v>3.1</v>
      </c>
      <c r="AH33" s="137">
        <v>268</v>
      </c>
      <c r="AI33" s="138">
        <v>0</v>
      </c>
      <c r="AJ33" s="229">
        <v>30</v>
      </c>
      <c r="AK33" s="233">
        <v>34</v>
      </c>
      <c r="AL33" s="157">
        <f t="shared" si="6"/>
        <v>4.2543470426303206E-3</v>
      </c>
      <c r="AM33" s="122">
        <f>RANK(AN33,$AN$6:AN$57,1)</f>
        <v>4</v>
      </c>
      <c r="AN33" s="158">
        <f t="shared" si="7"/>
        <v>6.8473715651135008E-3</v>
      </c>
      <c r="AO33" s="248">
        <f>182/339</f>
        <v>0.53687315634218291</v>
      </c>
      <c r="AP33" s="125">
        <f t="shared" si="8"/>
        <v>6.0671296296296293E-2</v>
      </c>
      <c r="AQ33" s="125">
        <f t="shared" si="12"/>
        <v>3.9444444444444442E-2</v>
      </c>
      <c r="AR33" s="9"/>
      <c r="AS33" s="9">
        <v>339</v>
      </c>
      <c r="AT33" s="248">
        <f t="shared" si="9"/>
        <v>0.40117994100294985</v>
      </c>
      <c r="AU33" s="248">
        <f t="shared" si="10"/>
        <v>0.44837758112094395</v>
      </c>
      <c r="AV33" s="248">
        <f t="shared" si="11"/>
        <v>0.79056047197640122</v>
      </c>
      <c r="AW33" s="248">
        <f t="shared" si="13"/>
        <v>0.20679130103014118</v>
      </c>
      <c r="AX33" s="248">
        <f t="shared" si="14"/>
        <v>0.41797024036627245</v>
      </c>
      <c r="AY33" s="248">
        <f t="shared" si="15"/>
        <v>0.34986646318199166</v>
      </c>
    </row>
    <row r="34" spans="1:51" ht="13.5" thickBot="1" x14ac:dyDescent="0.25">
      <c r="A34" s="362">
        <v>29</v>
      </c>
      <c r="B34" s="127" t="s">
        <v>46</v>
      </c>
      <c r="C34" s="127" t="s">
        <v>27</v>
      </c>
      <c r="D34" s="240">
        <v>38933</v>
      </c>
      <c r="E34" s="138">
        <v>1</v>
      </c>
      <c r="F34" s="139">
        <v>23</v>
      </c>
      <c r="G34" s="228">
        <v>19</v>
      </c>
      <c r="H34" s="132" t="s">
        <v>89</v>
      </c>
      <c r="I34" s="132" t="s">
        <v>90</v>
      </c>
      <c r="J34" s="134" t="s">
        <v>83</v>
      </c>
      <c r="K34" s="241"/>
      <c r="L34" s="136">
        <v>0.5</v>
      </c>
      <c r="M34" s="137">
        <v>35</v>
      </c>
      <c r="N34" s="138">
        <v>0</v>
      </c>
      <c r="O34" s="139">
        <v>16</v>
      </c>
      <c r="P34" s="140">
        <v>39</v>
      </c>
      <c r="Q34" s="255">
        <f t="shared" si="16"/>
        <v>8</v>
      </c>
      <c r="R34" s="141">
        <f t="shared" si="2"/>
        <v>1.4367816091954021E-3</v>
      </c>
      <c r="S34" s="142"/>
      <c r="T34" s="143"/>
      <c r="U34" s="230"/>
      <c r="V34" s="202">
        <v>10</v>
      </c>
      <c r="W34" s="137">
        <v>27</v>
      </c>
      <c r="X34" s="138">
        <v>0</v>
      </c>
      <c r="Y34" s="229">
        <v>33</v>
      </c>
      <c r="Z34" s="230">
        <v>39</v>
      </c>
      <c r="AA34" s="149">
        <f t="shared" si="4"/>
        <v>28.69836552748885</v>
      </c>
      <c r="AB34" s="150">
        <f>RANK(AC34,$AC$6:AC$57,0)</f>
        <v>8</v>
      </c>
      <c r="AC34" s="151">
        <f t="shared" si="5"/>
        <v>17.491653789004456</v>
      </c>
      <c r="AD34" s="231"/>
      <c r="AE34" s="232"/>
      <c r="AF34" s="230"/>
      <c r="AG34" s="211">
        <v>3.1</v>
      </c>
      <c r="AH34" s="137">
        <v>66</v>
      </c>
      <c r="AI34" s="138">
        <v>0</v>
      </c>
      <c r="AJ34" s="229">
        <v>33</v>
      </c>
      <c r="AK34" s="233">
        <v>1</v>
      </c>
      <c r="AL34" s="157">
        <f t="shared" si="6"/>
        <v>4.5953443246732088E-3</v>
      </c>
      <c r="AM34" s="122">
        <f>RANK(AN34,$AN$6:AN$57,1)</f>
        <v>14</v>
      </c>
      <c r="AN34" s="158">
        <f t="shared" si="7"/>
        <v>7.3962066905615288E-3</v>
      </c>
      <c r="AO34" s="248">
        <f>43/73</f>
        <v>0.58904109589041098</v>
      </c>
      <c r="AP34" s="125">
        <f t="shared" si="8"/>
        <v>5.7858796296296297E-2</v>
      </c>
      <c r="AQ34" s="125">
        <f t="shared" si="12"/>
        <v>3.4930555555555555E-2</v>
      </c>
      <c r="AR34" s="9" t="s">
        <v>91</v>
      </c>
      <c r="AS34" s="9">
        <v>43</v>
      </c>
      <c r="AT34" s="248">
        <f t="shared" si="9"/>
        <v>0.81395348837209303</v>
      </c>
      <c r="AU34" s="248">
        <f t="shared" si="10"/>
        <v>0.62790697674418605</v>
      </c>
      <c r="AV34" s="248">
        <f t="shared" si="11"/>
        <v>1.5348837209302326</v>
      </c>
      <c r="AW34" s="248">
        <f t="shared" si="13"/>
        <v>0.19983996799359868</v>
      </c>
      <c r="AX34" s="248">
        <f t="shared" si="14"/>
        <v>0.40388077615523105</v>
      </c>
      <c r="AY34" s="248">
        <f t="shared" si="15"/>
        <v>0.39627925585117019</v>
      </c>
    </row>
    <row r="35" spans="1:51" ht="13.5" thickBot="1" x14ac:dyDescent="0.25">
      <c r="A35" s="359">
        <v>30</v>
      </c>
      <c r="B35" s="159" t="s">
        <v>73</v>
      </c>
      <c r="C35" s="160" t="s">
        <v>74</v>
      </c>
      <c r="D35" s="242">
        <v>38949</v>
      </c>
      <c r="E35" s="170">
        <v>7</v>
      </c>
      <c r="F35" s="171">
        <v>2</v>
      </c>
      <c r="G35" s="214">
        <v>9</v>
      </c>
      <c r="H35" s="236" t="s">
        <v>92</v>
      </c>
      <c r="I35" s="236" t="s">
        <v>93</v>
      </c>
      <c r="J35" s="216" t="s">
        <v>83</v>
      </c>
      <c r="K35" s="243">
        <f>L35/0.6214</f>
        <v>1.931123270035404</v>
      </c>
      <c r="L35" s="168">
        <v>1.2</v>
      </c>
      <c r="M35" s="169">
        <v>1086</v>
      </c>
      <c r="N35" s="170">
        <v>0</v>
      </c>
      <c r="O35" s="171">
        <v>45</v>
      </c>
      <c r="P35" s="172">
        <v>45</v>
      </c>
      <c r="Q35" s="255">
        <f t="shared" si="16"/>
        <v>30</v>
      </c>
      <c r="R35" s="173">
        <f t="shared" si="2"/>
        <v>1.6451996527777775E-3</v>
      </c>
      <c r="S35" s="217">
        <v>4</v>
      </c>
      <c r="T35" s="218">
        <v>10</v>
      </c>
      <c r="U35" s="221"/>
      <c r="V35" s="219">
        <v>57</v>
      </c>
      <c r="W35" s="169">
        <v>1130</v>
      </c>
      <c r="X35" s="170">
        <v>3</v>
      </c>
      <c r="Y35" s="220">
        <v>22</v>
      </c>
      <c r="Z35" s="221">
        <v>13</v>
      </c>
      <c r="AA35" s="181">
        <f t="shared" si="4"/>
        <v>27.220753317398827</v>
      </c>
      <c r="AB35" s="150">
        <f>RANK(AC35,$AC$6:AC$57,0)</f>
        <v>25</v>
      </c>
      <c r="AC35" s="182">
        <f t="shared" si="5"/>
        <v>16.591049146954585</v>
      </c>
      <c r="AD35" s="222">
        <v>4</v>
      </c>
      <c r="AE35" s="223">
        <v>8</v>
      </c>
      <c r="AF35" s="221"/>
      <c r="AG35" s="224">
        <v>13.1</v>
      </c>
      <c r="AH35" s="169">
        <v>1306</v>
      </c>
      <c r="AI35" s="170">
        <v>2</v>
      </c>
      <c r="AJ35" s="220">
        <v>45</v>
      </c>
      <c r="AK35" s="225">
        <v>55</v>
      </c>
      <c r="AL35" s="187">
        <f t="shared" si="6"/>
        <v>5.4646864114267814E-3</v>
      </c>
      <c r="AM35" s="122">
        <f>RANK(AN35,$AN$6:AN$57,1)</f>
        <v>40</v>
      </c>
      <c r="AN35" s="188">
        <f t="shared" si="7"/>
        <v>8.7954127791914048E-3</v>
      </c>
      <c r="AO35" s="249">
        <f>1257/1368</f>
        <v>0.91885964912280704</v>
      </c>
      <c r="AP35" s="125">
        <f t="shared" si="8"/>
        <v>0.29318287037037039</v>
      </c>
      <c r="AQ35" s="125">
        <f t="shared" si="12"/>
        <v>0.17796296296296299</v>
      </c>
      <c r="AR35" s="9"/>
      <c r="AS35" s="9">
        <v>1368</v>
      </c>
      <c r="AT35" s="248">
        <f t="shared" si="9"/>
        <v>0.79385964912280704</v>
      </c>
      <c r="AU35" s="248">
        <f t="shared" si="10"/>
        <v>0.82602339181286555</v>
      </c>
      <c r="AV35" s="248">
        <f t="shared" si="11"/>
        <v>0.95467836257309946</v>
      </c>
      <c r="AW35" s="248">
        <f t="shared" si="13"/>
        <v>0.10836524416722591</v>
      </c>
      <c r="AX35" s="248">
        <f t="shared" si="14"/>
        <v>0.4789783269511666</v>
      </c>
      <c r="AY35" s="248">
        <f t="shared" si="15"/>
        <v>0.39299672338241676</v>
      </c>
    </row>
    <row r="36" spans="1:51" ht="13.5" thickBot="1" x14ac:dyDescent="0.25">
      <c r="A36" s="360">
        <v>31</v>
      </c>
      <c r="B36" s="189" t="s">
        <v>26</v>
      </c>
      <c r="C36" s="189" t="s">
        <v>53</v>
      </c>
      <c r="D36" s="250">
        <v>39250</v>
      </c>
      <c r="E36" s="129">
        <v>3</v>
      </c>
      <c r="F36" s="130">
        <v>25</v>
      </c>
      <c r="G36" s="131">
        <v>32</v>
      </c>
      <c r="H36" s="251" t="s">
        <v>120</v>
      </c>
      <c r="I36" s="251" t="s">
        <v>122</v>
      </c>
      <c r="J36" s="252" t="s">
        <v>121</v>
      </c>
      <c r="K36" s="241"/>
      <c r="L36" s="253">
        <v>1</v>
      </c>
      <c r="M36" s="146">
        <v>230</v>
      </c>
      <c r="N36" s="129">
        <v>0</v>
      </c>
      <c r="O36" s="130">
        <v>38</v>
      </c>
      <c r="P36" s="254">
        <v>55</v>
      </c>
      <c r="Q36" s="255">
        <f t="shared" si="16"/>
        <v>34</v>
      </c>
      <c r="R36" s="256">
        <f t="shared" si="2"/>
        <v>1.679121650386018E-3</v>
      </c>
      <c r="S36" s="257">
        <v>1</v>
      </c>
      <c r="T36" s="258">
        <v>54</v>
      </c>
      <c r="U36" s="245"/>
      <c r="V36" s="246">
        <v>25</v>
      </c>
      <c r="W36" s="146">
        <v>234</v>
      </c>
      <c r="X36" s="129">
        <v>1</v>
      </c>
      <c r="Y36" s="147">
        <v>34</v>
      </c>
      <c r="Z36" s="148">
        <v>51</v>
      </c>
      <c r="AA36" s="149">
        <f t="shared" si="4"/>
        <v>25.453347390616763</v>
      </c>
      <c r="AB36" s="150">
        <f>RANK(AC36,$AC$6:AC$57,0)</f>
        <v>39</v>
      </c>
      <c r="AC36" s="151">
        <f t="shared" si="5"/>
        <v>15.513815234580917</v>
      </c>
      <c r="AD36" s="152">
        <v>1</v>
      </c>
      <c r="AE36" s="153">
        <v>16</v>
      </c>
      <c r="AF36" s="230"/>
      <c r="AG36" s="211">
        <v>6.2</v>
      </c>
      <c r="AH36" s="146">
        <v>277</v>
      </c>
      <c r="AI36" s="129">
        <v>1</v>
      </c>
      <c r="AJ36" s="147">
        <v>8</v>
      </c>
      <c r="AK36" s="156">
        <v>37</v>
      </c>
      <c r="AL36" s="157">
        <f t="shared" si="6"/>
        <v>4.7751218033012617E-3</v>
      </c>
      <c r="AM36" s="122">
        <f>RANK(AN36,$AN$6:AN$57,1)</f>
        <v>18</v>
      </c>
      <c r="AN36" s="158">
        <f t="shared" si="7"/>
        <v>7.685558542413381E-3</v>
      </c>
      <c r="AO36" s="248">
        <f>254/297</f>
        <v>0.85521885521885521</v>
      </c>
      <c r="AP36" s="125">
        <f t="shared" si="8"/>
        <v>0.14274305555555555</v>
      </c>
      <c r="AQ36" s="125">
        <f t="shared" si="12"/>
        <v>9.509259259259259E-2</v>
      </c>
      <c r="AR36" s="9" t="s">
        <v>184</v>
      </c>
      <c r="AS36" s="9">
        <v>297</v>
      </c>
      <c r="AT36" s="248">
        <f t="shared" si="9"/>
        <v>0.77441077441077444</v>
      </c>
      <c r="AU36" s="248">
        <f t="shared" si="10"/>
        <v>0.78787878787878785</v>
      </c>
      <c r="AV36" s="248">
        <f t="shared" si="11"/>
        <v>0.93265993265993263</v>
      </c>
      <c r="AW36" s="248">
        <f t="shared" si="13"/>
        <v>0.18932944133625232</v>
      </c>
      <c r="AX36" s="248">
        <f t="shared" si="14"/>
        <v>0.46144490391632204</v>
      </c>
      <c r="AY36" s="248">
        <f t="shared" si="15"/>
        <v>0.33381983296845863</v>
      </c>
    </row>
    <row r="37" spans="1:51" ht="13.5" thickBot="1" x14ac:dyDescent="0.25">
      <c r="A37" s="360">
        <v>32</v>
      </c>
      <c r="B37" s="189" t="s">
        <v>117</v>
      </c>
      <c r="C37" s="189" t="s">
        <v>27</v>
      </c>
      <c r="D37" s="250">
        <v>39255</v>
      </c>
      <c r="E37" s="129">
        <v>1</v>
      </c>
      <c r="F37" s="130">
        <v>23</v>
      </c>
      <c r="G37" s="131">
        <v>55</v>
      </c>
      <c r="H37" s="251" t="s">
        <v>123</v>
      </c>
      <c r="I37" s="251" t="s">
        <v>124</v>
      </c>
      <c r="J37" s="252" t="s">
        <v>121</v>
      </c>
      <c r="K37" s="241"/>
      <c r="L37" s="253">
        <v>0.5</v>
      </c>
      <c r="M37" s="146">
        <v>106</v>
      </c>
      <c r="N37" s="129">
        <v>0</v>
      </c>
      <c r="O37" s="130">
        <v>16</v>
      </c>
      <c r="P37" s="254">
        <v>26</v>
      </c>
      <c r="Q37" s="255">
        <f t="shared" si="16"/>
        <v>5</v>
      </c>
      <c r="R37" s="256">
        <f t="shared" si="2"/>
        <v>1.4180847514180851E-3</v>
      </c>
      <c r="S37" s="257">
        <v>1</v>
      </c>
      <c r="T37" s="258">
        <v>47</v>
      </c>
      <c r="U37" s="245"/>
      <c r="V37" s="246">
        <v>9.1</v>
      </c>
      <c r="W37" s="146">
        <v>119</v>
      </c>
      <c r="X37" s="129">
        <v>0</v>
      </c>
      <c r="Y37" s="147">
        <v>32</v>
      </c>
      <c r="Z37" s="148">
        <v>7</v>
      </c>
      <c r="AA37" s="149">
        <f t="shared" ref="AA37:AA48" si="17">IF(ISBLANK(Y37),"",IF(U37&gt;0,(U37/((X37)+(Y37/60)+(Z37/3600))),((V37*1.6095)/((X37)+(Y37/60)+(Z37/3600)))))</f>
        <v>27.362335236118316</v>
      </c>
      <c r="AB37" s="150">
        <f>RANK(AC37,$AC$6:AC$57,0)</f>
        <v>20</v>
      </c>
      <c r="AC37" s="151">
        <f t="shared" ref="AC37:AC48" si="18">IF(ISBLANK(Y37),"",AA37*0.6095)</f>
        <v>16.677343326414114</v>
      </c>
      <c r="AD37" s="152">
        <v>1</v>
      </c>
      <c r="AE37" s="153">
        <v>17</v>
      </c>
      <c r="AF37" s="230"/>
      <c r="AG37" s="211">
        <v>3.1</v>
      </c>
      <c r="AH37" s="146">
        <v>183</v>
      </c>
      <c r="AI37" s="129">
        <v>0</v>
      </c>
      <c r="AJ37" s="147">
        <v>32</v>
      </c>
      <c r="AK37" s="156">
        <v>18</v>
      </c>
      <c r="AL37" s="157">
        <f t="shared" si="6"/>
        <v>4.4955968204021595E-3</v>
      </c>
      <c r="AM37" s="122">
        <f>RANK(AN37,$AN$6:AN$57,1)</f>
        <v>11</v>
      </c>
      <c r="AN37" s="158">
        <f t="shared" si="7"/>
        <v>7.2356630824372756E-3</v>
      </c>
      <c r="AO37" s="248">
        <f>125/203</f>
        <v>0.61576354679802958</v>
      </c>
      <c r="AP37" s="125">
        <f t="shared" si="8"/>
        <v>5.8275462962962959E-2</v>
      </c>
      <c r="AQ37" s="125">
        <f t="shared" si="12"/>
        <v>3.5844907407407409E-2</v>
      </c>
      <c r="AR37" s="9"/>
      <c r="AS37" s="9">
        <v>203</v>
      </c>
      <c r="AT37" s="248">
        <f t="shared" si="9"/>
        <v>0.52216748768472909</v>
      </c>
      <c r="AU37" s="248">
        <f t="shared" si="10"/>
        <v>0.58620689655172409</v>
      </c>
      <c r="AV37" s="248">
        <f t="shared" si="11"/>
        <v>0.90147783251231528</v>
      </c>
      <c r="AW37" s="248">
        <f t="shared" si="13"/>
        <v>0.19582919563058593</v>
      </c>
      <c r="AX37" s="248">
        <f t="shared" si="14"/>
        <v>0.38272095332671296</v>
      </c>
      <c r="AY37" s="248">
        <f t="shared" si="15"/>
        <v>0.38490566037735852</v>
      </c>
    </row>
    <row r="38" spans="1:51" ht="13.5" thickBot="1" x14ac:dyDescent="0.25">
      <c r="A38" s="360">
        <v>33</v>
      </c>
      <c r="B38" s="189" t="s">
        <v>26</v>
      </c>
      <c r="C38" s="189" t="s">
        <v>27</v>
      </c>
      <c r="D38" s="250">
        <v>39274</v>
      </c>
      <c r="E38" s="129">
        <v>1</v>
      </c>
      <c r="F38" s="130">
        <v>34</v>
      </c>
      <c r="G38" s="131">
        <v>53</v>
      </c>
      <c r="H38" s="251" t="s">
        <v>127</v>
      </c>
      <c r="I38" s="251" t="s">
        <v>126</v>
      </c>
      <c r="J38" s="252" t="s">
        <v>121</v>
      </c>
      <c r="K38" s="241"/>
      <c r="L38" s="253">
        <v>0.5</v>
      </c>
      <c r="M38" s="146">
        <v>204</v>
      </c>
      <c r="N38" s="129">
        <v>0</v>
      </c>
      <c r="O38" s="130">
        <v>17</v>
      </c>
      <c r="P38" s="254">
        <v>56</v>
      </c>
      <c r="Q38" s="255">
        <f t="shared" si="16"/>
        <v>18</v>
      </c>
      <c r="R38" s="256">
        <f t="shared" si="2"/>
        <v>1.5475245360302831E-3</v>
      </c>
      <c r="S38" s="257">
        <v>1</v>
      </c>
      <c r="T38" s="258">
        <v>32</v>
      </c>
      <c r="U38" s="245"/>
      <c r="V38" s="246">
        <v>10.5</v>
      </c>
      <c r="W38" s="146">
        <v>232</v>
      </c>
      <c r="X38" s="129">
        <v>0</v>
      </c>
      <c r="Y38" s="147">
        <v>37</v>
      </c>
      <c r="Z38" s="148">
        <v>11</v>
      </c>
      <c r="AA38" s="149">
        <f t="shared" si="17"/>
        <v>27.269878978036754</v>
      </c>
      <c r="AB38" s="150">
        <f>RANK(AC38,$AC$6:AC$57,0)</f>
        <v>22</v>
      </c>
      <c r="AC38" s="151">
        <f t="shared" si="18"/>
        <v>16.620991237113401</v>
      </c>
      <c r="AD38" s="152">
        <v>1</v>
      </c>
      <c r="AE38" s="153">
        <v>6</v>
      </c>
      <c r="AF38" s="230"/>
      <c r="AG38" s="211">
        <v>3.1</v>
      </c>
      <c r="AH38" s="146">
        <v>419</v>
      </c>
      <c r="AI38" s="129">
        <v>0</v>
      </c>
      <c r="AJ38" s="147">
        <v>37</v>
      </c>
      <c r="AK38" s="156">
        <v>10</v>
      </c>
      <c r="AL38" s="157">
        <f t="shared" si="6"/>
        <v>5.1729519656846306E-3</v>
      </c>
      <c r="AM38" s="122">
        <f>RANK(AN38,$AN$6:AN$57,1)</f>
        <v>35</v>
      </c>
      <c r="AN38" s="158">
        <f t="shared" si="7"/>
        <v>8.3258661887694128E-3</v>
      </c>
      <c r="AO38" s="248">
        <f>329/447</f>
        <v>0.73601789709172261</v>
      </c>
      <c r="AP38" s="125">
        <f t="shared" si="8"/>
        <v>6.5914351851851835E-2</v>
      </c>
      <c r="AQ38" s="125">
        <f t="shared" si="12"/>
        <v>4.0104166666666663E-2</v>
      </c>
      <c r="AR38" s="9"/>
      <c r="AS38" s="9">
        <v>447</v>
      </c>
      <c r="AT38" s="248">
        <f t="shared" si="9"/>
        <v>0.4563758389261745</v>
      </c>
      <c r="AU38" s="248">
        <f t="shared" si="10"/>
        <v>0.51901565995525722</v>
      </c>
      <c r="AV38" s="248">
        <f t="shared" si="11"/>
        <v>0.93736017897091728</v>
      </c>
      <c r="AW38" s="248">
        <f t="shared" si="13"/>
        <v>0.18893766461808609</v>
      </c>
      <c r="AX38" s="248">
        <f t="shared" si="14"/>
        <v>0.391747146619842</v>
      </c>
      <c r="AY38" s="248">
        <f t="shared" si="15"/>
        <v>0.39157155399473226</v>
      </c>
    </row>
    <row r="39" spans="1:51" ht="13.5" thickBot="1" x14ac:dyDescent="0.25">
      <c r="A39" s="359">
        <v>34</v>
      </c>
      <c r="B39" s="159" t="s">
        <v>117</v>
      </c>
      <c r="C39" s="160" t="s">
        <v>27</v>
      </c>
      <c r="D39" s="242">
        <v>39305</v>
      </c>
      <c r="E39" s="170">
        <v>1</v>
      </c>
      <c r="F39" s="171">
        <v>28</v>
      </c>
      <c r="G39" s="214">
        <v>48</v>
      </c>
      <c r="H39" s="236" t="s">
        <v>128</v>
      </c>
      <c r="I39" s="236" t="s">
        <v>129</v>
      </c>
      <c r="J39" s="216" t="s">
        <v>121</v>
      </c>
      <c r="K39" s="243"/>
      <c r="L39" s="168">
        <v>0.5</v>
      </c>
      <c r="M39" s="169">
        <v>53</v>
      </c>
      <c r="N39" s="170">
        <v>0</v>
      </c>
      <c r="O39" s="171">
        <v>17</v>
      </c>
      <c r="P39" s="172">
        <v>45</v>
      </c>
      <c r="Q39" s="255">
        <f t="shared" si="16"/>
        <v>16</v>
      </c>
      <c r="R39" s="173">
        <f t="shared" si="2"/>
        <v>1.5317041179110146E-3</v>
      </c>
      <c r="S39" s="217">
        <v>3</v>
      </c>
      <c r="T39" s="218">
        <v>8</v>
      </c>
      <c r="U39" s="221"/>
      <c r="V39" s="219">
        <v>9.1</v>
      </c>
      <c r="W39" s="169">
        <v>60</v>
      </c>
      <c r="X39" s="170">
        <v>0</v>
      </c>
      <c r="Y39" s="220">
        <v>32</v>
      </c>
      <c r="Z39" s="221">
        <v>29</v>
      </c>
      <c r="AA39" s="181">
        <f t="shared" si="17"/>
        <v>27.053473576192914</v>
      </c>
      <c r="AB39" s="150">
        <f>RANK(AC39,$AC$6:AC$57,0)</f>
        <v>26</v>
      </c>
      <c r="AC39" s="182">
        <f t="shared" si="18"/>
        <v>16.489092144689582</v>
      </c>
      <c r="AD39" s="222">
        <v>0</v>
      </c>
      <c r="AE39" s="223">
        <v>56</v>
      </c>
      <c r="AF39" s="221"/>
      <c r="AG39" s="224">
        <v>3.1</v>
      </c>
      <c r="AH39" s="169">
        <v>108</v>
      </c>
      <c r="AI39" s="170">
        <v>0</v>
      </c>
      <c r="AJ39" s="220">
        <v>34</v>
      </c>
      <c r="AK39" s="225">
        <v>30</v>
      </c>
      <c r="AL39" s="187">
        <f t="shared" si="6"/>
        <v>4.8017984614202635E-3</v>
      </c>
      <c r="AM39" s="122">
        <f>RANK(AN39,$AN$6:AN$57,1)</f>
        <v>19</v>
      </c>
      <c r="AN39" s="188">
        <f t="shared" si="7"/>
        <v>7.7284946236559132E-3</v>
      </c>
      <c r="AO39" s="249">
        <f>74/111</f>
        <v>0.66666666666666663</v>
      </c>
      <c r="AP39" s="125">
        <f t="shared" si="8"/>
        <v>6.1666666666666668E-2</v>
      </c>
      <c r="AQ39" s="125">
        <f t="shared" si="12"/>
        <v>3.7708333333333337E-2</v>
      </c>
      <c r="AR39" s="9" t="s">
        <v>130</v>
      </c>
      <c r="AS39" s="9">
        <v>111</v>
      </c>
      <c r="AT39" s="248">
        <f t="shared" si="9"/>
        <v>0.47747747747747749</v>
      </c>
      <c r="AU39" s="248">
        <f t="shared" si="10"/>
        <v>0.54054054054054057</v>
      </c>
      <c r="AV39" s="248">
        <f t="shared" si="11"/>
        <v>0.97297297297297303</v>
      </c>
      <c r="AW39" s="248">
        <f t="shared" si="13"/>
        <v>0.19988738738738737</v>
      </c>
      <c r="AX39" s="248">
        <f t="shared" si="14"/>
        <v>0.3658033033033033</v>
      </c>
      <c r="AY39" s="248">
        <f t="shared" si="15"/>
        <v>0.38851351351351349</v>
      </c>
    </row>
    <row r="40" spans="1:51" ht="13.5" thickBot="1" x14ac:dyDescent="0.25">
      <c r="A40" s="360">
        <v>35</v>
      </c>
      <c r="B40" s="189" t="s">
        <v>26</v>
      </c>
      <c r="C40" s="189" t="s">
        <v>53</v>
      </c>
      <c r="D40" s="250">
        <v>39613</v>
      </c>
      <c r="E40" s="129">
        <v>3</v>
      </c>
      <c r="F40" s="130">
        <v>28</v>
      </c>
      <c r="G40" s="131">
        <v>58</v>
      </c>
      <c r="H40" s="251" t="s">
        <v>131</v>
      </c>
      <c r="I40" s="251" t="s">
        <v>132</v>
      </c>
      <c r="J40" s="252" t="s">
        <v>121</v>
      </c>
      <c r="K40" s="241"/>
      <c r="L40" s="253">
        <v>1</v>
      </c>
      <c r="M40" s="146">
        <v>215</v>
      </c>
      <c r="N40" s="129">
        <v>0</v>
      </c>
      <c r="O40" s="130">
        <v>39</v>
      </c>
      <c r="P40" s="254">
        <v>24</v>
      </c>
      <c r="Q40" s="255">
        <f t="shared" si="16"/>
        <v>38</v>
      </c>
      <c r="R40" s="256">
        <f t="shared" si="2"/>
        <v>1.6999758379068724E-3</v>
      </c>
      <c r="S40" s="257">
        <v>1</v>
      </c>
      <c r="T40" s="258">
        <v>52</v>
      </c>
      <c r="U40" s="245"/>
      <c r="V40" s="246">
        <v>25</v>
      </c>
      <c r="W40" s="146">
        <v>215</v>
      </c>
      <c r="X40" s="129">
        <v>1</v>
      </c>
      <c r="Y40" s="147">
        <v>34</v>
      </c>
      <c r="Z40" s="148">
        <v>46</v>
      </c>
      <c r="AA40" s="149">
        <f t="shared" si="17"/>
        <v>25.475729862820963</v>
      </c>
      <c r="AB40" s="150">
        <f>RANK(AC40,$AC$6:AC$57,0)</f>
        <v>38</v>
      </c>
      <c r="AC40" s="151">
        <f t="shared" si="18"/>
        <v>15.527457351389378</v>
      </c>
      <c r="AD40" s="152">
        <v>0</v>
      </c>
      <c r="AE40" s="153">
        <v>0</v>
      </c>
      <c r="AF40" s="230"/>
      <c r="AG40" s="211">
        <v>6.2</v>
      </c>
      <c r="AH40" s="146">
        <v>280</v>
      </c>
      <c r="AI40" s="129">
        <v>1</v>
      </c>
      <c r="AJ40" s="147">
        <v>9</v>
      </c>
      <c r="AK40" s="156">
        <v>40</v>
      </c>
      <c r="AL40" s="157">
        <f>IF(ISBLANK(AJ40),"",IF(ISNUMBER(AF40),(TIME(AI40,AJ40,AK40))/(AF40),(TIME(AI40,AJ40,AK40))/(AG40)/1.6095))</f>
        <v>4.8481926494533091E-3</v>
      </c>
      <c r="AM40" s="122">
        <f>RANK(AN40,$AN$6:AN$57,1)</f>
        <v>21</v>
      </c>
      <c r="AN40" s="158">
        <f>IF(ISBLANK(AJ40),"",IF(AF40&gt;0,(TIME(AI40,AJ40,AK40))/(AF40/1.6095),(TIME(AI40,AJ40,AK40))/(AG40)))</f>
        <v>7.8031660692951012E-3</v>
      </c>
      <c r="AO40" s="248">
        <f>254/293</f>
        <v>0.86689419795221845</v>
      </c>
      <c r="AP40" s="125">
        <f t="shared" ref="AP40:AP48" si="19">TIME(N40,O40,P40) + TIME(X40,Y40,Z40) + TIME(AI40,AJ40,AK40) + TIME(0,S40,T40) + TIME(0,AD40,AE40)</f>
        <v>0.14284722222222221</v>
      </c>
      <c r="AQ40" s="125">
        <f t="shared" si="12"/>
        <v>9.4467592592592589E-2</v>
      </c>
      <c r="AR40" s="9" t="s">
        <v>184</v>
      </c>
      <c r="AS40" s="9">
        <v>293</v>
      </c>
      <c r="AT40" s="248">
        <f t="shared" si="9"/>
        <v>0.7337883959044369</v>
      </c>
      <c r="AU40" s="248">
        <f t="shared" si="10"/>
        <v>0.7337883959044369</v>
      </c>
      <c r="AV40" s="248">
        <f t="shared" si="11"/>
        <v>0.95563139931740615</v>
      </c>
      <c r="AW40" s="248">
        <f t="shared" si="13"/>
        <v>0.19154107924161401</v>
      </c>
      <c r="AX40" s="248">
        <f t="shared" si="14"/>
        <v>0.46070328958029494</v>
      </c>
      <c r="AY40" s="248">
        <f t="shared" si="15"/>
        <v>0.33868092691622104</v>
      </c>
    </row>
    <row r="41" spans="1:51" ht="13.5" thickBot="1" x14ac:dyDescent="0.25">
      <c r="A41" s="360">
        <v>36</v>
      </c>
      <c r="B41" s="189" t="s">
        <v>133</v>
      </c>
      <c r="C41" s="189" t="s">
        <v>27</v>
      </c>
      <c r="D41" s="250">
        <v>39619</v>
      </c>
      <c r="E41" s="129">
        <v>1</v>
      </c>
      <c r="F41" s="130">
        <v>33</v>
      </c>
      <c r="G41" s="131">
        <v>42</v>
      </c>
      <c r="H41" s="251" t="s">
        <v>134</v>
      </c>
      <c r="I41" s="251" t="s">
        <v>135</v>
      </c>
      <c r="J41" s="252" t="s">
        <v>121</v>
      </c>
      <c r="K41" s="241"/>
      <c r="L41" s="253">
        <v>0.5</v>
      </c>
      <c r="M41" s="146">
        <v>111</v>
      </c>
      <c r="N41" s="129">
        <v>0</v>
      </c>
      <c r="O41" s="130">
        <v>16</v>
      </c>
      <c r="P41" s="254">
        <v>49</v>
      </c>
      <c r="Q41" s="255">
        <f t="shared" si="16"/>
        <v>9</v>
      </c>
      <c r="R41" s="256">
        <f t="shared" si="2"/>
        <v>1.4511638074856466E-3</v>
      </c>
      <c r="S41" s="257">
        <v>1</v>
      </c>
      <c r="T41" s="258">
        <v>31</v>
      </c>
      <c r="U41" s="245"/>
      <c r="V41" s="246">
        <v>13.5</v>
      </c>
      <c r="W41" s="146">
        <v>87</v>
      </c>
      <c r="X41" s="129">
        <v>0</v>
      </c>
      <c r="Y41" s="147">
        <v>43</v>
      </c>
      <c r="Z41" s="148">
        <v>47</v>
      </c>
      <c r="AA41" s="149">
        <f t="shared" si="17"/>
        <v>29.776056338028166</v>
      </c>
      <c r="AB41" s="150">
        <f>RANK(AC41,$AC$6:AC$57,0)</f>
        <v>4</v>
      </c>
      <c r="AC41" s="151">
        <f t="shared" si="18"/>
        <v>18.14850633802817</v>
      </c>
      <c r="AD41" s="152">
        <v>1</v>
      </c>
      <c r="AE41" s="153">
        <v>16</v>
      </c>
      <c r="AF41" s="230"/>
      <c r="AG41" s="211">
        <v>3.1</v>
      </c>
      <c r="AH41" s="146">
        <v>173</v>
      </c>
      <c r="AI41" s="129">
        <v>0</v>
      </c>
      <c r="AJ41" s="147">
        <v>30</v>
      </c>
      <c r="AK41" s="156">
        <v>19</v>
      </c>
      <c r="AL41" s="157">
        <f t="shared" si="6"/>
        <v>4.2195514016055364E-3</v>
      </c>
      <c r="AM41" s="122">
        <f>RANK(AN41,$AN$6:AN$57,1)</f>
        <v>3</v>
      </c>
      <c r="AN41" s="158">
        <f t="shared" si="7"/>
        <v>6.7913679808841105E-3</v>
      </c>
      <c r="AO41" s="248">
        <f>105/234</f>
        <v>0.44871794871794873</v>
      </c>
      <c r="AP41" s="125">
        <f t="shared" si="19"/>
        <v>6.5069444444444458E-2</v>
      </c>
      <c r="AQ41" s="125">
        <f t="shared" si="12"/>
        <v>4.401620370370371E-2</v>
      </c>
      <c r="AR41" s="9"/>
      <c r="AS41" s="9">
        <v>234</v>
      </c>
      <c r="AT41" s="248">
        <f t="shared" si="9"/>
        <v>0.47435897435897434</v>
      </c>
      <c r="AU41" s="248">
        <f t="shared" si="10"/>
        <v>0.37179487179487181</v>
      </c>
      <c r="AV41" s="248">
        <f t="shared" si="11"/>
        <v>0.73931623931623935</v>
      </c>
      <c r="AW41" s="248">
        <f t="shared" si="13"/>
        <v>0.17947349697616502</v>
      </c>
      <c r="AX41" s="248">
        <f t="shared" si="14"/>
        <v>0.46727143365350399</v>
      </c>
      <c r="AY41" s="248">
        <f t="shared" si="15"/>
        <v>0.32355033795802202</v>
      </c>
    </row>
    <row r="42" spans="1:51" ht="13.5" thickBot="1" x14ac:dyDescent="0.25">
      <c r="A42" s="359">
        <v>37</v>
      </c>
      <c r="B42" s="159" t="s">
        <v>26</v>
      </c>
      <c r="C42" s="160" t="s">
        <v>27</v>
      </c>
      <c r="D42" s="242">
        <v>39638</v>
      </c>
      <c r="E42" s="170">
        <v>1</v>
      </c>
      <c r="F42" s="171">
        <v>32</v>
      </c>
      <c r="G42" s="214">
        <v>5</v>
      </c>
      <c r="H42" s="236" t="s">
        <v>137</v>
      </c>
      <c r="I42" s="236" t="s">
        <v>138</v>
      </c>
      <c r="J42" s="216" t="s">
        <v>139</v>
      </c>
      <c r="K42" s="243"/>
      <c r="L42" s="168">
        <v>0.5</v>
      </c>
      <c r="M42" s="169">
        <v>232</v>
      </c>
      <c r="N42" s="170">
        <v>0</v>
      </c>
      <c r="O42" s="171">
        <v>19</v>
      </c>
      <c r="P42" s="172">
        <v>15</v>
      </c>
      <c r="Q42" s="255">
        <f t="shared" si="16"/>
        <v>32</v>
      </c>
      <c r="R42" s="173">
        <f t="shared" si="2"/>
        <v>1.6611439025232132E-3</v>
      </c>
      <c r="S42" s="217">
        <v>1</v>
      </c>
      <c r="T42" s="218">
        <v>45</v>
      </c>
      <c r="U42" s="221"/>
      <c r="V42" s="219">
        <v>10.5</v>
      </c>
      <c r="W42" s="169">
        <v>247</v>
      </c>
      <c r="X42" s="170">
        <v>0</v>
      </c>
      <c r="Y42" s="220">
        <v>37</v>
      </c>
      <c r="Z42" s="221">
        <v>10</v>
      </c>
      <c r="AA42" s="181">
        <f t="shared" si="17"/>
        <v>27.282107623318385</v>
      </c>
      <c r="AB42" s="150">
        <f>RANK(AC42,$AC$6:AC$57,0)</f>
        <v>21</v>
      </c>
      <c r="AC42" s="182">
        <f t="shared" si="18"/>
        <v>16.628444596412557</v>
      </c>
      <c r="AD42" s="222">
        <v>1</v>
      </c>
      <c r="AE42" s="223">
        <v>12</v>
      </c>
      <c r="AF42" s="221"/>
      <c r="AG42" s="224">
        <v>3.1</v>
      </c>
      <c r="AH42" s="169">
        <v>409</v>
      </c>
      <c r="AI42" s="170">
        <v>0</v>
      </c>
      <c r="AJ42" s="220">
        <v>32</v>
      </c>
      <c r="AK42" s="225">
        <v>39</v>
      </c>
      <c r="AL42" s="187">
        <f t="shared" ref="AL42:AL48" si="20">IF(ISBLANK(AJ42),"",IF(ISNUMBER(AF42),(TIME(AI42,AJ42,AK42))/(AF42),(TIME(AI42,AJ42,AK42))/(AG42)/1.6095))</f>
        <v>4.5443107178368587E-3</v>
      </c>
      <c r="AM42" s="122">
        <f>RANK(AN42,$AN$6:AN$57,1)</f>
        <v>13</v>
      </c>
      <c r="AN42" s="188">
        <f t="shared" ref="AN42:AN48" si="21">IF(ISBLANK(AJ42),"",IF(AF42&gt;0,(TIME(AI42,AJ42,AK42))/(AF42/1.6095),(TIME(AI42,AJ42,AK42))/(AG42)))</f>
        <v>7.3140681003584238E-3</v>
      </c>
      <c r="AO42" s="249">
        <f>273/417</f>
        <v>0.65467625899280579</v>
      </c>
      <c r="AP42" s="125">
        <f t="shared" si="19"/>
        <v>6.3900462962962964E-2</v>
      </c>
      <c r="AQ42" s="125">
        <f t="shared" si="12"/>
        <v>4.1226851851851848E-2</v>
      </c>
      <c r="AR42" s="9"/>
      <c r="AS42" s="9">
        <v>417</v>
      </c>
      <c r="AT42" s="248">
        <f t="shared" si="9"/>
        <v>0.55635491606714627</v>
      </c>
      <c r="AU42" s="248">
        <f t="shared" si="10"/>
        <v>0.592326139088729</v>
      </c>
      <c r="AV42" s="248">
        <f t="shared" si="11"/>
        <v>0.98081534772182255</v>
      </c>
      <c r="AW42" s="248">
        <f t="shared" si="13"/>
        <v>0.20920123166093099</v>
      </c>
      <c r="AX42" s="248">
        <f t="shared" si="14"/>
        <v>0.40391233472197063</v>
      </c>
      <c r="AY42" s="248">
        <f t="shared" si="15"/>
        <v>0.35482702408983879</v>
      </c>
    </row>
    <row r="43" spans="1:51" ht="13.5" thickBot="1" x14ac:dyDescent="0.25">
      <c r="A43" s="360">
        <v>38</v>
      </c>
      <c r="B43" s="189" t="s">
        <v>26</v>
      </c>
      <c r="C43" s="189" t="s">
        <v>53</v>
      </c>
      <c r="D43" s="250">
        <v>40348</v>
      </c>
      <c r="E43" s="129">
        <v>3</v>
      </c>
      <c r="F43" s="130">
        <v>23</v>
      </c>
      <c r="G43" s="131">
        <v>0</v>
      </c>
      <c r="H43" s="251" t="s">
        <v>145</v>
      </c>
      <c r="I43" s="251" t="s">
        <v>146</v>
      </c>
      <c r="J43" s="252" t="s">
        <v>121</v>
      </c>
      <c r="K43" s="241"/>
      <c r="L43" s="253">
        <v>1</v>
      </c>
      <c r="M43" s="146">
        <v>302</v>
      </c>
      <c r="N43" s="129">
        <v>0</v>
      </c>
      <c r="O43" s="130">
        <v>36</v>
      </c>
      <c r="P43" s="254">
        <v>38</v>
      </c>
      <c r="Q43" s="255">
        <f t="shared" si="16"/>
        <v>23</v>
      </c>
      <c r="R43" s="256">
        <f>IF(ISBLANK(O43),"",IF(K43&gt;0,(TIME(N43,O43,P43))/(K43*10),(TIME(N43,O43,P43))/(L43*1.6095*10)))</f>
        <v>1.580603592097845E-3</v>
      </c>
      <c r="S43" s="257">
        <v>1</v>
      </c>
      <c r="T43" s="258">
        <v>57</v>
      </c>
      <c r="U43" s="245"/>
      <c r="V43" s="246">
        <v>25</v>
      </c>
      <c r="W43" s="146">
        <v>302</v>
      </c>
      <c r="X43" s="129">
        <v>1</v>
      </c>
      <c r="Y43" s="147">
        <v>30</v>
      </c>
      <c r="Z43" s="148">
        <v>22</v>
      </c>
      <c r="AA43" s="149">
        <f>IF(ISBLANK(Y43),"",IF(U43&gt;0,(U43/((X43)+(Y43/60)+(Z43/3600))),((V43*1.6095)/((X43)+(Y43/60)+(Z43/3600)))))</f>
        <v>26.716156399852451</v>
      </c>
      <c r="AB43" s="150">
        <f>RANK(AC43,$AC$6:AC$57,0)</f>
        <v>32</v>
      </c>
      <c r="AC43" s="151">
        <f>IF(ISBLANK(Y43),"",AA43*0.6095)</f>
        <v>16.283497325710069</v>
      </c>
      <c r="AD43" s="152">
        <v>1</v>
      </c>
      <c r="AE43" s="153">
        <v>32</v>
      </c>
      <c r="AF43" s="230"/>
      <c r="AG43" s="211">
        <v>6.2</v>
      </c>
      <c r="AH43" s="146">
        <v>390</v>
      </c>
      <c r="AI43" s="129">
        <v>1</v>
      </c>
      <c r="AJ43" s="147">
        <v>12</v>
      </c>
      <c r="AK43" s="156">
        <v>33</v>
      </c>
      <c r="AL43" s="157">
        <f t="shared" si="20"/>
        <v>5.048847512696234E-3</v>
      </c>
      <c r="AM43" s="122">
        <f>RANK(AN43,$AN$6:AN$57,1)</f>
        <v>25</v>
      </c>
      <c r="AN43" s="158">
        <f t="shared" si="21"/>
        <v>8.1261200716845877E-3</v>
      </c>
      <c r="AO43" s="248">
        <f>356/397</f>
        <v>0.89672544080604533</v>
      </c>
      <c r="AP43" s="125">
        <f t="shared" si="19"/>
        <v>0.14099537037037038</v>
      </c>
      <c r="AQ43" s="125">
        <f t="shared" ref="AQ43:AQ48" si="22">TIME(N43,O43,P43) + TIME(X43,Y43,Z43) + TIME(0,S43,T43) + TIME(0,AD43,AE43)</f>
        <v>9.0613425925925931E-2</v>
      </c>
      <c r="AR43" s="9" t="s">
        <v>119</v>
      </c>
      <c r="AS43" s="9">
        <v>397</v>
      </c>
      <c r="AT43" s="248">
        <f t="shared" si="9"/>
        <v>0.76070528967254403</v>
      </c>
      <c r="AU43" s="248">
        <f t="shared" si="10"/>
        <v>0.76070528967254403</v>
      </c>
      <c r="AV43" s="248">
        <f t="shared" si="11"/>
        <v>0.98236775818639799</v>
      </c>
      <c r="AW43" s="248">
        <f t="shared" si="13"/>
        <v>0.18043014283368902</v>
      </c>
      <c r="AX43" s="248">
        <f t="shared" si="14"/>
        <v>0.4450829092103103</v>
      </c>
      <c r="AY43" s="248">
        <f t="shared" si="15"/>
        <v>0.35733048760466257</v>
      </c>
    </row>
    <row r="44" spans="1:51" ht="13.5" thickBot="1" x14ac:dyDescent="0.25">
      <c r="A44" s="359">
        <v>39</v>
      </c>
      <c r="B44" s="159" t="s">
        <v>26</v>
      </c>
      <c r="C44" s="160" t="s">
        <v>27</v>
      </c>
      <c r="D44" s="242">
        <v>40366</v>
      </c>
      <c r="E44" s="170">
        <v>1</v>
      </c>
      <c r="F44" s="171">
        <v>41</v>
      </c>
      <c r="G44" s="214">
        <v>25</v>
      </c>
      <c r="H44" s="236" t="s">
        <v>149</v>
      </c>
      <c r="I44" s="236" t="s">
        <v>150</v>
      </c>
      <c r="J44" s="216" t="s">
        <v>121</v>
      </c>
      <c r="K44" s="243"/>
      <c r="L44" s="168">
        <v>0.5</v>
      </c>
      <c r="M44" s="169">
        <v>274</v>
      </c>
      <c r="N44" s="170">
        <v>0</v>
      </c>
      <c r="O44" s="171">
        <v>20</v>
      </c>
      <c r="P44" s="172">
        <v>39</v>
      </c>
      <c r="Q44" s="255">
        <f t="shared" si="16"/>
        <v>43</v>
      </c>
      <c r="R44" s="173">
        <f>IF(ISBLANK(O44),"",IF(K44&gt;0,(TIME(N44,O44,P44))/(K44*10),(TIME(N44,O44,P44))/(L44*1.6095*10)))</f>
        <v>1.7819543681612646E-3</v>
      </c>
      <c r="S44" s="217">
        <v>1</v>
      </c>
      <c r="T44" s="218">
        <v>39</v>
      </c>
      <c r="U44" s="221"/>
      <c r="V44" s="219">
        <v>10.5</v>
      </c>
      <c r="W44" s="169">
        <v>224</v>
      </c>
      <c r="X44" s="170">
        <v>0</v>
      </c>
      <c r="Y44" s="220">
        <v>37</v>
      </c>
      <c r="Z44" s="221">
        <v>54</v>
      </c>
      <c r="AA44" s="181">
        <f>IF(ISBLANK(Y44),"",IF(U44&gt;0,(U44/((X44)+(Y44/60)+(Z44/3600))),((V44*1.6095)/((X44)+(Y44/60)+(Z44/3600)))))</f>
        <v>26.754221635883905</v>
      </c>
      <c r="AB44" s="150">
        <f>RANK(AC44,$AC$6:AC$57,0)</f>
        <v>30</v>
      </c>
      <c r="AC44" s="182">
        <f>IF(ISBLANK(Y44),"",AA44*0.6095)</f>
        <v>16.30669808707124</v>
      </c>
      <c r="AD44" s="222">
        <v>1</v>
      </c>
      <c r="AE44" s="223">
        <v>35</v>
      </c>
      <c r="AF44" s="221"/>
      <c r="AG44" s="224">
        <v>3.1</v>
      </c>
      <c r="AH44" s="169">
        <v>422</v>
      </c>
      <c r="AI44" s="170">
        <v>0</v>
      </c>
      <c r="AJ44" s="220">
        <v>39</v>
      </c>
      <c r="AK44" s="225">
        <v>40</v>
      </c>
      <c r="AL44" s="187">
        <f t="shared" si="20"/>
        <v>5.5209083759324758E-3</v>
      </c>
      <c r="AM44" s="122">
        <f>RANK(AN44,$AN$6:AN$57,1)</f>
        <v>42</v>
      </c>
      <c r="AN44" s="188">
        <f t="shared" si="21"/>
        <v>8.8859020310633197E-3</v>
      </c>
      <c r="AO44" s="249">
        <f>347/435</f>
        <v>0.79770114942528736</v>
      </c>
      <c r="AP44" s="125">
        <f t="shared" si="19"/>
        <v>7.0451388888888883E-2</v>
      </c>
      <c r="AQ44" s="125">
        <f t="shared" si="22"/>
        <v>4.2905092592592585E-2</v>
      </c>
      <c r="AR44" s="9" t="s">
        <v>151</v>
      </c>
      <c r="AS44" s="9">
        <v>435</v>
      </c>
      <c r="AT44" s="248">
        <f t="shared" si="9"/>
        <v>0.62988505747126433</v>
      </c>
      <c r="AU44" s="248">
        <f t="shared" si="10"/>
        <v>0.51494252873563218</v>
      </c>
      <c r="AV44" s="248">
        <f t="shared" si="11"/>
        <v>0.97011494252873565</v>
      </c>
      <c r="AW44" s="248">
        <f t="shared" si="13"/>
        <v>0.20354854608181369</v>
      </c>
      <c r="AX44" s="248">
        <f t="shared" si="14"/>
        <v>0.37358304583538687</v>
      </c>
      <c r="AY44" s="248">
        <f t="shared" si="15"/>
        <v>0.390997207162806</v>
      </c>
    </row>
    <row r="45" spans="1:51" ht="15.75" thickBot="1" x14ac:dyDescent="0.3">
      <c r="A45" s="360">
        <v>40</v>
      </c>
      <c r="B45" s="189" t="s">
        <v>140</v>
      </c>
      <c r="C45" s="189" t="s">
        <v>74</v>
      </c>
      <c r="D45" s="250">
        <v>40699</v>
      </c>
      <c r="E45" s="129">
        <v>6</v>
      </c>
      <c r="F45" s="130">
        <v>20</v>
      </c>
      <c r="G45" s="131">
        <v>50</v>
      </c>
      <c r="H45" s="251" t="s">
        <v>153</v>
      </c>
      <c r="I45" s="251" t="s">
        <v>152</v>
      </c>
      <c r="J45" s="366" t="s">
        <v>77</v>
      </c>
      <c r="K45" s="241"/>
      <c r="L45" s="253">
        <v>1.2</v>
      </c>
      <c r="M45" s="146"/>
      <c r="N45" s="129">
        <v>0</v>
      </c>
      <c r="O45" s="130">
        <v>45</v>
      </c>
      <c r="P45" s="254">
        <v>38</v>
      </c>
      <c r="Q45" s="255">
        <f t="shared" si="16"/>
        <v>29</v>
      </c>
      <c r="R45" s="256">
        <f>IF(ISBLANK(O45),"",IF(K45&gt;0,(TIME(N45,O45,P45))/(K45*10),(TIME(N45,O45,P45))/(L45*1.6095*10)))</f>
        <v>1.6407691216120338E-3</v>
      </c>
      <c r="S45" s="257">
        <v>3</v>
      </c>
      <c r="T45" s="258">
        <v>31</v>
      </c>
      <c r="U45" s="245"/>
      <c r="V45" s="246">
        <v>57</v>
      </c>
      <c r="W45" s="146"/>
      <c r="X45" s="129">
        <v>3</v>
      </c>
      <c r="Y45" s="147">
        <v>37</v>
      </c>
      <c r="Z45" s="148">
        <v>28</v>
      </c>
      <c r="AA45" s="149">
        <f>IF(ISBLANK(Y45),"",IF(U45&gt;0,(U45/((X45)+(Y45/60)+(Z45/3600))),((V45*1.6095)/((X45)+(Y45/60)+(Z45/3600)))))</f>
        <v>25.311879215205398</v>
      </c>
      <c r="AB45" s="150">
        <f>RANK(AC45,$AC$6:AC$57,0)</f>
        <v>41</v>
      </c>
      <c r="AC45" s="151">
        <f>IF(ISBLANK(Y45),"",AA45*0.6095)</f>
        <v>15.427590381667692</v>
      </c>
      <c r="AD45" s="152">
        <v>1</v>
      </c>
      <c r="AE45" s="153">
        <v>5</v>
      </c>
      <c r="AF45" s="230"/>
      <c r="AG45" s="211">
        <v>13.1</v>
      </c>
      <c r="AH45" s="146"/>
      <c r="AI45" s="129">
        <v>1</v>
      </c>
      <c r="AJ45" s="147">
        <v>53</v>
      </c>
      <c r="AK45" s="156">
        <v>7</v>
      </c>
      <c r="AL45" s="157">
        <f t="shared" si="20"/>
        <v>3.7256480838125136E-3</v>
      </c>
      <c r="AM45" s="122">
        <f>RANK(AN45,$AN$6:AN$57,1)</f>
        <v>1</v>
      </c>
      <c r="AN45" s="158">
        <f t="shared" si="21"/>
        <v>5.9964305908962404E-3</v>
      </c>
      <c r="AO45" s="248">
        <f>619/865</f>
        <v>0.715606936416185</v>
      </c>
      <c r="AP45" s="125">
        <f t="shared" si="19"/>
        <v>0.26445601851851852</v>
      </c>
      <c r="AQ45" s="125">
        <f t="shared" si="22"/>
        <v>0.18590277777777778</v>
      </c>
      <c r="AR45" s="9" t="s">
        <v>156</v>
      </c>
      <c r="AS45" s="9">
        <v>619</v>
      </c>
      <c r="AT45" s="248">
        <f t="shared" si="9"/>
        <v>0</v>
      </c>
      <c r="AU45" s="248">
        <f t="shared" si="10"/>
        <v>0</v>
      </c>
      <c r="AV45" s="248">
        <f t="shared" si="11"/>
        <v>0</v>
      </c>
      <c r="AW45" s="248">
        <f t="shared" si="13"/>
        <v>0.11983018950501116</v>
      </c>
      <c r="AX45" s="248">
        <f t="shared" si="14"/>
        <v>0.57105343778721174</v>
      </c>
      <c r="AY45" s="248">
        <f t="shared" si="15"/>
        <v>0.29703706945599373</v>
      </c>
    </row>
    <row r="46" spans="1:51" ht="13.5" thickBot="1" x14ac:dyDescent="0.25">
      <c r="A46" s="360">
        <v>41</v>
      </c>
      <c r="B46" s="189" t="s">
        <v>26</v>
      </c>
      <c r="C46" s="189" t="s">
        <v>53</v>
      </c>
      <c r="D46" s="250">
        <v>40712</v>
      </c>
      <c r="E46" s="129">
        <v>2</v>
      </c>
      <c r="F46" s="130">
        <v>59</v>
      </c>
      <c r="G46" s="131">
        <v>58</v>
      </c>
      <c r="H46" s="251" t="s">
        <v>157</v>
      </c>
      <c r="I46" s="251" t="s">
        <v>158</v>
      </c>
      <c r="J46" s="252" t="s">
        <v>159</v>
      </c>
      <c r="K46" s="241"/>
      <c r="L46" s="253">
        <v>0.5</v>
      </c>
      <c r="M46" s="146">
        <v>366</v>
      </c>
      <c r="N46" s="129">
        <v>0</v>
      </c>
      <c r="O46" s="130">
        <v>16</v>
      </c>
      <c r="P46" s="254">
        <v>34</v>
      </c>
      <c r="Q46" s="255">
        <f t="shared" si="16"/>
        <v>7</v>
      </c>
      <c r="R46" s="256">
        <f>IF(ISBLANK(O46),"",IF(K46&gt;0,(TIME(N46,O46,P46))/(K46*10),(TIME(N46,O46,P46))/(L46*1.6095*10)))</f>
        <v>1.4295905100502801E-3</v>
      </c>
      <c r="S46" s="257">
        <v>1</v>
      </c>
      <c r="T46" s="258">
        <v>54</v>
      </c>
      <c r="U46" s="245"/>
      <c r="V46" s="246">
        <v>25</v>
      </c>
      <c r="W46" s="146">
        <v>341</v>
      </c>
      <c r="X46" s="129">
        <v>1</v>
      </c>
      <c r="Y46" s="147">
        <v>25</v>
      </c>
      <c r="Z46" s="148">
        <v>46</v>
      </c>
      <c r="AA46" s="149">
        <f>IF(ISBLANK(Y46),"",IF(U46&gt;0,(U46/((X46)+(Y46/60)+(Z46/3600))),((V46*1.6095)/((X46)+(Y46/60)+(Z46/3600)))))</f>
        <v>28.1490478041197</v>
      </c>
      <c r="AB46" s="150">
        <f>RANK(AC46,$AC$6:AC$57,0)</f>
        <v>15</v>
      </c>
      <c r="AC46" s="151">
        <f>IF(ISBLANK(Y46),"",AA46*0.6095)</f>
        <v>17.156844636610959</v>
      </c>
      <c r="AD46" s="152">
        <v>2</v>
      </c>
      <c r="AE46" s="153">
        <v>6</v>
      </c>
      <c r="AF46" s="230"/>
      <c r="AG46" s="211">
        <v>6.2</v>
      </c>
      <c r="AH46" s="146">
        <v>477</v>
      </c>
      <c r="AI46" s="129">
        <v>1</v>
      </c>
      <c r="AJ46" s="147">
        <v>13</v>
      </c>
      <c r="AK46" s="156">
        <v>40</v>
      </c>
      <c r="AL46" s="157">
        <f t="shared" si="20"/>
        <v>5.1265577776515858E-3</v>
      </c>
      <c r="AM46" s="122">
        <f>RANK(AN46,$AN$6:AN$57,1)</f>
        <v>31</v>
      </c>
      <c r="AN46" s="158">
        <f t="shared" si="21"/>
        <v>8.2511947431302274E-3</v>
      </c>
      <c r="AO46" s="248">
        <f>442/485</f>
        <v>0.91134020618556699</v>
      </c>
      <c r="AP46" s="125">
        <f t="shared" si="19"/>
        <v>0.125</v>
      </c>
      <c r="AQ46" s="125">
        <f t="shared" si="22"/>
        <v>7.3842592592592599E-2</v>
      </c>
      <c r="AR46" s="9" t="s">
        <v>115</v>
      </c>
      <c r="AS46" s="9">
        <v>485</v>
      </c>
      <c r="AT46" s="248">
        <f t="shared" si="9"/>
        <v>0.75463917525773194</v>
      </c>
      <c r="AU46" s="248">
        <f t="shared" si="10"/>
        <v>0.70309278350515458</v>
      </c>
      <c r="AV46" s="248">
        <f t="shared" si="11"/>
        <v>0.98350515463917521</v>
      </c>
      <c r="AW46" s="248">
        <f t="shared" si="13"/>
        <v>9.2037037037037028E-2</v>
      </c>
      <c r="AX46" s="248">
        <f t="shared" si="14"/>
        <v>0.47648148148148151</v>
      </c>
      <c r="AY46" s="248">
        <f t="shared" si="15"/>
        <v>0.40925925925925927</v>
      </c>
    </row>
    <row r="47" spans="1:51" ht="13.5" thickBot="1" x14ac:dyDescent="0.25">
      <c r="A47" s="360">
        <v>42</v>
      </c>
      <c r="B47" s="189" t="s">
        <v>26</v>
      </c>
      <c r="C47" s="189" t="s">
        <v>27</v>
      </c>
      <c r="D47" s="242">
        <v>40737</v>
      </c>
      <c r="E47" s="129">
        <v>1</v>
      </c>
      <c r="F47" s="130">
        <v>26</v>
      </c>
      <c r="G47" s="131">
        <v>33</v>
      </c>
      <c r="H47" s="251" t="s">
        <v>160</v>
      </c>
      <c r="I47" s="251" t="s">
        <v>161</v>
      </c>
      <c r="J47" s="252" t="s">
        <v>159</v>
      </c>
      <c r="K47" s="241"/>
      <c r="L47" s="253">
        <v>0.5</v>
      </c>
      <c r="M47" s="146">
        <v>234</v>
      </c>
      <c r="N47" s="129">
        <v>0</v>
      </c>
      <c r="O47" s="130">
        <v>17</v>
      </c>
      <c r="P47" s="254">
        <v>59</v>
      </c>
      <c r="Q47" s="255">
        <f t="shared" si="16"/>
        <v>19</v>
      </c>
      <c r="R47" s="256">
        <f>IF(ISBLANK(O47),"",IF(K47&gt;0,(TIME(N47,O47,P47))/(K47*10),(TIME(N47,O47,P47))/(L47*1.6095*10)))</f>
        <v>1.5518391955173564E-3</v>
      </c>
      <c r="S47" s="257">
        <v>1</v>
      </c>
      <c r="T47" s="258">
        <v>11</v>
      </c>
      <c r="U47" s="245"/>
      <c r="V47" s="246">
        <v>10.5</v>
      </c>
      <c r="W47" s="146">
        <v>159</v>
      </c>
      <c r="X47" s="129">
        <v>0</v>
      </c>
      <c r="Y47" s="147">
        <v>35</v>
      </c>
      <c r="Z47" s="148">
        <v>7</v>
      </c>
      <c r="AA47" s="149">
        <f>IF(ISBLANK(Y47),"",IF(U47&gt;0,(U47/((X47)+(Y47/60)+(Z47/3600))),((V47*1.6095)/((X47)+(Y47/60)+(Z47/3600)))))</f>
        <v>28.874750830564786</v>
      </c>
      <c r="AB47" s="150">
        <f>RANK(AC47,$AC$6:AC$57,0)</f>
        <v>7</v>
      </c>
      <c r="AC47" s="151">
        <f>IF(ISBLANK(Y47),"",AA47*0.6095)</f>
        <v>17.599160631229239</v>
      </c>
      <c r="AD47" s="152">
        <v>1</v>
      </c>
      <c r="AE47" s="153">
        <v>21</v>
      </c>
      <c r="AF47" s="230"/>
      <c r="AG47" s="211">
        <v>3.1</v>
      </c>
      <c r="AH47" s="146">
        <v>379</v>
      </c>
      <c r="AI47" s="129">
        <v>0</v>
      </c>
      <c r="AJ47" s="147">
        <v>30</v>
      </c>
      <c r="AK47" s="156">
        <v>57</v>
      </c>
      <c r="AL47" s="157">
        <f t="shared" si="20"/>
        <v>4.3077003588683242E-3</v>
      </c>
      <c r="AM47" s="122">
        <f>RANK(AN47,$AN$6:AN$57,1)</f>
        <v>6</v>
      </c>
      <c r="AN47" s="158">
        <f t="shared" si="21"/>
        <v>6.9332437275985669E-3</v>
      </c>
      <c r="AO47" s="248">
        <f>234/454</f>
        <v>0.51541850220264318</v>
      </c>
      <c r="AP47" s="125">
        <f t="shared" si="19"/>
        <v>6.0127314814814814E-2</v>
      </c>
      <c r="AQ47" s="125">
        <f t="shared" si="22"/>
        <v>3.8634259259259257E-2</v>
      </c>
      <c r="AR47" s="9"/>
      <c r="AS47" s="9">
        <v>454</v>
      </c>
      <c r="AT47" s="248">
        <f t="shared" si="9"/>
        <v>0.51541850220264318</v>
      </c>
      <c r="AU47" s="248">
        <f t="shared" si="10"/>
        <v>0.35022026431718062</v>
      </c>
      <c r="AV47" s="248">
        <f t="shared" si="11"/>
        <v>0.83480176211453749</v>
      </c>
      <c r="AW47" s="248">
        <f t="shared" si="13"/>
        <v>0.2076997112608277</v>
      </c>
      <c r="AX47" s="248">
        <f t="shared" si="14"/>
        <v>0.40558229066410012</v>
      </c>
      <c r="AY47" s="248">
        <f t="shared" si="15"/>
        <v>0.35745909528392689</v>
      </c>
    </row>
    <row r="48" spans="1:51" ht="13.5" thickBot="1" x14ac:dyDescent="0.25">
      <c r="A48" s="359">
        <v>43</v>
      </c>
      <c r="B48" s="159" t="s">
        <v>162</v>
      </c>
      <c r="C48" s="160" t="s">
        <v>74</v>
      </c>
      <c r="D48" s="242">
        <v>40797</v>
      </c>
      <c r="E48" s="170">
        <v>7</v>
      </c>
      <c r="F48" s="171">
        <v>2</v>
      </c>
      <c r="G48" s="214">
        <v>4</v>
      </c>
      <c r="H48" s="236" t="s">
        <v>172</v>
      </c>
      <c r="I48" s="236" t="s">
        <v>173</v>
      </c>
      <c r="J48" s="216" t="s">
        <v>159</v>
      </c>
      <c r="K48" s="243"/>
      <c r="L48" s="168">
        <v>1.2</v>
      </c>
      <c r="M48" s="169">
        <v>541</v>
      </c>
      <c r="N48" s="170">
        <v>0</v>
      </c>
      <c r="O48" s="171">
        <v>47</v>
      </c>
      <c r="P48" s="172">
        <v>16</v>
      </c>
      <c r="Q48" s="255">
        <f t="shared" si="16"/>
        <v>37</v>
      </c>
      <c r="R48" s="173">
        <f t="shared" si="2"/>
        <v>1.699496431297198E-3</v>
      </c>
      <c r="S48" s="217">
        <v>2</v>
      </c>
      <c r="T48" s="218">
        <v>36</v>
      </c>
      <c r="U48" s="221"/>
      <c r="V48" s="219">
        <v>56</v>
      </c>
      <c r="W48" s="169">
        <v>378</v>
      </c>
      <c r="X48" s="170">
        <v>3</v>
      </c>
      <c r="Y48" s="220">
        <v>11</v>
      </c>
      <c r="Z48" s="221">
        <v>39</v>
      </c>
      <c r="AA48" s="181">
        <f t="shared" si="17"/>
        <v>28.217688494651707</v>
      </c>
      <c r="AB48" s="150">
        <f>RANK(AC48,$AC$6:AC$57,0)</f>
        <v>14</v>
      </c>
      <c r="AC48" s="182">
        <f t="shared" si="18"/>
        <v>17.198681137490215</v>
      </c>
      <c r="AD48" s="222">
        <v>3</v>
      </c>
      <c r="AE48" s="223">
        <v>2</v>
      </c>
      <c r="AF48" s="221"/>
      <c r="AG48" s="224">
        <v>13.1</v>
      </c>
      <c r="AH48" s="169">
        <v>667</v>
      </c>
      <c r="AI48" s="170">
        <v>2</v>
      </c>
      <c r="AJ48" s="220">
        <v>57</v>
      </c>
      <c r="AK48" s="225">
        <v>34</v>
      </c>
      <c r="AL48" s="187">
        <f t="shared" si="20"/>
        <v>5.8483946787886414E-3</v>
      </c>
      <c r="AM48" s="122">
        <f>RANK(AN48,$AN$6:AN$57,1)</f>
        <v>43</v>
      </c>
      <c r="AN48" s="188">
        <f t="shared" si="21"/>
        <v>9.4129912355103186E-3</v>
      </c>
      <c r="AO48" s="249">
        <f>624/751</f>
        <v>0.83089214380825571</v>
      </c>
      <c r="AP48" s="125">
        <f t="shared" si="19"/>
        <v>0.29313657407407406</v>
      </c>
      <c r="AQ48" s="125">
        <f t="shared" si="22"/>
        <v>0.16982638888888893</v>
      </c>
      <c r="AR48" s="9"/>
      <c r="AS48" s="9">
        <f>751</f>
        <v>751</v>
      </c>
      <c r="AT48" s="248">
        <f>M48/AS48</f>
        <v>0.72037283621837545</v>
      </c>
      <c r="AU48" s="248">
        <f>W48/AS48</f>
        <v>0.50332889480692411</v>
      </c>
      <c r="AV48" s="248">
        <f>AH48/AS48</f>
        <v>0.88814913448735022</v>
      </c>
      <c r="AW48" s="248">
        <f t="shared" si="13"/>
        <v>0.11197536226161804</v>
      </c>
      <c r="AX48" s="248">
        <f t="shared" si="14"/>
        <v>0.45402140008686387</v>
      </c>
      <c r="AY48" s="248">
        <f t="shared" si="15"/>
        <v>0.42065779602795433</v>
      </c>
    </row>
    <row r="49" spans="1:51" ht="13.5" thickBot="1" x14ac:dyDescent="0.25">
      <c r="A49" s="360">
        <v>44</v>
      </c>
      <c r="B49" s="189" t="s">
        <v>140</v>
      </c>
      <c r="C49" s="189" t="s">
        <v>74</v>
      </c>
      <c r="D49" s="250">
        <v>41063</v>
      </c>
      <c r="E49" s="129">
        <v>7</v>
      </c>
      <c r="F49" s="130">
        <v>12</v>
      </c>
      <c r="G49" s="131">
        <v>53</v>
      </c>
      <c r="H49" s="251" t="s">
        <v>180</v>
      </c>
      <c r="I49" s="251" t="s">
        <v>181</v>
      </c>
      <c r="J49" s="252" t="s">
        <v>159</v>
      </c>
      <c r="K49" s="241"/>
      <c r="L49" s="253">
        <v>1.2</v>
      </c>
      <c r="M49" s="146">
        <v>875</v>
      </c>
      <c r="N49" s="129">
        <v>0</v>
      </c>
      <c r="O49" s="130">
        <v>46</v>
      </c>
      <c r="P49" s="254">
        <v>43</v>
      </c>
      <c r="Q49" s="255">
        <f t="shared" si="16"/>
        <v>35</v>
      </c>
      <c r="R49" s="256">
        <f>IF(ISBLANK(O49),"",IF(K49&gt;0,(TIME(N49,O49,P49))/(K49*10),(TIME(N49,O49,P49))/(L49*1.6095*10)))</f>
        <v>1.6797209086481123E-3</v>
      </c>
      <c r="S49" s="257">
        <v>2</v>
      </c>
      <c r="T49" s="258">
        <v>53</v>
      </c>
      <c r="U49" s="245"/>
      <c r="V49" s="246">
        <v>56</v>
      </c>
      <c r="W49" s="146">
        <v>804</v>
      </c>
      <c r="X49" s="129">
        <v>3</v>
      </c>
      <c r="Y49" s="147">
        <v>33</v>
      </c>
      <c r="Z49" s="148">
        <v>17</v>
      </c>
      <c r="AA49" s="149">
        <f>IF(ISBLANK(Y49),"",IF(U49&gt;0,(U49/((X49)+(Y49/60)+(Z49/3600))),((V49*1.6095)/((X49)+(Y49/60)+(Z49/3600)))))</f>
        <v>25.355567711182307</v>
      </c>
      <c r="AB49" s="150">
        <f>RANK(AC49,$AC$6:AC$57,0)</f>
        <v>40</v>
      </c>
      <c r="AC49" s="151">
        <f>IF(ISBLANK(Y49),"",AA49*0.6095)</f>
        <v>15.454218519965616</v>
      </c>
      <c r="AD49" s="152">
        <v>2</v>
      </c>
      <c r="AE49" s="153">
        <v>50</v>
      </c>
      <c r="AF49" s="230"/>
      <c r="AG49" s="211">
        <v>13.1</v>
      </c>
      <c r="AH49" s="146">
        <v>915</v>
      </c>
      <c r="AI49" s="129">
        <v>2</v>
      </c>
      <c r="AJ49" s="147">
        <v>47</v>
      </c>
      <c r="AK49" s="156">
        <v>8</v>
      </c>
      <c r="AL49" s="157">
        <f t="shared" ref="AL49:AL50" si="23">IF(ISBLANK(AJ49),"",IF(ISNUMBER(AF49),(TIME(AI49,AJ49,AK49))/(AF49),(TIME(AI49,AJ49,AK49))/(AG49)/1.6095))</f>
        <v>5.5047589486476919E-3</v>
      </c>
      <c r="AM49" s="122">
        <f>RANK(AN49,$AN$6:AN$57,1)</f>
        <v>41</v>
      </c>
      <c r="AN49" s="158">
        <f t="shared" ref="AN49:AN50" si="24">IF(ISBLANK(AJ49),"",IF(AF49&gt;0,(TIME(AI49,AJ49,AK49))/(AF49/1.6095),(TIME(AI49,AJ49,AK49))/(AG49)))</f>
        <v>8.8599095278484603E-3</v>
      </c>
      <c r="AO49" s="248">
        <f>928/1003</f>
        <v>0.92522432701894319</v>
      </c>
      <c r="AP49" s="125">
        <f t="shared" ref="AP49:AP50" si="25">TIME(N49,O49,P49) + TIME(X49,Y49,Z49) + TIME(AI49,AJ49,AK49) + TIME(0,S49,T49) + TIME(0,AD49,AE49)</f>
        <v>0.30059027777777786</v>
      </c>
      <c r="AQ49" s="125">
        <f t="shared" ref="AQ49:AQ50" si="26">TIME(N49,O49,P49) + TIME(X49,Y49,Z49) + TIME(0,S49,T49) + TIME(0,AD49,AE49)</f>
        <v>0.18452546296296299</v>
      </c>
      <c r="AR49" s="9"/>
      <c r="AS49" s="9">
        <v>1003</v>
      </c>
      <c r="AT49" s="248">
        <f t="shared" ref="AT49:AT50" si="27">M49/AS49</f>
        <v>0.87238285144566297</v>
      </c>
      <c r="AU49" s="248">
        <f t="shared" ref="AU49:AU50" si="28">W49/AS49</f>
        <v>0.80159521435692926</v>
      </c>
      <c r="AV49" s="248">
        <f t="shared" ref="AV49:AV50" si="29">AH49/AS49</f>
        <v>0.91226321036889335</v>
      </c>
      <c r="AW49" s="248">
        <f t="shared" si="13"/>
        <v>0.10792807362057678</v>
      </c>
      <c r="AX49" s="248">
        <f t="shared" si="14"/>
        <v>0.49274190443186622</v>
      </c>
      <c r="AY49" s="248">
        <f t="shared" si="15"/>
        <v>0.38612298332755762</v>
      </c>
    </row>
    <row r="50" spans="1:51" ht="13.5" thickBot="1" x14ac:dyDescent="0.25">
      <c r="A50" s="360">
        <v>45</v>
      </c>
      <c r="B50" s="189" t="s">
        <v>26</v>
      </c>
      <c r="C50" s="189" t="s">
        <v>53</v>
      </c>
      <c r="D50" s="364">
        <v>41076</v>
      </c>
      <c r="E50" s="129">
        <v>3</v>
      </c>
      <c r="F50" s="130">
        <v>19</v>
      </c>
      <c r="G50" s="131">
        <v>8</v>
      </c>
      <c r="H50" s="251" t="s">
        <v>182</v>
      </c>
      <c r="I50" s="251" t="s">
        <v>82</v>
      </c>
      <c r="J50" s="252" t="s">
        <v>159</v>
      </c>
      <c r="K50" s="241"/>
      <c r="L50" s="253">
        <v>1</v>
      </c>
      <c r="M50" s="146">
        <v>269</v>
      </c>
      <c r="N50" s="129">
        <v>0</v>
      </c>
      <c r="O50" s="130">
        <v>37</v>
      </c>
      <c r="P50" s="254">
        <v>30</v>
      </c>
      <c r="Q50" s="255">
        <f t="shared" si="16"/>
        <v>27</v>
      </c>
      <c r="R50" s="256">
        <f>IF(ISBLANK(O50),"",IF(K50&gt;0,(TIME(N50,O50,P50))/(K50*10),(TIME(N50,O50,P50))/(L50*1.6095*10)))</f>
        <v>1.6179973076524802E-3</v>
      </c>
      <c r="S50" s="257">
        <v>2</v>
      </c>
      <c r="T50" s="258">
        <v>51</v>
      </c>
      <c r="U50" s="245"/>
      <c r="V50" s="246">
        <v>25</v>
      </c>
      <c r="W50" s="146">
        <v>235</v>
      </c>
      <c r="X50" s="129">
        <v>1</v>
      </c>
      <c r="Y50" s="147">
        <v>29</v>
      </c>
      <c r="Z50" s="148">
        <v>20</v>
      </c>
      <c r="AA50" s="149">
        <f>IF(ISBLANK(Y50),"",IF(U50&gt;0,(U50/((X50)+(Y50/60)+(Z50/3600))),((V50*1.6095)/((X50)+(Y50/60)+(Z50/3600)))))</f>
        <v>27.025186567164177</v>
      </c>
      <c r="AB50" s="150">
        <f>RANK(AC50,$AC$6:AC$57,0)</f>
        <v>27</v>
      </c>
      <c r="AC50" s="151">
        <f>IF(ISBLANK(Y50),"",AA50*0.6095)</f>
        <v>16.471851212686566</v>
      </c>
      <c r="AD50" s="152">
        <v>2</v>
      </c>
      <c r="AE50" s="153">
        <v>11</v>
      </c>
      <c r="AF50" s="230"/>
      <c r="AG50" s="211">
        <v>6.2</v>
      </c>
      <c r="AH50" s="146">
        <v>335</v>
      </c>
      <c r="AI50" s="129">
        <v>1</v>
      </c>
      <c r="AJ50" s="147">
        <v>7</v>
      </c>
      <c r="AK50" s="156">
        <v>8</v>
      </c>
      <c r="AL50" s="157">
        <f t="shared" si="23"/>
        <v>4.6718947349277343E-3</v>
      </c>
      <c r="AM50" s="122">
        <f>RANK(AN50,$AN$6:AN$57,1)</f>
        <v>16</v>
      </c>
      <c r="AN50" s="158">
        <f t="shared" si="24"/>
        <v>7.5194145758661884E-3</v>
      </c>
      <c r="AO50" s="248">
        <f>293/351</f>
        <v>0.83475783475783472</v>
      </c>
      <c r="AP50" s="125">
        <f t="shared" si="25"/>
        <v>0.13819444444444443</v>
      </c>
      <c r="AQ50" s="125">
        <f t="shared" si="26"/>
        <v>9.1574074074074072E-2</v>
      </c>
      <c r="AR50" s="9" t="s">
        <v>183</v>
      </c>
      <c r="AS50" s="9">
        <v>351</v>
      </c>
      <c r="AT50" s="248">
        <f t="shared" si="27"/>
        <v>0.76638176638176636</v>
      </c>
      <c r="AU50" s="248">
        <f t="shared" si="28"/>
        <v>0.66951566951566954</v>
      </c>
      <c r="AV50" s="248">
        <f t="shared" si="29"/>
        <v>0.95441595441595439</v>
      </c>
      <c r="AW50" s="248">
        <f t="shared" si="13"/>
        <v>0.18844221105527642</v>
      </c>
      <c r="AX50" s="248">
        <f t="shared" si="14"/>
        <v>0.44891122278056955</v>
      </c>
      <c r="AY50" s="248">
        <f t="shared" si="15"/>
        <v>0.33735343383584593</v>
      </c>
    </row>
    <row r="51" spans="1:51" ht="13.5" thickBot="1" x14ac:dyDescent="0.25">
      <c r="A51" s="360">
        <v>46</v>
      </c>
      <c r="B51" s="189" t="s">
        <v>186</v>
      </c>
      <c r="C51" s="363" t="s">
        <v>74</v>
      </c>
      <c r="D51" s="364">
        <v>40909</v>
      </c>
      <c r="E51" s="148">
        <v>6</v>
      </c>
      <c r="F51" s="130">
        <v>57</v>
      </c>
      <c r="G51" s="131">
        <v>44</v>
      </c>
      <c r="H51" s="251" t="s">
        <v>187</v>
      </c>
      <c r="I51" s="251" t="s">
        <v>188</v>
      </c>
      <c r="J51" s="252" t="s">
        <v>159</v>
      </c>
      <c r="K51" s="241"/>
      <c r="L51" s="253">
        <v>1.2</v>
      </c>
      <c r="M51" s="146">
        <v>97</v>
      </c>
      <c r="N51" s="129">
        <v>0</v>
      </c>
      <c r="O51" s="130">
        <v>32</v>
      </c>
      <c r="P51" s="254">
        <v>1</v>
      </c>
      <c r="Q51" s="255">
        <f t="shared" si="16"/>
        <v>1</v>
      </c>
      <c r="R51" s="256">
        <f>IF(ISBLANK(O51),"",IF(K51&gt;0,(TIME(N51,O51,P51))/(K51*10),(TIME(N51,O51,P51))/(L51*1.6095*10)))</f>
        <v>1.151175121481635E-3</v>
      </c>
      <c r="S51" s="257">
        <v>1</v>
      </c>
      <c r="T51" s="258">
        <v>28</v>
      </c>
      <c r="U51" s="245"/>
      <c r="V51" s="246">
        <v>56</v>
      </c>
      <c r="W51" s="146">
        <v>95</v>
      </c>
      <c r="X51" s="129">
        <v>3</v>
      </c>
      <c r="Y51" s="147">
        <v>21</v>
      </c>
      <c r="Z51" s="148">
        <v>40</v>
      </c>
      <c r="AA51" s="149">
        <f>IF(ISBLANK(Y51),"",IF(U51&gt;0,(U51/((X51)+(Y51/60)+(Z51/3600))),((V51*1.6095)/((X51)+(Y51/60)+(Z51/3600)))))</f>
        <v>26.816132231404957</v>
      </c>
      <c r="AB51" s="150">
        <f>RANK(AC51,$AC$6:AC$57,0)</f>
        <v>28</v>
      </c>
      <c r="AC51" s="151">
        <f>IF(ISBLANK(Y51),"",AA51*0.6095)</f>
        <v>16.344432595041322</v>
      </c>
      <c r="AD51" s="152">
        <v>2</v>
      </c>
      <c r="AE51" s="153">
        <v>18</v>
      </c>
      <c r="AF51" s="230"/>
      <c r="AG51" s="211">
        <v>13.1</v>
      </c>
      <c r="AH51" s="146">
        <v>118</v>
      </c>
      <c r="AI51" s="129">
        <v>3</v>
      </c>
      <c r="AJ51" s="147">
        <v>0</v>
      </c>
      <c r="AK51" s="156">
        <v>19</v>
      </c>
      <c r="AL51" s="157">
        <f t="shared" ref="AL51" si="30">IF(ISBLANK(AJ51),"",IF(ISNUMBER(AF51),(TIME(AI51,AJ51,AK51))/(AF51),(TIME(AI51,AJ51,AK51))/(AG51)/1.6095))</f>
        <v>5.9389695916852187E-3</v>
      </c>
      <c r="AM51" s="122">
        <f>RANK(AN51,$AN$6:AN$57,1)</f>
        <v>46</v>
      </c>
      <c r="AN51" s="158">
        <f t="shared" ref="AN51" si="31">IF(ISBLANK(AJ51),"",IF(AF51&gt;0,(TIME(AI51,AJ51,AK51))/(AF51/1.6095),(TIME(AI51,AJ51,AK51))/(AG51)))</f>
        <v>9.5587715578173589E-3</v>
      </c>
      <c r="AO51" s="248">
        <f>112/124</f>
        <v>0.90322580645161288</v>
      </c>
      <c r="AP51" s="125">
        <f t="shared" ref="AP51" si="32">TIME(N51,O51,P51) + TIME(X51,Y51,Z51) + TIME(AI51,AJ51,AK51) + TIME(0,S51,T51) + TIME(0,AD51,AE51)</f>
        <v>0.29011574074074076</v>
      </c>
      <c r="AQ51" s="125">
        <f t="shared" ref="AQ51" si="33">TIME(N51,O51,P51) + TIME(X51,Y51,Z51) + TIME(0,S51,T51) + TIME(0,AD51,AE51)</f>
        <v>0.16489583333333335</v>
      </c>
      <c r="AR51" s="9" t="s">
        <v>189</v>
      </c>
      <c r="AS51" s="9">
        <v>124</v>
      </c>
      <c r="AT51" s="248">
        <f t="shared" ref="AT51" si="34">M51/AS51</f>
        <v>0.782258064516129</v>
      </c>
      <c r="AU51" s="248">
        <f t="shared" ref="AU51" si="35">W51/AS51</f>
        <v>0.7661290322580645</v>
      </c>
      <c r="AV51" s="248">
        <f t="shared" ref="AV51" si="36">AH51/AS51</f>
        <v>0.95161290322580649</v>
      </c>
      <c r="AW51" s="248">
        <f t="shared" si="13"/>
        <v>7.6637676533950372E-2</v>
      </c>
      <c r="AX51" s="248">
        <f t="shared" si="14"/>
        <v>0.48272560440437245</v>
      </c>
      <c r="AY51" s="248">
        <f t="shared" si="15"/>
        <v>0.43162052182238886</v>
      </c>
    </row>
    <row r="52" spans="1:51" ht="13.5" thickBot="1" x14ac:dyDescent="0.25">
      <c r="A52" s="360">
        <v>47</v>
      </c>
      <c r="B52" s="189" t="s">
        <v>26</v>
      </c>
      <c r="C52" s="363" t="s">
        <v>27</v>
      </c>
      <c r="D52" s="364">
        <v>41101</v>
      </c>
      <c r="E52" s="148">
        <v>1</v>
      </c>
      <c r="F52" s="130">
        <v>26</v>
      </c>
      <c r="G52" s="131">
        <v>43</v>
      </c>
      <c r="H52" s="251" t="s">
        <v>191</v>
      </c>
      <c r="I52" s="251" t="s">
        <v>190</v>
      </c>
      <c r="J52" s="252" t="s">
        <v>159</v>
      </c>
      <c r="K52" s="241"/>
      <c r="L52" s="253">
        <v>0.5</v>
      </c>
      <c r="M52" s="146">
        <v>176</v>
      </c>
      <c r="N52" s="129">
        <v>0</v>
      </c>
      <c r="O52" s="130">
        <v>18</v>
      </c>
      <c r="P52" s="254">
        <v>56</v>
      </c>
      <c r="Q52" s="255">
        <f t="shared" si="16"/>
        <v>28</v>
      </c>
      <c r="R52" s="256">
        <f>IF(ISBLANK(O52),"",IF(K52&gt;0,(TIME(N52,O52,P52))/(K52*10),(TIME(N52,O52,P52))/(L52*1.6095*10)))</f>
        <v>1.6338177257717488E-3</v>
      </c>
      <c r="S52" s="257">
        <v>1</v>
      </c>
      <c r="T52" s="258">
        <v>20</v>
      </c>
      <c r="U52" s="245"/>
      <c r="V52" s="246">
        <v>10.5</v>
      </c>
      <c r="W52" s="146">
        <v>132</v>
      </c>
      <c r="X52" s="129">
        <v>0</v>
      </c>
      <c r="Y52" s="147">
        <v>35</v>
      </c>
      <c r="Z52" s="148">
        <v>25</v>
      </c>
      <c r="AA52" s="149">
        <f>IF(ISBLANK(Y52),"",IF(U52&gt;0,(U52/((X52)+(Y52/60)+(Z52/3600))),((V52*1.6095)/((X52)+(Y52/60)+(Z52/3600)))))</f>
        <v>28.630164705882354</v>
      </c>
      <c r="AB52" s="150">
        <f>RANK(AC52,$AC$6:AC$57,0)</f>
        <v>9</v>
      </c>
      <c r="AC52" s="151">
        <f>IF(ISBLANK(Y52),"",AA52*0.6095)</f>
        <v>17.450085388235298</v>
      </c>
      <c r="AD52" s="152">
        <v>1</v>
      </c>
      <c r="AE52" s="153">
        <v>10</v>
      </c>
      <c r="AF52" s="230"/>
      <c r="AG52" s="211">
        <v>3.1</v>
      </c>
      <c r="AH52" s="146">
        <v>290</v>
      </c>
      <c r="AI52" s="129">
        <v>0</v>
      </c>
      <c r="AJ52" s="147">
        <v>29</v>
      </c>
      <c r="AK52" s="156">
        <v>54</v>
      </c>
      <c r="AL52" s="157">
        <f>IF(ISBLANK(AJ52),"",IF(ISNUMBER(AF52),(TIME(AI52,AJ52,AK52))/(AF52),(TIME(AI52,AJ52,AK52))/(AG52)/1.6095))</f>
        <v>4.1615586665642284E-3</v>
      </c>
      <c r="AM52" s="122">
        <f>RANK(AN52,$AN$6:AN$57,1)</f>
        <v>2</v>
      </c>
      <c r="AN52" s="158">
        <f>IF(ISBLANK(AJ52),"",IF(AF52&gt;0,(TIME(AI52,AJ52,AK52))/(AF52/1.6095),(TIME(AI52,AJ52,AK52))/(AG52)))</f>
        <v>6.6980286738351248E-3</v>
      </c>
      <c r="AO52" s="248">
        <f>212/468</f>
        <v>0.45299145299145299</v>
      </c>
      <c r="AP52" s="125">
        <f>TIME(N52,O52,P52) + TIME(X52,Y52,Z52) + TIME(AI52,AJ52,AK52) + TIME(0,S52,T52) + TIME(0,AD52,AE52)</f>
        <v>6.0243055555555557E-2</v>
      </c>
      <c r="AQ52" s="125">
        <f>TIME(N52,O52,P52) + TIME(X52,Y52,Z52) + TIME(0,S52,T52) + TIME(0,AD52,AE52)</f>
        <v>3.9479166666666669E-2</v>
      </c>
      <c r="AR52" s="9" t="s">
        <v>192</v>
      </c>
      <c r="AS52" s="9">
        <v>417</v>
      </c>
      <c r="AT52" s="248">
        <f>M52/AS52</f>
        <v>0.42206235011990406</v>
      </c>
      <c r="AU52" s="248">
        <f>W52/AS52</f>
        <v>0.31654676258992803</v>
      </c>
      <c r="AV52" s="248">
        <f>AH52/AS52</f>
        <v>0.69544364508393286</v>
      </c>
      <c r="AW52" s="248">
        <f t="shared" si="13"/>
        <v>0.21825168107588855</v>
      </c>
      <c r="AX52" s="248">
        <f t="shared" si="14"/>
        <v>0.40826128722382327</v>
      </c>
      <c r="AY52" s="248">
        <f t="shared" si="15"/>
        <v>0.34466858789625354</v>
      </c>
    </row>
    <row r="53" spans="1:51" ht="13.5" thickBot="1" x14ac:dyDescent="0.25">
      <c r="A53" s="360">
        <v>48</v>
      </c>
      <c r="B53" s="189" t="s">
        <v>206</v>
      </c>
      <c r="C53" s="381" t="s">
        <v>74</v>
      </c>
      <c r="D53" s="364">
        <v>41147</v>
      </c>
      <c r="E53" s="148">
        <v>6</v>
      </c>
      <c r="F53" s="130">
        <v>28</v>
      </c>
      <c r="G53" s="131">
        <v>43</v>
      </c>
      <c r="H53" s="251" t="s">
        <v>207</v>
      </c>
      <c r="I53" s="251" t="s">
        <v>208</v>
      </c>
      <c r="J53" s="252" t="s">
        <v>159</v>
      </c>
      <c r="K53" s="241"/>
      <c r="L53" s="253">
        <v>1.2</v>
      </c>
      <c r="M53" s="146">
        <v>358</v>
      </c>
      <c r="N53" s="129">
        <v>0</v>
      </c>
      <c r="O53" s="130">
        <v>46</v>
      </c>
      <c r="P53" s="254">
        <v>44</v>
      </c>
      <c r="Q53" s="255">
        <f t="shared" si="16"/>
        <v>36</v>
      </c>
      <c r="R53" s="256">
        <f>IF(ISBLANK(O53),"",IF(K53&gt;0,(TIME(N53,O53,P53))/(K53*10),(TIME(N53,O53,P53))/(L53*1.6095*10)))</f>
        <v>1.6803201669102054E-3</v>
      </c>
      <c r="S53" s="257">
        <v>5</v>
      </c>
      <c r="T53" s="258">
        <v>60</v>
      </c>
      <c r="U53" s="245"/>
      <c r="V53" s="246">
        <v>56</v>
      </c>
      <c r="W53" s="146">
        <v>269</v>
      </c>
      <c r="X53" s="129">
        <v>2</v>
      </c>
      <c r="Y53" s="147">
        <v>56</v>
      </c>
      <c r="Z53" s="148">
        <v>18</v>
      </c>
      <c r="AA53" s="149">
        <f>IF(ISBLANK(Y53),"",IF(U53&gt;0,(U53/((X53)+(Y53/60)+(Z53/3600))),((V53*1.6095)/((X53)+(Y53/60)+(Z53/3600)))))</f>
        <v>30.674532047646053</v>
      </c>
      <c r="AB53" s="150">
        <f>RANK(AC53,$AC$6:AC$57,0)</f>
        <v>2</v>
      </c>
      <c r="AC53" s="151">
        <f>IF(ISBLANK(Y53),"",AA53*0.6095)</f>
        <v>18.696127283040269</v>
      </c>
      <c r="AD53" s="152">
        <v>2</v>
      </c>
      <c r="AE53" s="153">
        <v>48</v>
      </c>
      <c r="AF53" s="230"/>
      <c r="AG53" s="211">
        <v>13.1</v>
      </c>
      <c r="AH53" s="146">
        <v>341</v>
      </c>
      <c r="AI53" s="129">
        <v>2</v>
      </c>
      <c r="AJ53" s="147">
        <v>36</v>
      </c>
      <c r="AK53" s="156">
        <v>33</v>
      </c>
      <c r="AL53" s="157">
        <f>IF(ISBLANK(AJ53),"",IF(ISNUMBER(AF53),(TIME(AI53,AJ53,AK53))/(AF53),(TIME(AI53,AJ53,AK53))/(AG53)/1.6095))</f>
        <v>5.1561827687123824E-3</v>
      </c>
      <c r="AM53" s="122">
        <f>RANK(AN53,$AN$6:AN$57,1)</f>
        <v>34</v>
      </c>
      <c r="AN53" s="158">
        <f>IF(ISBLANK(AJ53),"",IF(AF53&gt;0,(TIME(AI53,AJ53,AK53))/(AF53/1.6095),(TIME(AI53,AJ53,AK53))/(AG53)))</f>
        <v>8.2988761662425789E-3</v>
      </c>
      <c r="AO53" s="248">
        <v>0.76801801801801806</v>
      </c>
      <c r="AP53" s="125">
        <f>TIME(N53,O53,P53) + TIME(X53,Y53,Z53) + TIME(AI53,AJ53,AK53) + TIME(0,S53,T53) + TIME(0,AD53,AE53)</f>
        <v>0.26971064814814816</v>
      </c>
      <c r="AQ53" s="125">
        <f>TIME(N53,O53,P53) + TIME(X53,Y53,Z53) + TIME(0,S53,T53) + TIME(0,AD53,AE53)</f>
        <v>0.16099537037037037</v>
      </c>
      <c r="AR53" s="9"/>
      <c r="AS53" s="9">
        <v>444</v>
      </c>
      <c r="AT53" s="248">
        <f>M53/AS53</f>
        <v>0.80630630630630629</v>
      </c>
      <c r="AU53" s="248">
        <f>W53/AS53</f>
        <v>0.60585585585585588</v>
      </c>
      <c r="AV53" s="248">
        <f>AH53/AS53</f>
        <v>0.76801801801801806</v>
      </c>
      <c r="AW53" s="248">
        <f t="shared" ref="AW53" si="37">TIME(N53,O53,P53)/$AP53</f>
        <v>0.12032785478264599</v>
      </c>
      <c r="AX53" s="248">
        <f t="shared" ref="AX53" si="38">TIME(X53,Y53,Z53)/$AP53</f>
        <v>0.45393297000386212</v>
      </c>
      <c r="AY53" s="248">
        <f t="shared" ref="AY53" si="39">TIME(AI53,AJ53,AK53)/$AP53</f>
        <v>0.40308114834999786</v>
      </c>
    </row>
    <row r="54" spans="1:51" ht="13.5" thickBot="1" x14ac:dyDescent="0.25">
      <c r="A54" s="367"/>
      <c r="B54" s="189"/>
      <c r="C54" s="189"/>
      <c r="D54" s="250"/>
      <c r="E54" s="129"/>
      <c r="F54" s="130"/>
      <c r="G54" s="131"/>
      <c r="H54" s="251"/>
      <c r="I54" s="251"/>
      <c r="J54" s="252"/>
      <c r="K54" s="241"/>
      <c r="L54" s="253"/>
      <c r="M54" s="146"/>
      <c r="N54" s="129"/>
      <c r="O54" s="130"/>
      <c r="P54" s="254"/>
      <c r="Q54" s="255"/>
      <c r="R54" s="256"/>
      <c r="S54" s="257"/>
      <c r="T54" s="258"/>
      <c r="U54" s="245"/>
      <c r="V54" s="246"/>
      <c r="W54" s="146"/>
      <c r="X54" s="129"/>
      <c r="Y54" s="147"/>
      <c r="Z54" s="148"/>
      <c r="AA54" s="149"/>
      <c r="AB54" s="150"/>
      <c r="AC54" s="151"/>
      <c r="AD54" s="152"/>
      <c r="AE54" s="153"/>
      <c r="AF54" s="230"/>
      <c r="AG54" s="211"/>
      <c r="AH54" s="146"/>
      <c r="AI54" s="129"/>
      <c r="AJ54" s="147"/>
      <c r="AK54" s="156"/>
      <c r="AL54" s="157"/>
      <c r="AM54" s="122"/>
      <c r="AN54" s="158"/>
      <c r="AO54" s="248"/>
      <c r="AP54" s="125"/>
      <c r="AQ54" s="125"/>
      <c r="AR54" s="9"/>
      <c r="AS54" s="9"/>
    </row>
    <row r="55" spans="1:51" ht="13.5" thickBot="1" x14ac:dyDescent="0.25">
      <c r="B55" s="189"/>
      <c r="C55" s="189"/>
      <c r="D55" s="250"/>
      <c r="E55" s="129"/>
      <c r="F55" s="130"/>
      <c r="G55" s="131"/>
      <c r="H55" s="251"/>
      <c r="I55" s="251"/>
      <c r="J55" s="252"/>
      <c r="K55" s="241"/>
      <c r="L55" s="253"/>
      <c r="M55" s="146"/>
      <c r="N55" s="129"/>
      <c r="O55" s="130"/>
      <c r="P55" s="254"/>
      <c r="Q55" s="255"/>
      <c r="R55" s="256"/>
      <c r="S55" s="257"/>
      <c r="T55" s="258"/>
      <c r="U55" s="245"/>
      <c r="V55" s="246"/>
      <c r="W55" s="146"/>
      <c r="X55" s="129"/>
      <c r="Y55" s="147"/>
      <c r="Z55" s="148"/>
      <c r="AA55" s="149"/>
      <c r="AB55" s="150"/>
      <c r="AC55" s="151"/>
      <c r="AD55" s="152"/>
      <c r="AE55" s="153"/>
      <c r="AF55" s="230"/>
      <c r="AG55" s="211"/>
      <c r="AH55" s="146"/>
      <c r="AI55" s="129"/>
      <c r="AJ55" s="147"/>
      <c r="AK55" s="156"/>
      <c r="AL55" s="157"/>
      <c r="AM55" s="122"/>
      <c r="AN55" s="158"/>
      <c r="AO55" s="248"/>
      <c r="AP55" s="125"/>
      <c r="AQ55" s="125"/>
      <c r="AR55" s="9"/>
      <c r="AS55" s="9"/>
    </row>
    <row r="56" spans="1:51" ht="13.5" thickBot="1" x14ac:dyDescent="0.25">
      <c r="B56" s="127"/>
      <c r="C56" s="127"/>
      <c r="D56" s="240"/>
      <c r="E56" s="138"/>
      <c r="F56" s="139"/>
      <c r="G56" s="228"/>
      <c r="H56" s="259"/>
      <c r="I56" s="259"/>
      <c r="J56" s="134"/>
      <c r="K56" s="241"/>
      <c r="L56" s="136"/>
      <c r="M56" s="137"/>
      <c r="N56" s="138"/>
      <c r="O56" s="139"/>
      <c r="P56" s="140"/>
      <c r="Q56" s="255" t="e">
        <f>RANK(R56,R$6:R$57,1)</f>
        <v>#VALUE!</v>
      </c>
      <c r="R56" s="141" t="str">
        <f t="shared" si="2"/>
        <v/>
      </c>
      <c r="S56" s="142"/>
      <c r="T56" s="143"/>
      <c r="U56" s="230"/>
      <c r="V56" s="202"/>
      <c r="W56" s="137"/>
      <c r="X56" s="138"/>
      <c r="Y56" s="229"/>
      <c r="Z56" s="230"/>
      <c r="AA56" s="149" t="str">
        <f t="shared" si="4"/>
        <v/>
      </c>
      <c r="AB56" s="150" t="e">
        <f>RANK(AC56,$AC$6:AC$57,0)</f>
        <v>#VALUE!</v>
      </c>
      <c r="AC56" s="151" t="str">
        <f t="shared" si="5"/>
        <v/>
      </c>
      <c r="AD56" s="231"/>
      <c r="AE56" s="232"/>
      <c r="AF56" s="230"/>
      <c r="AG56" s="211"/>
      <c r="AH56" s="137"/>
      <c r="AI56" s="138"/>
      <c r="AJ56" s="229"/>
      <c r="AK56" s="233"/>
      <c r="AL56" s="157" t="str">
        <f t="shared" si="6"/>
        <v/>
      </c>
      <c r="AM56" s="122" t="e">
        <f>RANK(AN56,$AN$6:AN$57,1)</f>
        <v>#VALUE!</v>
      </c>
      <c r="AN56" s="158" t="str">
        <f t="shared" si="7"/>
        <v/>
      </c>
      <c r="AO56" s="248"/>
      <c r="AP56" s="9"/>
      <c r="AQ56" s="125"/>
      <c r="AR56" s="9"/>
      <c r="AS56" s="9"/>
    </row>
    <row r="57" spans="1:51" x14ac:dyDescent="0.2">
      <c r="B57" s="127"/>
      <c r="C57" s="127"/>
      <c r="D57" s="240"/>
      <c r="E57" s="138"/>
      <c r="F57" s="139"/>
      <c r="G57" s="228"/>
      <c r="H57" s="259"/>
      <c r="I57" s="259"/>
      <c r="J57" s="134"/>
      <c r="K57" s="241"/>
      <c r="L57" s="136"/>
      <c r="M57" s="137"/>
      <c r="N57" s="138"/>
      <c r="O57" s="139"/>
      <c r="P57" s="140"/>
      <c r="Q57" s="255" t="e">
        <f>RANK(R57,R$6:R$57,1)</f>
        <v>#VALUE!</v>
      </c>
      <c r="R57" s="141" t="str">
        <f t="shared" si="2"/>
        <v/>
      </c>
      <c r="S57" s="142"/>
      <c r="T57" s="143"/>
      <c r="U57" s="230"/>
      <c r="V57" s="202"/>
      <c r="W57" s="137"/>
      <c r="X57" s="138"/>
      <c r="Y57" s="229"/>
      <c r="Z57" s="230"/>
      <c r="AA57" s="149" t="str">
        <f t="shared" si="4"/>
        <v/>
      </c>
      <c r="AB57" s="150" t="e">
        <f>RANK(AC57,$AC$6:AC$57,0)</f>
        <v>#VALUE!</v>
      </c>
      <c r="AC57" s="151" t="str">
        <f t="shared" si="5"/>
        <v/>
      </c>
      <c r="AD57" s="231"/>
      <c r="AE57" s="232"/>
      <c r="AF57" s="230"/>
      <c r="AG57" s="211"/>
      <c r="AH57" s="137"/>
      <c r="AI57" s="138"/>
      <c r="AJ57" s="229"/>
      <c r="AK57" s="233"/>
      <c r="AL57" s="157" t="str">
        <f t="shared" si="6"/>
        <v/>
      </c>
      <c r="AM57" s="122" t="e">
        <f>RANK(AN57,$AN$6:AN$57,1)</f>
        <v>#VALUE!</v>
      </c>
      <c r="AN57" s="158" t="str">
        <f t="shared" si="7"/>
        <v/>
      </c>
      <c r="AO57" s="248"/>
      <c r="AP57" s="9"/>
      <c r="AR57" s="9"/>
      <c r="AS57" s="9"/>
    </row>
    <row r="58" spans="1:51" x14ac:dyDescent="0.2">
      <c r="B58" s="260" t="s">
        <v>73</v>
      </c>
      <c r="C58" s="260" t="s">
        <v>74</v>
      </c>
      <c r="D58" s="261">
        <v>38221</v>
      </c>
      <c r="E58" s="262">
        <v>6</v>
      </c>
      <c r="F58" s="263">
        <v>18</v>
      </c>
      <c r="G58" s="264">
        <v>26</v>
      </c>
      <c r="H58" s="265"/>
      <c r="I58" s="266" t="s">
        <v>94</v>
      </c>
      <c r="J58" s="267" t="s">
        <v>77</v>
      </c>
      <c r="K58" s="268">
        <f t="shared" ref="K58:K64" si="40">L58/0.6214</f>
        <v>1.931123270035404</v>
      </c>
      <c r="L58" s="269">
        <v>1.2</v>
      </c>
      <c r="M58" s="270">
        <v>40</v>
      </c>
      <c r="N58" s="262"/>
      <c r="O58" s="263">
        <v>41</v>
      </c>
      <c r="P58" s="271">
        <v>32</v>
      </c>
      <c r="Q58" s="272" t="str">
        <f t="shared" ref="Q58:Q64" si="41">IF(ISBLANK(N58),"",IF(J58&gt;0,(TIME(M58,N58,O58))/(J58*10),(TIME(M58,N58,O58))/(K58*1.6095*10)))</f>
        <v/>
      </c>
      <c r="R58" s="272">
        <f t="shared" si="2"/>
        <v>1.4935655864197529E-3</v>
      </c>
      <c r="S58" s="273">
        <v>2</v>
      </c>
      <c r="T58" s="274">
        <v>9</v>
      </c>
      <c r="U58" s="275">
        <f t="shared" ref="U58:U64" si="42">V58/0.6214</f>
        <v>91.728355326681694</v>
      </c>
      <c r="V58" s="276">
        <v>57</v>
      </c>
      <c r="W58" s="270">
        <v>38</v>
      </c>
      <c r="X58" s="262">
        <v>3</v>
      </c>
      <c r="Y58" s="277">
        <v>23</v>
      </c>
      <c r="Z58" s="278">
        <v>59</v>
      </c>
      <c r="AA58" s="279">
        <f t="shared" si="4"/>
        <v>26.98113237813989</v>
      </c>
      <c r="AB58" s="280"/>
      <c r="AC58" s="281">
        <f t="shared" si="5"/>
        <v>16.445000184476264</v>
      </c>
      <c r="AD58" s="273">
        <v>1</v>
      </c>
      <c r="AE58" s="274">
        <v>59</v>
      </c>
      <c r="AF58" s="275">
        <f t="shared" ref="AF58:AF64" si="43">AG58/0.6214</f>
        <v>21.081429031219827</v>
      </c>
      <c r="AG58" s="282">
        <v>13.1</v>
      </c>
      <c r="AH58" s="270">
        <v>41</v>
      </c>
      <c r="AI58" s="262">
        <v>2</v>
      </c>
      <c r="AJ58" s="277">
        <v>8</v>
      </c>
      <c r="AK58" s="283">
        <v>48</v>
      </c>
      <c r="AL58" s="284">
        <f t="shared" si="6"/>
        <v>4.2428074639525018E-3</v>
      </c>
      <c r="AM58" s="285"/>
      <c r="AN58" s="285">
        <f t="shared" si="7"/>
        <v>6.8287986132315511E-3</v>
      </c>
      <c r="AO58" s="286" t="s">
        <v>95</v>
      </c>
      <c r="AP58" s="9"/>
      <c r="AQ58" s="125">
        <f t="shared" ref="AQ58:AQ68" si="44">TIME(N58,O58,P58) + TIME(X58,Y58,Z58) + TIME(0,S58,T58) + TIME(0,AD58,AE58)</f>
        <v>0.17336805555555557</v>
      </c>
      <c r="AR58" s="9"/>
      <c r="AS58" s="9"/>
    </row>
    <row r="59" spans="1:51" x14ac:dyDescent="0.2">
      <c r="B59" s="287" t="s">
        <v>73</v>
      </c>
      <c r="C59" s="287" t="s">
        <v>74</v>
      </c>
      <c r="D59" s="288">
        <v>38586</v>
      </c>
      <c r="E59" s="289">
        <v>7</v>
      </c>
      <c r="F59" s="290">
        <v>35</v>
      </c>
      <c r="G59" s="291">
        <v>11</v>
      </c>
      <c r="H59" s="292" t="s">
        <v>96</v>
      </c>
      <c r="I59" s="292" t="s">
        <v>97</v>
      </c>
      <c r="J59" s="293" t="s">
        <v>98</v>
      </c>
      <c r="K59" s="294">
        <f t="shared" si="40"/>
        <v>1.931123270035404</v>
      </c>
      <c r="L59" s="295">
        <v>1.2</v>
      </c>
      <c r="M59" s="296">
        <v>670</v>
      </c>
      <c r="N59" s="289"/>
      <c r="O59" s="290">
        <v>38</v>
      </c>
      <c r="P59" s="297">
        <v>29</v>
      </c>
      <c r="Q59" s="298" t="str">
        <f t="shared" si="41"/>
        <v/>
      </c>
      <c r="R59" s="298">
        <f t="shared" si="2"/>
        <v>1.3838856095679012E-3</v>
      </c>
      <c r="S59" s="299">
        <v>5</v>
      </c>
      <c r="T59" s="300">
        <v>2</v>
      </c>
      <c r="U59" s="301">
        <f t="shared" si="42"/>
        <v>91.728355326681694</v>
      </c>
      <c r="V59" s="302">
        <v>57</v>
      </c>
      <c r="W59" s="296">
        <v>1118</v>
      </c>
      <c r="X59" s="289">
        <v>3</v>
      </c>
      <c r="Y59" s="303">
        <v>38</v>
      </c>
      <c r="Z59" s="304">
        <v>52</v>
      </c>
      <c r="AA59" s="305">
        <f t="shared" si="4"/>
        <v>25.146366065797601</v>
      </c>
      <c r="AB59" s="306"/>
      <c r="AC59" s="307">
        <f t="shared" si="5"/>
        <v>15.326710117103639</v>
      </c>
      <c r="AD59" s="299">
        <v>5</v>
      </c>
      <c r="AE59" s="300">
        <v>0</v>
      </c>
      <c r="AF59" s="301">
        <f t="shared" si="43"/>
        <v>21.081429031219827</v>
      </c>
      <c r="AG59" s="308">
        <v>13.1</v>
      </c>
      <c r="AH59" s="296">
        <v>1155</v>
      </c>
      <c r="AI59" s="289">
        <v>3</v>
      </c>
      <c r="AJ59" s="303">
        <v>7</v>
      </c>
      <c r="AK59" s="309">
        <v>49</v>
      </c>
      <c r="AL59" s="310">
        <f t="shared" si="6"/>
        <v>6.1868785340684195E-3</v>
      </c>
      <c r="AM59" s="311"/>
      <c r="AN59" s="311">
        <f t="shared" si="7"/>
        <v>9.957781000583121E-3</v>
      </c>
      <c r="AO59" s="312" t="s">
        <v>99</v>
      </c>
      <c r="AP59" s="312"/>
      <c r="AQ59" s="125">
        <f t="shared" si="44"/>
        <v>0.18568287037037035</v>
      </c>
      <c r="AR59" s="9"/>
      <c r="AS59" s="9"/>
    </row>
    <row r="60" spans="1:51" x14ac:dyDescent="0.2">
      <c r="B60" s="287" t="s">
        <v>73</v>
      </c>
      <c r="C60" s="287" t="s">
        <v>74</v>
      </c>
      <c r="D60" s="288">
        <v>38221</v>
      </c>
      <c r="E60" s="289">
        <v>7</v>
      </c>
      <c r="F60" s="290">
        <v>3</v>
      </c>
      <c r="G60" s="291">
        <v>48</v>
      </c>
      <c r="H60" s="292" t="s">
        <v>100</v>
      </c>
      <c r="I60" s="292" t="s">
        <v>101</v>
      </c>
      <c r="J60" s="293" t="s">
        <v>34</v>
      </c>
      <c r="K60" s="294">
        <f t="shared" si="40"/>
        <v>1.931123270035404</v>
      </c>
      <c r="L60" s="295">
        <v>1.2</v>
      </c>
      <c r="M60" s="296">
        <v>850</v>
      </c>
      <c r="N60" s="289"/>
      <c r="O60" s="290">
        <v>41</v>
      </c>
      <c r="P60" s="297">
        <v>43</v>
      </c>
      <c r="Q60" s="298" t="str">
        <f t="shared" si="41"/>
        <v/>
      </c>
      <c r="R60" s="298">
        <f t="shared" si="2"/>
        <v>1.5001583719135801E-3</v>
      </c>
      <c r="S60" s="299">
        <v>3</v>
      </c>
      <c r="T60" s="300">
        <v>11</v>
      </c>
      <c r="U60" s="301">
        <f t="shared" si="42"/>
        <v>91.728355326681694</v>
      </c>
      <c r="V60" s="302">
        <v>57</v>
      </c>
      <c r="W60" s="296">
        <v>989</v>
      </c>
      <c r="X60" s="289">
        <v>3</v>
      </c>
      <c r="Y60" s="303">
        <v>26</v>
      </c>
      <c r="Z60" s="304">
        <v>5</v>
      </c>
      <c r="AA60" s="305">
        <f t="shared" si="4"/>
        <v>26.706193220869718</v>
      </c>
      <c r="AB60" s="306"/>
      <c r="AC60" s="307">
        <f t="shared" si="5"/>
        <v>16.277424768120095</v>
      </c>
      <c r="AD60" s="299">
        <v>2</v>
      </c>
      <c r="AE60" s="300">
        <v>45</v>
      </c>
      <c r="AF60" s="301">
        <f t="shared" si="43"/>
        <v>21.081429031219827</v>
      </c>
      <c r="AG60" s="308">
        <v>13.1</v>
      </c>
      <c r="AH60" s="296">
        <v>1073</v>
      </c>
      <c r="AI60" s="289">
        <v>2</v>
      </c>
      <c r="AJ60" s="303">
        <v>50</v>
      </c>
      <c r="AK60" s="309">
        <v>16</v>
      </c>
      <c r="AL60" s="310">
        <f t="shared" si="6"/>
        <v>5.6087630760531526E-3</v>
      </c>
      <c r="AM60" s="311"/>
      <c r="AN60" s="311">
        <f t="shared" si="7"/>
        <v>9.0273041709075484E-3</v>
      </c>
      <c r="AO60" s="312" t="s">
        <v>102</v>
      </c>
      <c r="AP60" s="312"/>
      <c r="AQ60" s="125">
        <f t="shared" si="44"/>
        <v>0.1762037037037037</v>
      </c>
      <c r="AR60" s="9"/>
      <c r="AS60" s="9"/>
    </row>
    <row r="61" spans="1:51" x14ac:dyDescent="0.2">
      <c r="B61" s="260" t="s">
        <v>73</v>
      </c>
      <c r="C61" s="260" t="s">
        <v>74</v>
      </c>
      <c r="D61" s="261">
        <v>38586</v>
      </c>
      <c r="E61" s="262">
        <v>6</v>
      </c>
      <c r="F61" s="263">
        <v>50</v>
      </c>
      <c r="G61" s="264">
        <v>12</v>
      </c>
      <c r="H61" s="266" t="s">
        <v>103</v>
      </c>
      <c r="I61" s="266" t="s">
        <v>104</v>
      </c>
      <c r="J61" s="267" t="s">
        <v>77</v>
      </c>
      <c r="K61" s="268">
        <f t="shared" si="40"/>
        <v>1.931123270035404</v>
      </c>
      <c r="L61" s="269">
        <v>1.2</v>
      </c>
      <c r="M61" s="270">
        <v>49</v>
      </c>
      <c r="N61" s="262"/>
      <c r="O61" s="263">
        <v>45</v>
      </c>
      <c r="P61" s="271">
        <v>17</v>
      </c>
      <c r="Q61" s="272" t="str">
        <f t="shared" si="41"/>
        <v/>
      </c>
      <c r="R61" s="272">
        <f t="shared" si="2"/>
        <v>1.6284180169753085E-3</v>
      </c>
      <c r="S61" s="273">
        <v>2</v>
      </c>
      <c r="T61" s="274">
        <v>24</v>
      </c>
      <c r="U61" s="275">
        <f t="shared" si="42"/>
        <v>91.728355326681694</v>
      </c>
      <c r="V61" s="276">
        <v>57</v>
      </c>
      <c r="W61" s="270">
        <v>53</v>
      </c>
      <c r="X61" s="262">
        <v>3</v>
      </c>
      <c r="Y61" s="277">
        <v>28</v>
      </c>
      <c r="Z61" s="278">
        <v>20</v>
      </c>
      <c r="AA61" s="279">
        <f t="shared" si="4"/>
        <v>26.417766334084327</v>
      </c>
      <c r="AB61" s="280"/>
      <c r="AC61" s="281">
        <f t="shared" si="5"/>
        <v>16.1016285806244</v>
      </c>
      <c r="AD61" s="273">
        <v>1</v>
      </c>
      <c r="AE61" s="274">
        <v>52</v>
      </c>
      <c r="AF61" s="275">
        <f t="shared" si="43"/>
        <v>21.081429031219827</v>
      </c>
      <c r="AG61" s="282">
        <v>13.1</v>
      </c>
      <c r="AH61" s="270">
        <v>56</v>
      </c>
      <c r="AI61" s="262">
        <v>2</v>
      </c>
      <c r="AJ61" s="277">
        <v>32</v>
      </c>
      <c r="AK61" s="283">
        <v>21</v>
      </c>
      <c r="AL61" s="284">
        <f t="shared" si="6"/>
        <v>5.0185692324003391E-3</v>
      </c>
      <c r="AM61" s="285"/>
      <c r="AN61" s="285">
        <f t="shared" si="7"/>
        <v>8.0773871795483451E-3</v>
      </c>
      <c r="AO61" s="9" t="s">
        <v>105</v>
      </c>
      <c r="AP61" s="9"/>
      <c r="AQ61" s="125">
        <f t="shared" si="44"/>
        <v>0.17908564814814817</v>
      </c>
      <c r="AR61" s="9"/>
      <c r="AS61" s="9"/>
    </row>
    <row r="62" spans="1:51" ht="13.5" thickBot="1" x14ac:dyDescent="0.25">
      <c r="B62" s="260" t="s">
        <v>73</v>
      </c>
      <c r="C62" s="260" t="s">
        <v>74</v>
      </c>
      <c r="D62" s="261">
        <v>38951</v>
      </c>
      <c r="E62" s="262">
        <v>7</v>
      </c>
      <c r="F62" s="263">
        <v>0</v>
      </c>
      <c r="G62" s="264">
        <v>30</v>
      </c>
      <c r="H62" s="266"/>
      <c r="I62" s="266"/>
      <c r="J62" s="267"/>
      <c r="K62" s="268">
        <f t="shared" si="40"/>
        <v>1.931123270035404</v>
      </c>
      <c r="L62" s="313">
        <v>1.2</v>
      </c>
      <c r="M62" s="314">
        <v>49</v>
      </c>
      <c r="N62" s="315"/>
      <c r="O62" s="316">
        <v>42</v>
      </c>
      <c r="P62" s="317">
        <v>0</v>
      </c>
      <c r="Q62" s="318" t="str">
        <f t="shared" si="41"/>
        <v/>
      </c>
      <c r="R62" s="318">
        <f t="shared" si="2"/>
        <v>1.510347222222222E-3</v>
      </c>
      <c r="S62" s="319">
        <v>4</v>
      </c>
      <c r="T62" s="320">
        <v>0</v>
      </c>
      <c r="U62" s="275">
        <f t="shared" si="42"/>
        <v>91.728355326681694</v>
      </c>
      <c r="V62" s="321">
        <v>57</v>
      </c>
      <c r="W62" s="314">
        <v>53</v>
      </c>
      <c r="X62" s="315">
        <v>3</v>
      </c>
      <c r="Y62" s="322">
        <v>30</v>
      </c>
      <c r="Z62" s="323">
        <v>20</v>
      </c>
      <c r="AA62" s="324">
        <f t="shared" si="4"/>
        <v>26.16656728811839</v>
      </c>
      <c r="AB62" s="325"/>
      <c r="AC62" s="326">
        <f t="shared" si="5"/>
        <v>15.94852276210816</v>
      </c>
      <c r="AD62" s="319">
        <v>4</v>
      </c>
      <c r="AE62" s="320">
        <v>0</v>
      </c>
      <c r="AF62" s="275">
        <f t="shared" si="43"/>
        <v>21.081429031219827</v>
      </c>
      <c r="AG62" s="327">
        <v>13.1</v>
      </c>
      <c r="AH62" s="314">
        <v>56</v>
      </c>
      <c r="AI62" s="315">
        <v>3</v>
      </c>
      <c r="AJ62" s="322">
        <v>0</v>
      </c>
      <c r="AK62" s="328">
        <v>0</v>
      </c>
      <c r="AL62" s="329">
        <f t="shared" si="6"/>
        <v>5.9293893129770993E-3</v>
      </c>
      <c r="AM62" s="330"/>
      <c r="AN62" s="330">
        <f t="shared" si="7"/>
        <v>9.5433520992366412E-3</v>
      </c>
      <c r="AO62" s="9" t="s">
        <v>106</v>
      </c>
      <c r="AP62" s="125">
        <f t="shared" ref="AP62:AP67" si="45">TIME(N62,O62,P62) + TIME(X62,Y62,Z62) + TIME(AI62,AJ62,AK62) + TIME(0,S62,T62) + TIME(0,AD62,AE62)</f>
        <v>0.30578703703703702</v>
      </c>
      <c r="AQ62" s="125">
        <f t="shared" si="44"/>
        <v>0.18078703703703702</v>
      </c>
      <c r="AR62" s="9"/>
      <c r="AS62" s="9"/>
    </row>
    <row r="63" spans="1:51" ht="13.5" thickBot="1" x14ac:dyDescent="0.25">
      <c r="B63" s="260" t="s">
        <v>140</v>
      </c>
      <c r="C63" s="260" t="s">
        <v>74</v>
      </c>
      <c r="D63" s="261">
        <v>40335</v>
      </c>
      <c r="E63" s="262">
        <v>6</v>
      </c>
      <c r="F63" s="263">
        <v>52</v>
      </c>
      <c r="G63" s="264">
        <v>27</v>
      </c>
      <c r="H63" s="266" t="s">
        <v>144</v>
      </c>
      <c r="I63" s="266" t="s">
        <v>141</v>
      </c>
      <c r="J63" s="267" t="s">
        <v>77</v>
      </c>
      <c r="K63" s="268">
        <f t="shared" si="40"/>
        <v>1.931123270035404</v>
      </c>
      <c r="L63" s="313">
        <v>1.2</v>
      </c>
      <c r="M63" s="314">
        <v>13</v>
      </c>
      <c r="N63" s="315"/>
      <c r="O63" s="316">
        <v>43</v>
      </c>
      <c r="P63" s="317">
        <v>12</v>
      </c>
      <c r="Q63" s="318" t="str">
        <f t="shared" si="41"/>
        <v/>
      </c>
      <c r="R63" s="318">
        <f t="shared" si="2"/>
        <v>1.5535E-3</v>
      </c>
      <c r="S63" s="319">
        <v>1</v>
      </c>
      <c r="T63" s="320">
        <v>30</v>
      </c>
      <c r="U63" s="275">
        <f t="shared" si="42"/>
        <v>91.728355326681694</v>
      </c>
      <c r="V63" s="321">
        <v>57</v>
      </c>
      <c r="W63" s="314">
        <v>11</v>
      </c>
      <c r="X63" s="315">
        <v>3</v>
      </c>
      <c r="Y63" s="322">
        <v>34</v>
      </c>
      <c r="Z63" s="323">
        <v>4</v>
      </c>
      <c r="AA63" s="324">
        <f t="shared" si="4"/>
        <v>25.710221050767213</v>
      </c>
      <c r="AB63" s="325"/>
      <c r="AC63" s="326">
        <f t="shared" si="5"/>
        <v>15.670379730442617</v>
      </c>
      <c r="AD63" s="319">
        <v>1</v>
      </c>
      <c r="AE63" s="320">
        <v>3</v>
      </c>
      <c r="AF63" s="275">
        <f t="shared" si="43"/>
        <v>21.081429031219827</v>
      </c>
      <c r="AG63" s="327">
        <v>13.1</v>
      </c>
      <c r="AH63" s="314">
        <v>14</v>
      </c>
      <c r="AI63" s="315">
        <v>2</v>
      </c>
      <c r="AJ63" s="322">
        <v>32</v>
      </c>
      <c r="AK63" s="328">
        <v>36</v>
      </c>
      <c r="AL63" s="329">
        <f t="shared" si="6"/>
        <v>5.0268044953350301E-3</v>
      </c>
      <c r="AM63" s="330"/>
      <c r="AN63" s="330">
        <f t="shared" si="7"/>
        <v>8.0906418352417308E-3</v>
      </c>
      <c r="AO63" s="9"/>
      <c r="AP63" s="125">
        <f t="shared" si="45"/>
        <v>0.28640046296296295</v>
      </c>
      <c r="AQ63" s="125">
        <f t="shared" si="44"/>
        <v>0.18042824074074074</v>
      </c>
      <c r="AR63" s="9" t="s">
        <v>154</v>
      </c>
      <c r="AS63" s="9"/>
    </row>
    <row r="64" spans="1:51" ht="13.5" thickBot="1" x14ac:dyDescent="0.25">
      <c r="B64" s="260" t="s">
        <v>140</v>
      </c>
      <c r="C64" s="260" t="s">
        <v>74</v>
      </c>
      <c r="D64" s="261">
        <v>39971</v>
      </c>
      <c r="E64" s="262">
        <v>7</v>
      </c>
      <c r="F64" s="263">
        <v>27</v>
      </c>
      <c r="G64" s="264">
        <v>55</v>
      </c>
      <c r="H64" s="266" t="s">
        <v>143</v>
      </c>
      <c r="I64" s="266" t="s">
        <v>142</v>
      </c>
      <c r="J64" s="267" t="s">
        <v>77</v>
      </c>
      <c r="K64" s="268">
        <f t="shared" si="40"/>
        <v>1.931123270035404</v>
      </c>
      <c r="L64" s="313">
        <v>1.2</v>
      </c>
      <c r="M64" s="314">
        <v>444</v>
      </c>
      <c r="N64" s="315"/>
      <c r="O64" s="316">
        <v>42</v>
      </c>
      <c r="P64" s="317">
        <v>5</v>
      </c>
      <c r="Q64" s="318" t="str">
        <f t="shared" si="41"/>
        <v/>
      </c>
      <c r="R64" s="318">
        <f>IF(ISBLANK(O64),"",IF(K64&gt;0,(TIME(N64,O64,P64))/(K64*10),(TIME(N64,O64,P64))/(L64*1.6095*10)))</f>
        <v>1.5133439429012346E-3</v>
      </c>
      <c r="S64" s="319">
        <v>2</v>
      </c>
      <c r="T64" s="320">
        <v>43</v>
      </c>
      <c r="U64" s="275">
        <f t="shared" si="42"/>
        <v>91.728355326681694</v>
      </c>
      <c r="V64" s="321">
        <v>57</v>
      </c>
      <c r="W64" s="314">
        <v>456</v>
      </c>
      <c r="X64" s="315">
        <v>3</v>
      </c>
      <c r="Y64" s="322">
        <v>39</v>
      </c>
      <c r="Z64" s="323">
        <v>37</v>
      </c>
      <c r="AA64" s="324">
        <f>IF(ISBLANK(Y64),"",IF(U64&gt;0,(U64/((X64)+(Y64/60)+(Z64/3600))),((V64*1.6095)/((X64)+(Y64/60)+(Z64/3600)))))</f>
        <v>25.060490185630577</v>
      </c>
      <c r="AB64" s="325"/>
      <c r="AC64" s="326">
        <f>IF(ISBLANK(Y64),"",AA64*0.6095)</f>
        <v>15.274368768141837</v>
      </c>
      <c r="AD64" s="319">
        <v>1</v>
      </c>
      <c r="AE64" s="320">
        <v>12</v>
      </c>
      <c r="AF64" s="275">
        <f t="shared" si="43"/>
        <v>21.081429031219827</v>
      </c>
      <c r="AG64" s="327">
        <v>13.1</v>
      </c>
      <c r="AH64" s="314">
        <v>530</v>
      </c>
      <c r="AI64" s="315">
        <v>3</v>
      </c>
      <c r="AJ64" s="322">
        <v>2</v>
      </c>
      <c r="AK64" s="328">
        <v>15</v>
      </c>
      <c r="AL64" s="329">
        <f>IF(ISBLANK(AJ64),"",IF(ISNUMBER(AF64),(TIME(AI64,AJ64,AK64))/(AF64),(TIME(AI64,AJ64,AK64))/(AG64)/1.6095))</f>
        <v>6.0035066793893126E-3</v>
      </c>
      <c r="AM64" s="330"/>
      <c r="AN64" s="330">
        <f>IF(ISBLANK(AJ64),"",IF(AF64&gt;0,(TIME(AI64,AJ64,AK64))/(AF64/1.6095),(TIME(AI64,AJ64,AK64))/(AG64)))</f>
        <v>9.662644000477099E-3</v>
      </c>
      <c r="AO64" s="9"/>
      <c r="AP64" s="125">
        <f t="shared" si="45"/>
        <v>0.31101851851851853</v>
      </c>
      <c r="AQ64" s="125">
        <f t="shared" si="44"/>
        <v>0.18445601851851853</v>
      </c>
      <c r="AR64" s="9" t="s">
        <v>155</v>
      </c>
      <c r="AS64" s="9"/>
    </row>
    <row r="65" spans="1:49" ht="13.5" thickBot="1" x14ac:dyDescent="0.25">
      <c r="B65" s="260" t="s">
        <v>140</v>
      </c>
      <c r="C65" s="260" t="s">
        <v>74</v>
      </c>
      <c r="D65" s="261">
        <v>40699</v>
      </c>
      <c r="E65" s="262">
        <v>6</v>
      </c>
      <c r="F65" s="263">
        <v>20</v>
      </c>
      <c r="G65" s="264">
        <v>50</v>
      </c>
      <c r="H65" s="266" t="s">
        <v>153</v>
      </c>
      <c r="I65" s="266" t="s">
        <v>152</v>
      </c>
      <c r="J65" s="267" t="s">
        <v>77</v>
      </c>
      <c r="K65" s="268">
        <f t="shared" ref="K65" si="46">L65/0.6214</f>
        <v>1.931123270035404</v>
      </c>
      <c r="L65" s="313">
        <v>1.2</v>
      </c>
      <c r="M65" s="314"/>
      <c r="N65" s="315"/>
      <c r="O65" s="316">
        <v>45</v>
      </c>
      <c r="P65" s="317">
        <v>38</v>
      </c>
      <c r="Q65" s="318" t="str">
        <f t="shared" ref="Q65" si="47">IF(ISBLANK(N65),"",IF(J65&gt;0,(TIME(M65,N65,O65))/(J65*10),(TIME(M65,N65,O65))/(K65*1.6095*10)))</f>
        <v/>
      </c>
      <c r="R65" s="318">
        <f>IF(ISBLANK(O65),"",IF(K65&gt;0,(TIME(N65,O65,P65))/(K65*10),(TIME(N65,O65,P65))/(L65*1.6095*10)))</f>
        <v>1.6410042438271604E-3</v>
      </c>
      <c r="S65" s="319">
        <v>3</v>
      </c>
      <c r="T65" s="320">
        <v>31</v>
      </c>
      <c r="U65" s="275">
        <f t="shared" ref="U65" si="48">V65/0.6214</f>
        <v>91.728355326681694</v>
      </c>
      <c r="V65" s="321">
        <v>57</v>
      </c>
      <c r="W65" s="314"/>
      <c r="X65" s="315">
        <v>3</v>
      </c>
      <c r="Y65" s="322">
        <v>37</v>
      </c>
      <c r="Z65" s="323">
        <v>28</v>
      </c>
      <c r="AA65" s="324">
        <f>IF(ISBLANK(Y65),"",IF(U65&gt;0,(U65/((X65)+(Y65/60)+(Z65/3600))),((V65*1.6095)/((X65)+(Y65/60)+(Z65/3600)))))</f>
        <v>25.308252542616042</v>
      </c>
      <c r="AB65" s="325"/>
      <c r="AC65" s="326">
        <f>IF(ISBLANK(Y65),"",AA65*0.6095)</f>
        <v>15.42537992472448</v>
      </c>
      <c r="AD65" s="319">
        <v>1</v>
      </c>
      <c r="AE65" s="320">
        <v>5</v>
      </c>
      <c r="AF65" s="275">
        <f t="shared" ref="AF65" si="49">AG65/0.6214</f>
        <v>21.081429031219827</v>
      </c>
      <c r="AG65" s="327">
        <v>13.1</v>
      </c>
      <c r="AH65" s="314"/>
      <c r="AI65" s="315">
        <v>1</v>
      </c>
      <c r="AJ65" s="322">
        <v>53</v>
      </c>
      <c r="AK65" s="328">
        <v>7</v>
      </c>
      <c r="AL65" s="329">
        <f>IF(ISBLANK(AJ65),"",IF(ISNUMBER(AF65),(TIME(AI65,AJ65,AK65))/(AF65),(TIME(AI65,AJ65,AK65))/(AG65)/1.6095))</f>
        <v>3.7261819691829234E-3</v>
      </c>
      <c r="AM65" s="330"/>
      <c r="AN65" s="330">
        <f>IF(ISBLANK(AJ65),"",IF(AF65&gt;0,(TIME(AI65,AJ65,AK65))/(AF65/1.6095),(TIME(AI65,AJ65,AK65))/(AG65)))</f>
        <v>5.9972898793999151E-3</v>
      </c>
      <c r="AO65" s="9"/>
      <c r="AP65" s="125">
        <f t="shared" si="45"/>
        <v>0.26445601851851852</v>
      </c>
      <c r="AQ65" s="125">
        <f t="shared" si="44"/>
        <v>0.18590277777777778</v>
      </c>
      <c r="AR65" s="9" t="s">
        <v>156</v>
      </c>
      <c r="AS65" s="9"/>
    </row>
    <row r="66" spans="1:49" ht="13.5" thickBot="1" x14ac:dyDescent="0.25">
      <c r="B66" s="354" t="s">
        <v>168</v>
      </c>
      <c r="C66" s="354" t="s">
        <v>74</v>
      </c>
      <c r="D66" s="355">
        <v>40797</v>
      </c>
      <c r="E66" s="262"/>
      <c r="F66" s="263"/>
      <c r="G66" s="264"/>
      <c r="H66" s="266"/>
      <c r="I66" s="266"/>
      <c r="J66" s="267"/>
      <c r="K66" s="268">
        <f t="shared" ref="K66" si="50">L66/0.6214</f>
        <v>1.931123270035404</v>
      </c>
      <c r="L66" s="313">
        <v>1.2</v>
      </c>
      <c r="M66" s="314"/>
      <c r="N66" s="315"/>
      <c r="O66" s="316">
        <v>45</v>
      </c>
      <c r="P66" s="317">
        <v>0</v>
      </c>
      <c r="Q66" s="318" t="str">
        <f t="shared" ref="Q66" si="51">IF(ISBLANK(N66),"",IF(J66&gt;0,(TIME(M66,N66,O66))/(J66*10),(TIME(M66,N66,O66))/(K66*1.6095*10)))</f>
        <v/>
      </c>
      <c r="R66" s="318">
        <f>IF(ISBLANK(O66),"",IF(K66&gt;0,(TIME(N66,O66,P66))/(K66*10),(TIME(N66,O66,P66))/(L66*1.6095*10)))</f>
        <v>1.6182291666666667E-3</v>
      </c>
      <c r="S66" s="319"/>
      <c r="T66" s="320"/>
      <c r="U66" s="275">
        <f t="shared" ref="U66" si="52">V66/0.6214</f>
        <v>91.728355326681694</v>
      </c>
      <c r="V66" s="321">
        <v>57</v>
      </c>
      <c r="W66" s="314"/>
      <c r="X66" s="315">
        <v>3</v>
      </c>
      <c r="Y66" s="322">
        <v>25</v>
      </c>
      <c r="Z66" s="323">
        <v>0</v>
      </c>
      <c r="AA66" s="324">
        <f>IF(ISBLANK(Y66),"",IF(U66&gt;0,(U66/((X66)+(Y66/60)+(Z66/3600))),((V66*1.6095)/((X66)+(Y66/60)+(Z66/3600)))))</f>
        <v>26.847323510248302</v>
      </c>
      <c r="AB66" s="325"/>
      <c r="AC66" s="326">
        <f>IF(ISBLANK(Y66),"",AA66*0.6095)</f>
        <v>16.363443679496342</v>
      </c>
      <c r="AD66" s="319">
        <v>1</v>
      </c>
      <c r="AE66" s="320">
        <v>5</v>
      </c>
      <c r="AF66" s="275">
        <f t="shared" ref="AF66" si="53">AG66/0.6214</f>
        <v>21.081429031219827</v>
      </c>
      <c r="AG66" s="327">
        <v>13.1</v>
      </c>
      <c r="AH66" s="314"/>
      <c r="AI66" s="315">
        <v>2</v>
      </c>
      <c r="AJ66" s="322">
        <v>35</v>
      </c>
      <c r="AK66" s="328">
        <v>0</v>
      </c>
      <c r="AL66" s="329">
        <f>IF(ISBLANK(AJ66),"",IF(ISNUMBER(AF66),(TIME(AI66,AJ66,AK66))/(AF66),(TIME(AI66,AJ66,AK66))/(AG66)/1.6095))</f>
        <v>5.1058630195080579E-3</v>
      </c>
      <c r="AM66" s="330"/>
      <c r="AN66" s="330">
        <f>IF(ISBLANK(AJ66),"",IF(AF66&gt;0,(TIME(AI66,AJ66,AK66))/(AF66/1.6095),(TIME(AI66,AJ66,AK66))/(AG66)))</f>
        <v>8.217886529898218E-3</v>
      </c>
      <c r="AO66" s="9"/>
      <c r="AP66" s="125">
        <f t="shared" si="45"/>
        <v>0.2820023148148148</v>
      </c>
      <c r="AQ66" s="125">
        <f t="shared" si="44"/>
        <v>0.17436342592592591</v>
      </c>
      <c r="AR66" s="9"/>
      <c r="AS66" s="9"/>
    </row>
    <row r="67" spans="1:49" ht="13.5" thickBot="1" x14ac:dyDescent="0.25">
      <c r="B67" s="354" t="s">
        <v>179</v>
      </c>
      <c r="C67" s="354" t="s">
        <v>74</v>
      </c>
      <c r="D67" s="355">
        <v>40797</v>
      </c>
      <c r="E67" s="262"/>
      <c r="F67" s="263"/>
      <c r="G67" s="264"/>
      <c r="H67" s="266"/>
      <c r="I67" s="266"/>
      <c r="J67" s="267"/>
      <c r="K67" s="268">
        <f t="shared" ref="K67" si="54">L67/0.6214</f>
        <v>1.931123270035404</v>
      </c>
      <c r="L67" s="313">
        <v>1.2</v>
      </c>
      <c r="M67" s="314"/>
      <c r="N67" s="315"/>
      <c r="O67" s="316">
        <v>45</v>
      </c>
      <c r="P67" s="317">
        <v>0</v>
      </c>
      <c r="Q67" s="318" t="str">
        <f t="shared" ref="Q67" si="55">IF(ISBLANK(N67),"",IF(J67&gt;0,(TIME(M67,N67,O67))/(J67*10),(TIME(M67,N67,O67))/(K67*1.6095*10)))</f>
        <v/>
      </c>
      <c r="R67" s="318">
        <f>IF(ISBLANK(O67),"",IF(K67&gt;0,(TIME(N67,O67,P67))/(K67*10),(TIME(N67,O67,P67))/(L67*1.6095*10)))</f>
        <v>1.6182291666666667E-3</v>
      </c>
      <c r="S67" s="319"/>
      <c r="T67" s="320"/>
      <c r="U67" s="275">
        <f t="shared" ref="U67" si="56">V67/0.6214</f>
        <v>91.728355326681694</v>
      </c>
      <c r="V67" s="321">
        <v>57</v>
      </c>
      <c r="W67" s="314"/>
      <c r="X67" s="315">
        <v>3</v>
      </c>
      <c r="Y67" s="322">
        <v>35</v>
      </c>
      <c r="Z67" s="323">
        <v>0</v>
      </c>
      <c r="AA67" s="324">
        <f>IF(ISBLANK(Y67),"",IF(U67&gt;0,(U67/((X67)+(Y67/60)+(Z67/3600))),((V67*1.6095)/((X67)+(Y67/60)+(Z67/3600)))))</f>
        <v>25.598610788841402</v>
      </c>
      <c r="AB67" s="325"/>
      <c r="AC67" s="326">
        <f>IF(ISBLANK(Y67),"",AA67*0.6095)</f>
        <v>15.602353275798835</v>
      </c>
      <c r="AD67" s="319">
        <v>2</v>
      </c>
      <c r="AE67" s="320">
        <v>5</v>
      </c>
      <c r="AF67" s="275">
        <f t="shared" ref="AF67" si="57">AG67/0.6214</f>
        <v>21.081429031219827</v>
      </c>
      <c r="AG67" s="327">
        <v>13.1</v>
      </c>
      <c r="AH67" s="314"/>
      <c r="AI67" s="315">
        <v>2</v>
      </c>
      <c r="AJ67" s="322">
        <v>35</v>
      </c>
      <c r="AK67" s="328">
        <v>0</v>
      </c>
      <c r="AL67" s="329">
        <f>IF(ISBLANK(AJ67),"",IF(ISNUMBER(AF67),(TIME(AI67,AJ67,AK67))/(AF67),(TIME(AI67,AJ67,AK67))/(AG67)/1.6095))</f>
        <v>5.1058630195080579E-3</v>
      </c>
      <c r="AM67" s="330"/>
      <c r="AN67" s="330">
        <f>IF(ISBLANK(AJ67),"",IF(AF67&gt;0,(TIME(AI67,AJ67,AK67))/(AF67/1.6095),(TIME(AI67,AJ67,AK67))/(AG67)))</f>
        <v>8.217886529898218E-3</v>
      </c>
      <c r="AO67" s="9"/>
      <c r="AP67" s="125">
        <f t="shared" si="45"/>
        <v>0.28964120370370366</v>
      </c>
      <c r="AQ67" s="125">
        <f t="shared" si="44"/>
        <v>0.18200231481481483</v>
      </c>
      <c r="AR67" s="9"/>
      <c r="AS67" s="9"/>
    </row>
    <row r="68" spans="1:49" ht="13.5" thickBot="1" x14ac:dyDescent="0.25">
      <c r="B68" s="354" t="s">
        <v>185</v>
      </c>
      <c r="C68" s="354" t="s">
        <v>74</v>
      </c>
      <c r="D68" s="355">
        <v>40797</v>
      </c>
      <c r="E68" s="262"/>
      <c r="F68" s="263"/>
      <c r="G68" s="264"/>
      <c r="H68" s="266"/>
      <c r="I68" s="266"/>
      <c r="J68" s="267"/>
      <c r="K68" s="268">
        <f t="shared" ref="K68" si="58">L68/0.6214</f>
        <v>1.931123270035404</v>
      </c>
      <c r="L68" s="313">
        <v>1.2</v>
      </c>
      <c r="M68" s="314"/>
      <c r="N68" s="315"/>
      <c r="O68" s="316">
        <v>45</v>
      </c>
      <c r="P68" s="317">
        <v>0</v>
      </c>
      <c r="Q68" s="318" t="str">
        <f t="shared" ref="Q68" si="59">IF(ISBLANK(N68),"",IF(J68&gt;0,(TIME(M68,N68,O68))/(J68*10),(TIME(M68,N68,O68))/(K68*1.6095*10)))</f>
        <v/>
      </c>
      <c r="R68" s="318">
        <f>IF(ISBLANK(O68),"",IF(K68&gt;0,(TIME(N68,O68,P68))/(K68*10),(TIME(N68,O68,P68))/(L68*1.6095*10)))</f>
        <v>1.6182291666666667E-3</v>
      </c>
      <c r="S68" s="319"/>
      <c r="T68" s="320"/>
      <c r="U68" s="275">
        <f t="shared" ref="U68" si="60">V68/0.6214</f>
        <v>91.728355326681694</v>
      </c>
      <c r="V68" s="321">
        <v>57</v>
      </c>
      <c r="W68" s="314"/>
      <c r="X68" s="315">
        <v>3</v>
      </c>
      <c r="Y68" s="322">
        <v>20</v>
      </c>
      <c r="Z68" s="323">
        <v>0</v>
      </c>
      <c r="AA68" s="324">
        <f>IF(ISBLANK(Y68),"",IF(U68&gt;0,(U68/((X68)+(Y68/60)+(Z68/3600))),((V68*1.6095)/((X68)+(Y68/60)+(Z68/3600)))))</f>
        <v>27.518506598004507</v>
      </c>
      <c r="AB68" s="325"/>
      <c r="AC68" s="326">
        <f>IF(ISBLANK(Y68),"",AA68*0.6095)</f>
        <v>16.772529771483747</v>
      </c>
      <c r="AD68" s="319">
        <v>2</v>
      </c>
      <c r="AE68" s="320">
        <v>5</v>
      </c>
      <c r="AF68" s="275">
        <f t="shared" ref="AF68" si="61">AG68/0.6214</f>
        <v>21.081429031219827</v>
      </c>
      <c r="AG68" s="327">
        <v>13.1</v>
      </c>
      <c r="AH68" s="314"/>
      <c r="AI68" s="315">
        <v>2</v>
      </c>
      <c r="AJ68" s="322">
        <v>38</v>
      </c>
      <c r="AK68" s="328">
        <v>0</v>
      </c>
      <c r="AL68" s="329">
        <f>IF(ISBLANK(AJ68),"",IF(ISNUMBER(AF68),(TIME(AI68,AJ68,AK68))/(AF68),(TIME(AI68,AJ68,AK68))/(AG68)/1.6095))</f>
        <v>5.2046861747243427E-3</v>
      </c>
      <c r="AM68" s="330"/>
      <c r="AN68" s="330">
        <f>IF(ISBLANK(AJ68),"",IF(AF68&gt;0,(TIME(AI68,AJ68,AK68))/(AF68/1.6095),(TIME(AI68,AJ68,AK68))/(AG68)))</f>
        <v>8.3769423982188295E-3</v>
      </c>
      <c r="AO68" s="9"/>
      <c r="AP68" s="125">
        <f t="shared" ref="AP68" si="62">TIME(N68,O68,P68) + TIME(X68,Y68,Z68) + TIME(AI68,AJ68,AK68) + TIME(0,S68,T68) + TIME(0,AD68,AE68)</f>
        <v>0.28130787037037036</v>
      </c>
      <c r="AQ68" s="125">
        <f t="shared" si="44"/>
        <v>0.17158564814814817</v>
      </c>
      <c r="AR68" s="9"/>
      <c r="AS68" s="9"/>
    </row>
    <row r="69" spans="1:49" ht="13.5" thickBot="1" x14ac:dyDescent="0.25">
      <c r="A69" s="10" t="s">
        <v>209</v>
      </c>
      <c r="B69" s="354"/>
      <c r="C69" s="354"/>
      <c r="D69" s="355"/>
      <c r="E69" s="262"/>
      <c r="F69" s="263"/>
      <c r="G69" s="264"/>
      <c r="H69" s="266"/>
      <c r="I69" s="266"/>
      <c r="J69" s="267"/>
      <c r="K69" s="268"/>
      <c r="L69" s="313"/>
      <c r="M69" s="314"/>
      <c r="N69" s="315"/>
      <c r="O69" s="316"/>
      <c r="P69" s="317"/>
      <c r="Q69" s="318"/>
      <c r="R69" s="318"/>
      <c r="S69" s="319"/>
      <c r="T69" s="320"/>
      <c r="U69" s="275"/>
      <c r="V69" s="321"/>
      <c r="W69" s="314"/>
      <c r="X69" s="315"/>
      <c r="Y69" s="322"/>
      <c r="Z69" s="323"/>
      <c r="AA69" s="324"/>
      <c r="AB69" s="325"/>
      <c r="AC69" s="326"/>
      <c r="AD69" s="319"/>
      <c r="AE69" s="320"/>
      <c r="AF69" s="275"/>
      <c r="AG69" s="327"/>
      <c r="AH69" s="314"/>
      <c r="AI69" s="315"/>
      <c r="AJ69" s="322"/>
      <c r="AK69" s="328"/>
      <c r="AL69" s="329"/>
      <c r="AM69" s="330"/>
      <c r="AN69" s="330"/>
      <c r="AO69" s="9"/>
      <c r="AP69" s="125"/>
      <c r="AQ69" s="125"/>
      <c r="AR69" s="9"/>
      <c r="AS69" s="9"/>
    </row>
    <row r="70" spans="1:49" x14ac:dyDescent="0.2">
      <c r="B70" s="9"/>
      <c r="C70" s="9"/>
      <c r="D70" s="345"/>
      <c r="E70" s="9"/>
      <c r="F70" s="9"/>
      <c r="G70" s="9"/>
      <c r="H70" s="9"/>
      <c r="I70" s="9"/>
      <c r="J70" s="9"/>
      <c r="K70" s="9"/>
      <c r="L70" s="9"/>
      <c r="M70" s="9"/>
      <c r="N70" s="9"/>
      <c r="O70" s="346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</row>
    <row r="71" spans="1:49" x14ac:dyDescent="0.2">
      <c r="B71" s="331"/>
      <c r="C71" s="331"/>
      <c r="D71" s="332"/>
      <c r="E71" s="333"/>
      <c r="F71" s="334"/>
      <c r="G71" s="334"/>
      <c r="H71" s="335"/>
      <c r="I71" s="335" t="s">
        <v>107</v>
      </c>
      <c r="J71" s="336" t="s">
        <v>108</v>
      </c>
      <c r="K71" s="337"/>
      <c r="L71" s="337"/>
      <c r="M71" s="342" t="s">
        <v>1</v>
      </c>
      <c r="N71" s="343">
        <v>1</v>
      </c>
      <c r="O71" s="344">
        <v>22</v>
      </c>
      <c r="P71" s="334"/>
      <c r="Q71" s="9">
        <f>O71+(N71*60)</f>
        <v>82</v>
      </c>
      <c r="R71" s="339"/>
      <c r="S71" s="334"/>
      <c r="T71" s="333"/>
      <c r="U71" s="333" t="s">
        <v>109</v>
      </c>
      <c r="V71" s="338" t="s">
        <v>1</v>
      </c>
      <c r="W71" s="333"/>
      <c r="X71" s="333"/>
      <c r="Y71" s="333">
        <v>440</v>
      </c>
      <c r="Z71" s="340"/>
      <c r="AA71" s="9">
        <f>Y71+(X71*60)</f>
        <v>440</v>
      </c>
      <c r="AB71" s="339"/>
      <c r="AC71" s="334"/>
      <c r="AD71" s="333"/>
      <c r="AE71" s="333"/>
      <c r="AF71" s="338"/>
      <c r="AG71" s="333"/>
      <c r="AH71" s="333"/>
      <c r="AI71" s="333"/>
      <c r="AJ71" s="341"/>
      <c r="AK71" s="341"/>
      <c r="AL71" s="341"/>
      <c r="AM71" s="9"/>
      <c r="AN71" s="9"/>
      <c r="AO71" s="9"/>
    </row>
    <row r="72" spans="1:49" x14ac:dyDescent="0.2">
      <c r="B72" s="9"/>
      <c r="C72" s="9"/>
      <c r="D72" s="345"/>
      <c r="E72" s="9"/>
      <c r="F72" s="9"/>
      <c r="G72" s="9"/>
      <c r="H72" s="9"/>
      <c r="I72" s="9"/>
      <c r="J72" s="9"/>
      <c r="K72" s="9"/>
      <c r="L72" s="9"/>
      <c r="M72" s="9" t="s">
        <v>3</v>
      </c>
      <c r="N72" s="9">
        <v>6</v>
      </c>
      <c r="O72" s="346">
        <v>10</v>
      </c>
      <c r="P72" s="9"/>
      <c r="Q72" s="9">
        <f>O72+(N72*60)</f>
        <v>370</v>
      </c>
      <c r="R72" s="9"/>
      <c r="S72" s="9"/>
      <c r="T72" s="9"/>
      <c r="U72" s="9"/>
      <c r="V72" s="9" t="s">
        <v>3</v>
      </c>
      <c r="W72" s="9"/>
      <c r="X72" s="9"/>
      <c r="Y72" s="9">
        <v>440</v>
      </c>
      <c r="Z72" s="9"/>
      <c r="AA72" s="9">
        <f>Y72+(X72*60)</f>
        <v>440</v>
      </c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</row>
    <row r="73" spans="1:49" x14ac:dyDescent="0.2">
      <c r="B73" s="9"/>
      <c r="C73" s="9"/>
      <c r="D73" s="345"/>
      <c r="E73" s="9"/>
      <c r="F73" s="9"/>
      <c r="G73" s="9"/>
      <c r="H73" s="9"/>
      <c r="I73" s="9"/>
      <c r="J73" s="9"/>
      <c r="K73" s="9"/>
      <c r="L73" s="9"/>
      <c r="M73" s="9" t="s">
        <v>5</v>
      </c>
      <c r="N73" s="9">
        <v>5</v>
      </c>
      <c r="O73" s="346">
        <v>45</v>
      </c>
      <c r="P73" s="9"/>
      <c r="Q73" s="9">
        <f>O73+(N73*60)</f>
        <v>345</v>
      </c>
      <c r="R73" s="9"/>
      <c r="S73" s="9"/>
      <c r="T73" s="9"/>
      <c r="U73" s="9"/>
      <c r="V73" s="9" t="s">
        <v>5</v>
      </c>
      <c r="W73" s="9"/>
      <c r="X73" s="9">
        <v>0</v>
      </c>
      <c r="Y73" s="9">
        <v>0</v>
      </c>
      <c r="Z73" s="9"/>
      <c r="AA73" s="9">
        <v>0</v>
      </c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>
        <v>2006</v>
      </c>
      <c r="AO73" s="9"/>
      <c r="AQ73" s="10">
        <v>2011</v>
      </c>
    </row>
    <row r="74" spans="1:49" ht="13.5" thickBot="1" x14ac:dyDescent="0.25">
      <c r="B74" s="9"/>
      <c r="C74" s="9"/>
      <c r="D74" s="345"/>
      <c r="E74" s="9"/>
      <c r="F74" s="9"/>
      <c r="G74" s="9"/>
      <c r="H74" s="9"/>
      <c r="I74" s="9"/>
      <c r="J74" s="9"/>
      <c r="K74" s="9"/>
      <c r="L74" s="9"/>
      <c r="M74" s="9"/>
      <c r="N74" s="9"/>
      <c r="O74" s="346"/>
      <c r="P74" s="9"/>
      <c r="Q74" s="9">
        <f>SUM(Q71:Q73)+$X$75</f>
        <v>811</v>
      </c>
      <c r="R74" s="9"/>
      <c r="S74" s="9"/>
      <c r="T74" s="9"/>
      <c r="U74" s="9"/>
      <c r="V74" s="9"/>
      <c r="W74" s="9"/>
      <c r="X74" s="9"/>
      <c r="Y74" s="9"/>
      <c r="Z74" s="9"/>
      <c r="AA74" s="9">
        <f>SUM(AA71:AA73)</f>
        <v>880</v>
      </c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 t="s">
        <v>164</v>
      </c>
      <c r="AO74" s="9" t="s">
        <v>165</v>
      </c>
      <c r="AP74" s="10" t="s">
        <v>166</v>
      </c>
      <c r="AQ74" s="10" t="s">
        <v>164</v>
      </c>
      <c r="AR74" s="10" t="s">
        <v>165</v>
      </c>
      <c r="AT74" s="10" t="s">
        <v>166</v>
      </c>
      <c r="AW74" s="10" t="s">
        <v>166</v>
      </c>
    </row>
    <row r="75" spans="1:49" ht="13.5" thickBot="1" x14ac:dyDescent="0.25">
      <c r="B75" s="9"/>
      <c r="C75" s="9"/>
      <c r="D75" s="345"/>
      <c r="E75" s="9"/>
      <c r="F75" s="9"/>
      <c r="G75" s="9"/>
      <c r="H75" s="9"/>
      <c r="I75" s="9"/>
      <c r="J75" s="9"/>
      <c r="K75" s="9"/>
      <c r="L75" s="347" t="s">
        <v>110</v>
      </c>
      <c r="M75" s="348"/>
      <c r="N75" s="348">
        <f>INT(Q74/60)</f>
        <v>13</v>
      </c>
      <c r="O75" s="349">
        <f>MOD(Q74,60)</f>
        <v>31</v>
      </c>
      <c r="P75" s="9"/>
      <c r="Q75" s="9"/>
      <c r="R75" s="9"/>
      <c r="S75" s="9"/>
      <c r="T75" s="9"/>
      <c r="U75" s="350"/>
      <c r="V75" s="347" t="s">
        <v>110</v>
      </c>
      <c r="W75" s="348"/>
      <c r="X75" s="348">
        <f>INT(AA74/60)</f>
        <v>14</v>
      </c>
      <c r="Y75" s="351">
        <f>MOD(AA74,60)</f>
        <v>40</v>
      </c>
      <c r="Z75" s="352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 t="s">
        <v>163</v>
      </c>
      <c r="AN75" s="346">
        <f>O31</f>
        <v>36</v>
      </c>
      <c r="AO75" s="9">
        <f>89</f>
        <v>89</v>
      </c>
      <c r="AP75" s="10">
        <v>66</v>
      </c>
      <c r="AQ75" s="10">
        <v>38</v>
      </c>
      <c r="AR75" s="10">
        <v>85</v>
      </c>
      <c r="AT75" s="10">
        <v>73</v>
      </c>
      <c r="AW75" s="10">
        <v>73</v>
      </c>
    </row>
    <row r="76" spans="1:49" x14ac:dyDescent="0.2">
      <c r="B76" s="9"/>
      <c r="C76" s="9"/>
      <c r="D76" s="345"/>
      <c r="E76" s="9"/>
      <c r="F76" s="9"/>
      <c r="G76" s="9"/>
      <c r="H76" s="9"/>
      <c r="I76" s="9"/>
      <c r="J76" s="9"/>
      <c r="K76" s="9"/>
      <c r="L76" s="9"/>
      <c r="M76" s="9"/>
      <c r="N76" s="9"/>
      <c r="O76" s="346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 t="s">
        <v>27</v>
      </c>
      <c r="AN76" s="346">
        <f>O33</f>
        <v>18</v>
      </c>
      <c r="AO76" s="9">
        <v>36</v>
      </c>
      <c r="AP76" s="10">
        <v>30</v>
      </c>
      <c r="AQ76" s="10">
        <v>16</v>
      </c>
      <c r="AR76" s="10">
        <v>35</v>
      </c>
      <c r="AT76" s="10">
        <v>30</v>
      </c>
      <c r="AW76" s="10">
        <v>30</v>
      </c>
    </row>
    <row r="77" spans="1:49" x14ac:dyDescent="0.2">
      <c r="B77" s="9"/>
      <c r="C77" s="9"/>
      <c r="D77" s="345"/>
      <c r="E77" s="9"/>
      <c r="F77" s="9"/>
      <c r="G77" s="9"/>
      <c r="H77" s="9"/>
      <c r="I77" s="9" t="s">
        <v>111</v>
      </c>
      <c r="J77" s="9" t="s">
        <v>108</v>
      </c>
      <c r="K77" s="9" t="s">
        <v>112</v>
      </c>
      <c r="L77" s="9"/>
      <c r="M77" s="9" t="s">
        <v>1</v>
      </c>
      <c r="N77" s="9">
        <v>1</v>
      </c>
      <c r="O77" s="346">
        <v>30</v>
      </c>
      <c r="P77" s="9"/>
      <c r="Q77" s="9">
        <f>O77+(N77*60)</f>
        <v>90</v>
      </c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 t="s">
        <v>167</v>
      </c>
      <c r="AN77" s="346">
        <f>O35</f>
        <v>45</v>
      </c>
      <c r="AO77" s="9">
        <v>202</v>
      </c>
      <c r="AP77" s="10">
        <v>165</v>
      </c>
    </row>
    <row r="78" spans="1:49" x14ac:dyDescent="0.2">
      <c r="B78" s="9"/>
      <c r="C78" s="9"/>
      <c r="D78" s="345"/>
      <c r="E78" s="9"/>
      <c r="F78" s="9"/>
      <c r="G78" s="9"/>
      <c r="H78" s="9"/>
      <c r="I78" s="9"/>
      <c r="J78" s="9"/>
      <c r="K78" s="9"/>
      <c r="L78" s="9"/>
      <c r="M78" s="9" t="s">
        <v>3</v>
      </c>
      <c r="N78" s="9">
        <v>6</v>
      </c>
      <c r="O78" s="346">
        <v>45</v>
      </c>
      <c r="P78" s="9"/>
      <c r="Q78" s="9">
        <f>O78+(N78*60)</f>
        <v>405</v>
      </c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346"/>
      <c r="AO78" s="9"/>
    </row>
    <row r="79" spans="1:49" x14ac:dyDescent="0.2">
      <c r="B79" s="9"/>
      <c r="C79" s="9"/>
      <c r="D79" s="345"/>
      <c r="E79" s="9"/>
      <c r="F79" s="9"/>
      <c r="G79" s="9"/>
      <c r="H79" s="9"/>
      <c r="I79" s="9"/>
      <c r="J79" s="9"/>
      <c r="K79" s="9"/>
      <c r="L79" s="9"/>
      <c r="M79" s="9" t="s">
        <v>5</v>
      </c>
      <c r="N79" s="9">
        <v>6</v>
      </c>
      <c r="O79" s="346">
        <v>45</v>
      </c>
      <c r="P79" s="9"/>
      <c r="Q79" s="9">
        <f>O79+(N79*60)</f>
        <v>405</v>
      </c>
      <c r="R79" s="9"/>
      <c r="S79" s="9"/>
      <c r="T79" s="9"/>
      <c r="U79" s="9"/>
      <c r="V79" s="346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>
        <f>AQ75*AN79</f>
        <v>0</v>
      </c>
    </row>
    <row r="80" spans="1:49" ht="13.5" thickBot="1" x14ac:dyDescent="0.25">
      <c r="B80" s="9"/>
      <c r="C80" s="9"/>
      <c r="D80" s="345"/>
      <c r="E80" s="9"/>
      <c r="F80" s="9"/>
      <c r="G80" s="9"/>
      <c r="H80" s="9"/>
      <c r="I80" s="9"/>
      <c r="J80" s="9"/>
      <c r="K80" s="9"/>
      <c r="L80" s="9"/>
      <c r="M80" s="9"/>
      <c r="N80" s="9"/>
      <c r="O80" s="346"/>
      <c r="P80" s="9"/>
      <c r="Q80" s="9">
        <f>SUM(Q77:Q79)+$X$75</f>
        <v>914</v>
      </c>
      <c r="R80" s="9"/>
      <c r="S80" s="9"/>
      <c r="T80" s="9"/>
      <c r="U80" s="9"/>
      <c r="V80" s="346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>
        <f>AQ76*AN80</f>
        <v>0</v>
      </c>
      <c r="AP80" s="9"/>
    </row>
    <row r="81" spans="2:45" ht="13.5" thickBot="1" x14ac:dyDescent="0.25">
      <c r="B81" s="9"/>
      <c r="C81" s="9"/>
      <c r="D81" s="345"/>
      <c r="E81" s="9"/>
      <c r="F81" s="9"/>
      <c r="G81" s="9"/>
      <c r="H81" s="9"/>
      <c r="I81" s="9"/>
      <c r="J81" s="9"/>
      <c r="K81" s="9"/>
      <c r="L81" s="347" t="s">
        <v>110</v>
      </c>
      <c r="M81" s="348"/>
      <c r="N81" s="348">
        <f>INT(Q80/60)</f>
        <v>15</v>
      </c>
      <c r="O81" s="349">
        <f>MOD(Q80,60)</f>
        <v>14</v>
      </c>
      <c r="P81" s="9"/>
      <c r="Q81" s="9"/>
      <c r="R81" s="9"/>
      <c r="S81" s="9"/>
      <c r="T81" s="9"/>
      <c r="U81" s="9"/>
      <c r="V81" s="346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</row>
    <row r="82" spans="2:45" x14ac:dyDescent="0.2">
      <c r="B82" s="9"/>
      <c r="C82" s="9"/>
      <c r="D82" s="345"/>
      <c r="E82" s="9"/>
      <c r="F82" s="9"/>
      <c r="G82" s="9"/>
      <c r="H82" s="9"/>
      <c r="I82" s="9"/>
      <c r="J82" s="9"/>
      <c r="K82" s="9"/>
      <c r="L82" s="9"/>
      <c r="M82" s="9"/>
      <c r="N82" s="9"/>
      <c r="O82" s="346"/>
      <c r="P82" s="9"/>
      <c r="Q82" s="9"/>
      <c r="R82" s="9"/>
      <c r="S82" s="9"/>
      <c r="T82" s="9"/>
      <c r="U82" s="9"/>
      <c r="V82" s="346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>
        <f>2*60</f>
        <v>120</v>
      </c>
      <c r="AP82" s="9"/>
    </row>
    <row r="83" spans="2:45" x14ac:dyDescent="0.2">
      <c r="B83" s="9"/>
      <c r="C83" s="9"/>
      <c r="D83" s="345"/>
      <c r="E83" s="9"/>
      <c r="F83" s="9"/>
      <c r="G83" s="9"/>
      <c r="H83" s="9"/>
      <c r="I83" s="9" t="s">
        <v>113</v>
      </c>
      <c r="J83" s="9" t="s">
        <v>108</v>
      </c>
      <c r="K83" s="9" t="s">
        <v>112</v>
      </c>
      <c r="L83" s="9"/>
      <c r="M83" s="9" t="s">
        <v>1</v>
      </c>
      <c r="N83" s="9"/>
      <c r="O83" s="346">
        <v>45</v>
      </c>
      <c r="P83" s="9"/>
      <c r="Q83" s="9">
        <f>O83+(N83*60)</f>
        <v>45</v>
      </c>
      <c r="R83" s="9"/>
      <c r="S83" s="9"/>
      <c r="T83" s="9"/>
      <c r="U83" s="9"/>
      <c r="V83" s="346"/>
      <c r="W83" s="9"/>
      <c r="X83" s="9"/>
      <c r="Y83" s="9"/>
      <c r="Z83" s="9"/>
      <c r="AA83" s="9"/>
      <c r="AB83" s="9"/>
      <c r="AC83" s="9"/>
      <c r="AD83" s="9"/>
      <c r="AE83" s="9">
        <v>2</v>
      </c>
      <c r="AF83" s="9"/>
      <c r="AG83" s="9"/>
      <c r="AH83" s="9"/>
      <c r="AI83" s="9"/>
      <c r="AJ83" s="9"/>
      <c r="AK83" s="9"/>
      <c r="AL83" s="9"/>
      <c r="AM83" s="9"/>
      <c r="AN83" s="9"/>
      <c r="AO83" s="9">
        <v>45</v>
      </c>
      <c r="AP83" s="9"/>
    </row>
    <row r="84" spans="2:45" x14ac:dyDescent="0.2">
      <c r="B84" s="9"/>
      <c r="C84" s="9"/>
      <c r="D84" s="345"/>
      <c r="E84" s="9"/>
      <c r="F84" s="9"/>
      <c r="G84" s="9"/>
      <c r="H84" s="9"/>
      <c r="I84" s="9"/>
      <c r="J84" s="9"/>
      <c r="K84" s="9"/>
      <c r="L84" s="9"/>
      <c r="M84" s="9" t="s">
        <v>3</v>
      </c>
      <c r="N84" s="9">
        <v>3</v>
      </c>
      <c r="O84" s="346">
        <v>15</v>
      </c>
      <c r="P84" s="9"/>
      <c r="Q84" s="9">
        <f>O84+(N84*60)</f>
        <v>195</v>
      </c>
      <c r="R84" s="9"/>
      <c r="S84" s="9"/>
      <c r="T84" s="9"/>
      <c r="U84" s="9"/>
      <c r="V84" s="346"/>
      <c r="W84" s="9"/>
      <c r="X84" s="9">
        <v>2</v>
      </c>
      <c r="Y84" s="9"/>
      <c r="Z84" s="9"/>
      <c r="AA84" s="9"/>
      <c r="AB84" s="9"/>
      <c r="AC84" s="189" t="s">
        <v>53</v>
      </c>
      <c r="AD84" s="250">
        <v>38885</v>
      </c>
      <c r="AE84" s="130">
        <v>21</v>
      </c>
      <c r="AF84" s="254">
        <v>58</v>
      </c>
      <c r="AG84" s="254">
        <v>58</v>
      </c>
      <c r="AH84" s="9"/>
      <c r="AI84" s="9"/>
      <c r="AJ84" s="9"/>
      <c r="AK84" s="9"/>
      <c r="AL84" s="9"/>
      <c r="AM84" s="9"/>
      <c r="AN84" s="9"/>
      <c r="AO84" s="9">
        <f>SUBTOTAL(9,AO82:AO83)</f>
        <v>165</v>
      </c>
      <c r="AP84" s="9"/>
    </row>
    <row r="85" spans="2:45" x14ac:dyDescent="0.2">
      <c r="B85" s="9"/>
      <c r="C85" s="9"/>
      <c r="D85" s="345"/>
      <c r="E85" s="9"/>
      <c r="F85" s="9"/>
      <c r="G85" s="9"/>
      <c r="H85" s="9"/>
      <c r="I85" s="9"/>
      <c r="J85" s="9"/>
      <c r="K85" s="9"/>
      <c r="L85" s="9"/>
      <c r="M85" s="9" t="s">
        <v>5</v>
      </c>
      <c r="N85" s="9">
        <v>2</v>
      </c>
      <c r="O85" s="346">
        <v>40</v>
      </c>
      <c r="P85" s="9"/>
      <c r="Q85" s="9">
        <f>O85+(N85*60)</f>
        <v>160</v>
      </c>
      <c r="R85" s="9"/>
      <c r="S85" s="9"/>
      <c r="T85" s="9"/>
      <c r="U85" s="9"/>
      <c r="V85" s="346"/>
      <c r="W85" s="9"/>
      <c r="X85" s="9">
        <v>21</v>
      </c>
      <c r="Y85" s="9"/>
      <c r="Z85" s="9"/>
      <c r="AA85" s="9"/>
      <c r="AB85" s="9"/>
      <c r="AC85" s="127" t="s">
        <v>27</v>
      </c>
      <c r="AD85" s="240">
        <v>38910</v>
      </c>
      <c r="AE85" s="139">
        <v>35</v>
      </c>
      <c r="AF85" s="140">
        <v>4</v>
      </c>
      <c r="AG85" s="140">
        <v>4</v>
      </c>
      <c r="AH85" s="9"/>
      <c r="AI85" s="9"/>
      <c r="AJ85" s="9"/>
      <c r="AK85" s="9"/>
      <c r="AL85" s="9"/>
      <c r="AM85" s="9"/>
      <c r="AN85" s="9"/>
      <c r="AO85" s="9"/>
      <c r="AP85" s="9"/>
    </row>
    <row r="86" spans="2:45" ht="13.5" thickBot="1" x14ac:dyDescent="0.25">
      <c r="B86" s="9"/>
      <c r="C86" s="9"/>
      <c r="D86" s="345"/>
      <c r="E86" s="9"/>
      <c r="F86" s="9"/>
      <c r="G86" s="9"/>
      <c r="H86" s="9"/>
      <c r="I86" s="9"/>
      <c r="J86" s="9"/>
      <c r="K86" s="9"/>
      <c r="L86" s="9"/>
      <c r="M86" s="9"/>
      <c r="N86" s="9"/>
      <c r="O86" s="346"/>
      <c r="P86" s="9"/>
      <c r="Q86" s="9">
        <f>SUM(Q83:Q85)+$X$75</f>
        <v>414</v>
      </c>
      <c r="R86" s="9"/>
      <c r="S86" s="9"/>
      <c r="T86" s="9"/>
      <c r="U86" s="9"/>
      <c r="V86" s="346"/>
      <c r="W86" s="9"/>
      <c r="X86" s="9">
        <v>35</v>
      </c>
      <c r="Y86" s="9"/>
      <c r="Z86" s="9"/>
      <c r="AA86" s="9"/>
      <c r="AB86" s="9"/>
      <c r="AC86" s="189" t="s">
        <v>53</v>
      </c>
      <c r="AD86" s="250">
        <v>39250</v>
      </c>
      <c r="AE86" s="130">
        <v>28</v>
      </c>
      <c r="AF86" s="254">
        <v>55</v>
      </c>
      <c r="AG86" s="254">
        <v>55</v>
      </c>
      <c r="AH86" s="9"/>
      <c r="AI86" s="9"/>
      <c r="AJ86" s="9"/>
      <c r="AK86" s="9"/>
      <c r="AL86" s="9"/>
      <c r="AM86" s="9"/>
      <c r="AN86" s="9"/>
      <c r="AO86" s="9"/>
      <c r="AP86" s="9"/>
    </row>
    <row r="87" spans="2:45" ht="13.5" thickBot="1" x14ac:dyDescent="0.25">
      <c r="B87" s="9"/>
      <c r="C87" s="9"/>
      <c r="D87" s="345"/>
      <c r="E87" s="9"/>
      <c r="F87" s="9"/>
      <c r="G87" s="9"/>
      <c r="H87" s="9"/>
      <c r="I87" s="9"/>
      <c r="J87" s="9"/>
      <c r="K87" s="9"/>
      <c r="L87" s="347" t="s">
        <v>110</v>
      </c>
      <c r="M87" s="348"/>
      <c r="N87" s="348">
        <f>INT(Q86/60)</f>
        <v>6</v>
      </c>
      <c r="O87" s="349">
        <f>MOD(Q86,60)</f>
        <v>54</v>
      </c>
      <c r="P87" s="9"/>
      <c r="Q87" s="9"/>
      <c r="R87" s="9"/>
      <c r="S87" s="9"/>
      <c r="T87" s="9"/>
      <c r="U87" s="9"/>
      <c r="V87" s="9"/>
      <c r="W87" s="9"/>
      <c r="X87" s="9">
        <v>45</v>
      </c>
      <c r="Y87" s="9"/>
      <c r="Z87" s="9"/>
      <c r="AA87" s="9"/>
      <c r="AB87" s="9"/>
      <c r="AC87" s="189" t="s">
        <v>27</v>
      </c>
      <c r="AD87" s="250">
        <v>39274</v>
      </c>
      <c r="AE87" s="130">
        <v>30</v>
      </c>
      <c r="AF87" s="254">
        <v>56</v>
      </c>
      <c r="AG87" s="254">
        <v>56</v>
      </c>
      <c r="AH87" s="9"/>
      <c r="AI87" s="9"/>
      <c r="AJ87" s="9"/>
      <c r="AK87" s="9"/>
      <c r="AL87" s="9"/>
      <c r="AM87" s="9"/>
      <c r="AN87" s="9"/>
      <c r="AO87" s="9"/>
      <c r="AP87" s="9"/>
    </row>
    <row r="88" spans="2:45" x14ac:dyDescent="0.2">
      <c r="B88" s="9"/>
      <c r="C88" s="9"/>
      <c r="D88" s="345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>
        <v>62</v>
      </c>
      <c r="Y88" s="9"/>
      <c r="Z88" s="9"/>
      <c r="AA88" s="9"/>
      <c r="AB88" s="9"/>
      <c r="AC88" s="189" t="s">
        <v>53</v>
      </c>
      <c r="AD88" s="250">
        <v>39613</v>
      </c>
      <c r="AE88" s="130">
        <v>34</v>
      </c>
      <c r="AF88" s="254">
        <v>24</v>
      </c>
      <c r="AG88" s="254">
        <v>24</v>
      </c>
      <c r="AH88" s="9"/>
      <c r="AI88" s="9"/>
      <c r="AJ88" s="9"/>
      <c r="AK88" s="9"/>
      <c r="AL88" s="9"/>
      <c r="AM88" s="9"/>
      <c r="AN88" s="9"/>
      <c r="AO88" s="9"/>
      <c r="AP88" s="9"/>
    </row>
    <row r="89" spans="2:45" ht="13.5" thickBot="1" x14ac:dyDescent="0.25">
      <c r="B89" s="9"/>
      <c r="C89" s="9"/>
      <c r="D89" s="345"/>
      <c r="E89" s="9"/>
      <c r="F89" s="9"/>
      <c r="G89" s="9"/>
      <c r="H89" s="9"/>
      <c r="I89" s="10" t="s">
        <v>114</v>
      </c>
      <c r="J89" s="9" t="s">
        <v>108</v>
      </c>
      <c r="K89" s="9" t="s">
        <v>108</v>
      </c>
      <c r="L89" s="9"/>
      <c r="M89" s="9" t="s">
        <v>1</v>
      </c>
      <c r="N89" s="9">
        <v>0</v>
      </c>
      <c r="O89" s="346">
        <v>45</v>
      </c>
      <c r="P89" s="9"/>
      <c r="Q89" s="9">
        <f>O89+(N89*60)</f>
        <v>45</v>
      </c>
      <c r="R89" s="9"/>
      <c r="S89" s="9"/>
      <c r="T89" s="9"/>
      <c r="U89" s="9"/>
      <c r="V89" s="9"/>
      <c r="W89" s="9"/>
      <c r="X89" s="9">
        <f>AVERAGE(X84:X88)</f>
        <v>33</v>
      </c>
      <c r="Y89" s="9"/>
      <c r="Z89" s="9"/>
      <c r="AA89" s="9"/>
      <c r="AB89" s="9"/>
      <c r="AC89" s="160" t="s">
        <v>27</v>
      </c>
      <c r="AD89" s="242">
        <v>39638</v>
      </c>
      <c r="AE89" s="171">
        <v>39</v>
      </c>
      <c r="AF89" s="172">
        <v>15</v>
      </c>
      <c r="AG89" s="172">
        <v>15</v>
      </c>
      <c r="AH89" s="9"/>
      <c r="AI89" s="9"/>
      <c r="AJ89" s="9"/>
      <c r="AK89" s="9"/>
      <c r="AL89" s="9"/>
      <c r="AM89" s="9"/>
      <c r="AN89" s="9"/>
      <c r="AO89" s="9"/>
      <c r="AP89" s="9"/>
    </row>
    <row r="90" spans="2:45" ht="13.5" thickBot="1" x14ac:dyDescent="0.25">
      <c r="B90" s="9"/>
      <c r="C90" s="9"/>
      <c r="D90" s="345"/>
      <c r="E90" s="9"/>
      <c r="F90" s="9"/>
      <c r="G90" s="9"/>
      <c r="H90" s="9"/>
      <c r="J90" s="9"/>
      <c r="K90" s="9"/>
      <c r="L90" s="9"/>
      <c r="M90" s="9" t="s">
        <v>3</v>
      </c>
      <c r="N90" s="9">
        <v>3</v>
      </c>
      <c r="O90" s="346">
        <v>20</v>
      </c>
      <c r="P90" s="9"/>
      <c r="Q90" s="9">
        <f>O90+(N90*60)</f>
        <v>200</v>
      </c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220">
        <v>37</v>
      </c>
      <c r="AF90" s="9"/>
      <c r="AG90" s="9"/>
      <c r="AH90" s="9"/>
      <c r="AI90" s="9"/>
      <c r="AJ90" s="9"/>
      <c r="AK90" s="9"/>
      <c r="AL90" s="9"/>
      <c r="AM90" s="9"/>
      <c r="AN90" s="9">
        <v>36</v>
      </c>
      <c r="AO90" s="9"/>
      <c r="AP90" s="9"/>
    </row>
    <row r="91" spans="2:45" x14ac:dyDescent="0.2">
      <c r="B91" s="9"/>
      <c r="C91" s="9"/>
      <c r="D91" s="345"/>
      <c r="E91" s="9"/>
      <c r="F91" s="9"/>
      <c r="G91" s="9"/>
      <c r="H91" s="9"/>
      <c r="J91" s="9"/>
      <c r="K91" s="9"/>
      <c r="L91" s="9"/>
      <c r="M91" s="9" t="s">
        <v>5</v>
      </c>
      <c r="N91" s="9">
        <v>2</v>
      </c>
      <c r="O91" s="346">
        <v>45</v>
      </c>
      <c r="P91" s="9"/>
      <c r="Q91" s="9">
        <f>O91+(N91*60)</f>
        <v>165</v>
      </c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346">
        <f>AVERAGE(AE84:AE90)</f>
        <v>32</v>
      </c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</row>
    <row r="92" spans="2:45" ht="13.5" thickBot="1" x14ac:dyDescent="0.25">
      <c r="B92" s="9"/>
      <c r="C92" s="9"/>
      <c r="D92" s="345"/>
      <c r="E92" s="9"/>
      <c r="F92" s="9"/>
      <c r="G92" s="9"/>
      <c r="H92" s="9"/>
      <c r="J92" s="9"/>
      <c r="K92" s="9"/>
      <c r="L92" s="9"/>
      <c r="M92" s="9"/>
      <c r="N92" s="9"/>
      <c r="O92" s="346"/>
      <c r="P92" s="9"/>
      <c r="Q92" s="9">
        <f>SUM(Q89:Q91)+$X$75</f>
        <v>424</v>
      </c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</row>
    <row r="93" spans="2:45" ht="13.5" thickBot="1" x14ac:dyDescent="0.25">
      <c r="B93" s="9"/>
      <c r="C93" s="9"/>
      <c r="D93" s="345"/>
      <c r="E93" s="9"/>
      <c r="F93" s="9"/>
      <c r="G93" s="9"/>
      <c r="H93" s="9"/>
      <c r="J93" s="9"/>
      <c r="K93" s="9"/>
      <c r="L93" s="347" t="s">
        <v>110</v>
      </c>
      <c r="M93" s="348"/>
      <c r="N93" s="348">
        <f>INT(Q92/60)</f>
        <v>7</v>
      </c>
      <c r="O93" s="349">
        <f>MOD(Q92,60)</f>
        <v>4</v>
      </c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</row>
    <row r="94" spans="2:45" x14ac:dyDescent="0.2">
      <c r="B94" s="9"/>
      <c r="C94" s="9"/>
      <c r="D94" s="345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R94" s="9"/>
      <c r="AS94" s="9"/>
    </row>
    <row r="95" spans="2:45" x14ac:dyDescent="0.2">
      <c r="B95" s="9"/>
      <c r="C95" s="9"/>
      <c r="D95" s="345"/>
      <c r="E95" s="9"/>
      <c r="F95" s="9"/>
      <c r="G95" s="9"/>
      <c r="H95" s="9"/>
      <c r="I95" s="9" t="s">
        <v>147</v>
      </c>
      <c r="J95" s="9" t="s">
        <v>148</v>
      </c>
      <c r="K95" s="9"/>
      <c r="L95" s="9"/>
      <c r="M95" s="9" t="s">
        <v>1</v>
      </c>
      <c r="N95" s="346">
        <f>AVERAGE(N71,N77,N83,N89)</f>
        <v>0.66666666666666663</v>
      </c>
      <c r="O95" s="346">
        <f>AVERAGE(O71,O77,O83,O89)</f>
        <v>35.5</v>
      </c>
      <c r="P95" s="9"/>
      <c r="Q95" s="9">
        <f>O95+(N95*60)</f>
        <v>75.5</v>
      </c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R95" s="9"/>
      <c r="AS95" s="9"/>
    </row>
    <row r="96" spans="2:45" x14ac:dyDescent="0.2">
      <c r="B96" s="9"/>
      <c r="C96" s="9"/>
      <c r="D96" s="345"/>
      <c r="E96" s="9"/>
      <c r="F96" s="9"/>
      <c r="G96" s="9"/>
      <c r="H96" s="9"/>
      <c r="I96" s="9"/>
      <c r="J96" s="9"/>
      <c r="K96" s="9"/>
      <c r="L96" s="9"/>
      <c r="M96" s="9" t="s">
        <v>3</v>
      </c>
      <c r="N96" s="346">
        <f t="shared" ref="N96:N97" si="63">AVERAGE(N72,N78,N84,N90)</f>
        <v>4.5</v>
      </c>
      <c r="O96" s="346">
        <f t="shared" ref="O96:O97" si="64">AVERAGE(O72,O78,O84,O90)</f>
        <v>22.5</v>
      </c>
      <c r="P96" s="9"/>
      <c r="Q96" s="9">
        <f>O96+(N96*60)</f>
        <v>292.5</v>
      </c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R96" s="9"/>
      <c r="AS96" s="9"/>
    </row>
    <row r="97" spans="2:45" x14ac:dyDescent="0.2">
      <c r="B97" s="9"/>
      <c r="C97" s="9"/>
      <c r="D97" s="345"/>
      <c r="E97" s="9"/>
      <c r="F97" s="9"/>
      <c r="G97" s="9"/>
      <c r="H97" s="9"/>
      <c r="I97" s="9"/>
      <c r="J97" s="9"/>
      <c r="K97" s="9"/>
      <c r="L97" s="9"/>
      <c r="M97" s="9" t="s">
        <v>5</v>
      </c>
      <c r="N97" s="346">
        <f t="shared" si="63"/>
        <v>3.75</v>
      </c>
      <c r="O97" s="346">
        <f t="shared" si="64"/>
        <v>43.75</v>
      </c>
      <c r="P97" s="9"/>
      <c r="Q97" s="9">
        <f>O97+(N97*60)</f>
        <v>268.75</v>
      </c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R97" s="9"/>
      <c r="AS97" s="9"/>
    </row>
    <row r="98" spans="2:45" ht="13.5" thickBot="1" x14ac:dyDescent="0.25">
      <c r="B98" s="9"/>
      <c r="C98" s="9"/>
      <c r="D98" s="345"/>
      <c r="E98" s="9"/>
      <c r="F98" s="9"/>
      <c r="G98" s="9"/>
      <c r="H98" s="9"/>
      <c r="I98" s="9"/>
      <c r="J98" s="9"/>
      <c r="K98" s="9"/>
      <c r="L98" s="9"/>
      <c r="M98" s="9"/>
      <c r="N98" s="9"/>
      <c r="O98" s="346"/>
      <c r="P98" s="9"/>
      <c r="Q98" s="9">
        <f>SUM(Q95:Q97)+$X$75</f>
        <v>650.75</v>
      </c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R98" s="9"/>
      <c r="AS98" s="9"/>
    </row>
    <row r="99" spans="2:45" ht="13.5" thickBot="1" x14ac:dyDescent="0.25">
      <c r="B99" s="9"/>
      <c r="C99" s="9"/>
      <c r="D99" s="345"/>
      <c r="E99" s="9"/>
      <c r="F99" s="9"/>
      <c r="G99" s="9"/>
      <c r="H99" s="9"/>
      <c r="I99" s="9"/>
      <c r="J99" s="9"/>
      <c r="K99" s="9"/>
      <c r="L99" s="347" t="s">
        <v>110</v>
      </c>
      <c r="M99" s="348"/>
      <c r="N99" s="348">
        <f>INT(Q98/60)</f>
        <v>10</v>
      </c>
      <c r="O99" s="349">
        <f>MOD(Q98,60)</f>
        <v>50.75</v>
      </c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R99" s="9"/>
      <c r="AS99" s="9"/>
    </row>
    <row r="101" spans="2:45" x14ac:dyDescent="0.2">
      <c r="I101" s="9" t="s">
        <v>169</v>
      </c>
      <c r="J101" s="9" t="s">
        <v>148</v>
      </c>
      <c r="K101" s="9"/>
      <c r="L101" s="9"/>
      <c r="M101" s="9" t="s">
        <v>1</v>
      </c>
      <c r="N101" s="9">
        <v>0</v>
      </c>
      <c r="O101" s="346">
        <v>39</v>
      </c>
      <c r="P101" s="9"/>
      <c r="Q101" s="9">
        <f>O101+(N101*60)</f>
        <v>39</v>
      </c>
    </row>
    <row r="102" spans="2:45" x14ac:dyDescent="0.2">
      <c r="I102" s="9"/>
      <c r="J102" s="9"/>
      <c r="K102" s="9"/>
      <c r="L102" s="9"/>
      <c r="M102" s="9" t="s">
        <v>3</v>
      </c>
      <c r="N102" s="9">
        <v>3</v>
      </c>
      <c r="O102" s="346">
        <v>15</v>
      </c>
      <c r="P102" s="9"/>
      <c r="Q102" s="9">
        <f>O102+(N102*60)</f>
        <v>195</v>
      </c>
    </row>
    <row r="103" spans="2:45" x14ac:dyDescent="0.2">
      <c r="I103" s="9"/>
      <c r="J103" s="9"/>
      <c r="K103" s="9"/>
      <c r="L103" s="9"/>
      <c r="M103" s="9" t="s">
        <v>5</v>
      </c>
      <c r="N103" s="9">
        <v>2</v>
      </c>
      <c r="O103" s="346">
        <v>35</v>
      </c>
      <c r="P103" s="9"/>
      <c r="Q103" s="9">
        <f>O103+(N103*60)</f>
        <v>155</v>
      </c>
    </row>
    <row r="104" spans="2:45" ht="13.5" thickBot="1" x14ac:dyDescent="0.25">
      <c r="I104" s="9"/>
      <c r="J104" s="9"/>
      <c r="K104" s="9"/>
      <c r="L104" s="9"/>
      <c r="M104" s="9"/>
      <c r="N104" s="9"/>
      <c r="O104" s="346"/>
      <c r="P104" s="9"/>
      <c r="Q104" s="9">
        <f>SUM(Q101:Q103)+$X$75</f>
        <v>403</v>
      </c>
    </row>
    <row r="105" spans="2:45" ht="13.5" thickBot="1" x14ac:dyDescent="0.25">
      <c r="I105" s="9"/>
      <c r="J105" s="9"/>
      <c r="K105" s="9"/>
      <c r="L105" s="347" t="s">
        <v>110</v>
      </c>
      <c r="M105" s="348"/>
      <c r="N105" s="348">
        <f>INT(Q104/60)</f>
        <v>6</v>
      </c>
      <c r="O105" s="349">
        <f>MOD(Q104,60)</f>
        <v>43</v>
      </c>
      <c r="P105" s="9"/>
      <c r="Q105" s="9"/>
    </row>
    <row r="107" spans="2:45" x14ac:dyDescent="0.2">
      <c r="I107" s="9" t="s">
        <v>170</v>
      </c>
      <c r="J107" s="9" t="s">
        <v>148</v>
      </c>
      <c r="K107" s="9"/>
      <c r="L107" s="9"/>
      <c r="M107" s="9" t="s">
        <v>1</v>
      </c>
      <c r="N107" s="9">
        <v>0</v>
      </c>
      <c r="O107" s="346">
        <v>43</v>
      </c>
      <c r="P107" s="9"/>
      <c r="Q107" s="9">
        <f>O107+(N107*60)</f>
        <v>43</v>
      </c>
    </row>
    <row r="108" spans="2:45" x14ac:dyDescent="0.2">
      <c r="I108" s="9"/>
      <c r="J108" s="9"/>
      <c r="K108" s="9"/>
      <c r="L108" s="9"/>
      <c r="M108" s="9" t="s">
        <v>3</v>
      </c>
      <c r="N108" s="9">
        <v>3</v>
      </c>
      <c r="O108" s="346">
        <v>2</v>
      </c>
      <c r="P108" s="9"/>
      <c r="Q108" s="9">
        <f>O108+(N108*60)</f>
        <v>182</v>
      </c>
    </row>
    <row r="109" spans="2:45" x14ac:dyDescent="0.2">
      <c r="I109" s="9"/>
      <c r="J109" s="9"/>
      <c r="K109" s="9"/>
      <c r="L109" s="9"/>
      <c r="M109" s="9" t="s">
        <v>5</v>
      </c>
      <c r="N109" s="9">
        <v>2</v>
      </c>
      <c r="O109" s="346">
        <v>10</v>
      </c>
      <c r="P109" s="9"/>
      <c r="Q109" s="9">
        <f>O109+(N109*60)</f>
        <v>130</v>
      </c>
    </row>
    <row r="110" spans="2:45" ht="13.5" thickBot="1" x14ac:dyDescent="0.25">
      <c r="I110" s="9"/>
      <c r="J110" s="9"/>
      <c r="K110" s="9"/>
      <c r="L110" s="9"/>
      <c r="M110" s="9"/>
      <c r="N110" s="9"/>
      <c r="O110" s="346"/>
      <c r="P110" s="9"/>
      <c r="Q110" s="9">
        <f>SUM(Q107:Q109)+$X$75</f>
        <v>369</v>
      </c>
    </row>
    <row r="111" spans="2:45" ht="13.5" thickBot="1" x14ac:dyDescent="0.25">
      <c r="I111" s="9"/>
      <c r="J111" s="9"/>
      <c r="K111" s="9"/>
      <c r="L111" s="347" t="s">
        <v>110</v>
      </c>
      <c r="M111" s="348"/>
      <c r="N111" s="348">
        <f>INT(Q110/60)</f>
        <v>6</v>
      </c>
      <c r="O111" s="349">
        <f>MOD(Q110,60)</f>
        <v>9</v>
      </c>
      <c r="P111" s="9"/>
      <c r="Q111" s="9"/>
    </row>
    <row r="113" spans="9:17" x14ac:dyDescent="0.2">
      <c r="I113" s="9" t="s">
        <v>171</v>
      </c>
      <c r="J113" s="9" t="s">
        <v>148</v>
      </c>
      <c r="K113" s="9"/>
      <c r="L113" s="9"/>
      <c r="M113" s="9" t="s">
        <v>1</v>
      </c>
      <c r="N113" s="9">
        <v>0</v>
      </c>
      <c r="O113" s="346">
        <v>45</v>
      </c>
      <c r="P113" s="9"/>
      <c r="Q113" s="9">
        <f>O113+(N113*60)</f>
        <v>45</v>
      </c>
    </row>
    <row r="114" spans="9:17" x14ac:dyDescent="0.2">
      <c r="I114" s="9"/>
      <c r="J114" s="9"/>
      <c r="K114" s="9"/>
      <c r="L114" s="9"/>
      <c r="M114" s="9" t="s">
        <v>3</v>
      </c>
      <c r="N114" s="9">
        <v>3</v>
      </c>
      <c r="O114" s="346">
        <v>25</v>
      </c>
      <c r="P114" s="9"/>
      <c r="Q114" s="9">
        <f>O114+(N114*60)</f>
        <v>205</v>
      </c>
    </row>
    <row r="115" spans="9:17" x14ac:dyDescent="0.2">
      <c r="I115" s="9"/>
      <c r="J115" s="9"/>
      <c r="K115" s="9"/>
      <c r="L115" s="9"/>
      <c r="M115" s="9" t="s">
        <v>5</v>
      </c>
      <c r="N115" s="9">
        <v>2</v>
      </c>
      <c r="O115" s="346">
        <v>45</v>
      </c>
      <c r="P115" s="9"/>
      <c r="Q115" s="9">
        <f>O115+(N115*60)</f>
        <v>165</v>
      </c>
    </row>
    <row r="116" spans="9:17" ht="13.5" thickBot="1" x14ac:dyDescent="0.25">
      <c r="I116" s="9"/>
      <c r="J116" s="9"/>
      <c r="K116" s="9"/>
      <c r="L116" s="9"/>
      <c r="M116" s="9"/>
      <c r="N116" s="9"/>
      <c r="O116" s="346"/>
      <c r="P116" s="9"/>
      <c r="Q116" s="9">
        <f>SUM(Q113:Q115)+$X$75</f>
        <v>429</v>
      </c>
    </row>
    <row r="117" spans="9:17" ht="13.5" thickBot="1" x14ac:dyDescent="0.25">
      <c r="I117" s="9"/>
      <c r="J117" s="9"/>
      <c r="K117" s="9"/>
      <c r="L117" s="347" t="s">
        <v>110</v>
      </c>
      <c r="M117" s="348"/>
      <c r="N117" s="348">
        <f>INT(Q116/60)</f>
        <v>7</v>
      </c>
      <c r="O117" s="349">
        <f>MOD(Q116,60)</f>
        <v>9</v>
      </c>
      <c r="P117" s="9"/>
      <c r="Q117" s="9"/>
    </row>
  </sheetData>
  <autoFilter ref="B4:AR68"/>
  <mergeCells count="12">
    <mergeCell ref="B1:C1"/>
    <mergeCell ref="AB4:AB5"/>
    <mergeCell ref="AM4:AM5"/>
    <mergeCell ref="B4:B5"/>
    <mergeCell ref="C4:C5"/>
    <mergeCell ref="D4:D5"/>
    <mergeCell ref="Q4:Q5"/>
    <mergeCell ref="AT3:AV3"/>
    <mergeCell ref="AW3:AY3"/>
    <mergeCell ref="A4:A5"/>
    <mergeCell ref="AQ4:AQ5"/>
    <mergeCell ref="AN4:AN5"/>
  </mergeCells>
  <phoneticPr fontId="4" type="noConversion"/>
  <conditionalFormatting sqref="AN6:AN20 AM6:AM52 AM54:AM57">
    <cfRule type="cellIs" dxfId="7" priority="9" stopIfTrue="1" operator="equal">
      <formula>MIN($AL$6:$AL$58)</formula>
    </cfRule>
    <cfRule type="cellIs" dxfId="6" priority="10" stopIfTrue="1" operator="equal">
      <formula>MAX($AL$6:$AL$58)</formula>
    </cfRule>
  </conditionalFormatting>
  <conditionalFormatting sqref="AC6:AC20">
    <cfRule type="cellIs" dxfId="5" priority="27" stopIfTrue="1" operator="equal">
      <formula>MIN($AA$6:$AA$58)</formula>
    </cfRule>
    <cfRule type="cellIs" dxfId="4" priority="28" stopIfTrue="1" operator="equal">
      <formula>MAX($AA$6:$AA$58)</formula>
    </cfRule>
  </conditionalFormatting>
  <conditionalFormatting sqref="R6:R20">
    <cfRule type="cellIs" dxfId="3" priority="29" stopIfTrue="1" operator="equal">
      <formula>MIN($P$6:$P$58)</formula>
    </cfRule>
    <cfRule type="cellIs" dxfId="2" priority="30" stopIfTrue="1" operator="equal">
      <formula>MAX($P$6:$P$58)</formula>
    </cfRule>
  </conditionalFormatting>
  <conditionalFormatting sqref="AM53">
    <cfRule type="cellIs" dxfId="1" priority="1" stopIfTrue="1" operator="equal">
      <formula>MIN($AL$6:$AL$58)</formula>
    </cfRule>
    <cfRule type="cellIs" dxfId="0" priority="2" stopIfTrue="1" operator="equal">
      <formula>MAX($AL$6:$AL$58)</formula>
    </cfRule>
  </conditionalFormatting>
  <dataValidations count="1">
    <dataValidation type="list" allowBlank="1" showInputMessage="1" sqref="AC84:AC89 C6:C71">
      <formula1>"Sprint, Olympic, ½ Ironman, Ironman"</formula1>
    </dataValidation>
  </dataValidations>
  <pageMargins left="0.24" right="0.12" top="1" bottom="1" header="0.5" footer="0.5"/>
  <pageSetup paperSize="17" scale="65" orientation="landscape" horizontalDpi="4294967293" verticalDpi="4294967293"/>
  <headerFooter alignWithMargins="0">
    <oddHeader>&amp;C&amp;D</oddHeader>
    <oddFooter>&amp;C&amp;D</oddFooter>
  </headerFooter>
  <rowBreaks count="1" manualBreakCount="1">
    <brk id="70" max="16383" man="1"/>
  </rowBreaks>
  <colBreaks count="1" manualBreakCount="1">
    <brk id="41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topLeftCell="A31" zoomScale="50" zoomScaleNormal="50" zoomScalePageLayoutView="50" workbookViewId="0">
      <selection activeCell="A177" sqref="A177"/>
    </sheetView>
  </sheetViews>
  <sheetFormatPr defaultColWidth="8.85546875" defaultRowHeight="12.75" x14ac:dyDescent="0.2"/>
  <sheetData/>
  <phoneticPr fontId="0" type="noConversion"/>
  <pageMargins left="0.75" right="0.75" top="1" bottom="1" header="0.5" footer="0.5"/>
  <pageSetup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6"/>
  <sheetViews>
    <sheetView workbookViewId="0">
      <selection activeCell="H13" sqref="H13"/>
    </sheetView>
  </sheetViews>
  <sheetFormatPr defaultColWidth="8.85546875" defaultRowHeight="12.75" x14ac:dyDescent="0.2"/>
  <cols>
    <col min="1" max="1" width="18.85546875" customWidth="1"/>
    <col min="2" max="2" width="18.28515625" bestFit="1" customWidth="1"/>
    <col min="3" max="3" width="17" bestFit="1" customWidth="1"/>
    <col min="4" max="4" width="16.42578125" bestFit="1" customWidth="1"/>
    <col min="5" max="5" width="6.28515625" bestFit="1" customWidth="1"/>
  </cols>
  <sheetData>
    <row r="3" spans="1:15" x14ac:dyDescent="0.2">
      <c r="A3" s="376" t="s">
        <v>199</v>
      </c>
      <c r="B3" t="s">
        <v>201</v>
      </c>
      <c r="C3" t="s">
        <v>202</v>
      </c>
      <c r="D3" t="s">
        <v>203</v>
      </c>
      <c r="E3" s="370" t="s">
        <v>109</v>
      </c>
    </row>
    <row r="4" spans="1:15" x14ac:dyDescent="0.2">
      <c r="A4" s="377" t="s">
        <v>74</v>
      </c>
      <c r="B4" s="379">
        <v>0.10191582058630541</v>
      </c>
      <c r="C4" s="379">
        <v>0.48274259575043282</v>
      </c>
      <c r="D4" s="379">
        <v>0.40206041356350408</v>
      </c>
      <c r="E4" s="379">
        <f>100%-SUM(B4:D4)</f>
        <v>1.3281170099757711E-2</v>
      </c>
      <c r="F4" s="379">
        <f t="shared" ref="F4:F25" si="0">SUM(B4:D4)</f>
        <v>0.98671882990024229</v>
      </c>
    </row>
    <row r="5" spans="1:15" x14ac:dyDescent="0.2">
      <c r="A5" s="378" t="s">
        <v>186</v>
      </c>
      <c r="B5" s="379">
        <v>7.6637676533950372E-2</v>
      </c>
      <c r="C5" s="379">
        <v>0.48272560440437245</v>
      </c>
      <c r="D5" s="379">
        <v>0.43162052182238886</v>
      </c>
      <c r="E5" s="379">
        <f t="shared" ref="E5:E26" si="1">100%-SUM(B5:D5)</f>
        <v>9.0161972392882594E-3</v>
      </c>
      <c r="F5" s="379">
        <f t="shared" si="0"/>
        <v>0.99098380276071174</v>
      </c>
    </row>
    <row r="6" spans="1:15" x14ac:dyDescent="0.2">
      <c r="A6" s="378" t="s">
        <v>140</v>
      </c>
      <c r="B6" s="379">
        <v>0.10792807362057678</v>
      </c>
      <c r="C6" s="379">
        <v>0.49274190443186622</v>
      </c>
      <c r="D6" s="379">
        <v>0.38612298332755762</v>
      </c>
      <c r="E6" s="379">
        <f t="shared" si="1"/>
        <v>1.3207038619999389E-2</v>
      </c>
      <c r="F6" s="379">
        <f t="shared" si="0"/>
        <v>0.98679296138000061</v>
      </c>
    </row>
    <row r="7" spans="1:15" x14ac:dyDescent="0.2">
      <c r="A7" s="378" t="s">
        <v>73</v>
      </c>
      <c r="B7" s="379">
        <v>0.10651899525769092</v>
      </c>
      <c r="C7" s="379">
        <v>0.49211203491453093</v>
      </c>
      <c r="D7" s="379">
        <v>0.3859503833198098</v>
      </c>
      <c r="E7" s="379">
        <f t="shared" si="1"/>
        <v>1.5418586507968346E-2</v>
      </c>
      <c r="F7" s="379">
        <f t="shared" si="0"/>
        <v>0.98458141349203165</v>
      </c>
    </row>
    <row r="8" spans="1:15" x14ac:dyDescent="0.2">
      <c r="A8" s="378" t="s">
        <v>162</v>
      </c>
      <c r="B8" s="379">
        <v>0.11197536226161804</v>
      </c>
      <c r="C8" s="379">
        <v>0.45402140008686387</v>
      </c>
      <c r="D8" s="379">
        <v>0.42065779602795433</v>
      </c>
      <c r="E8" s="379">
        <f t="shared" si="1"/>
        <v>1.3345441623563659E-2</v>
      </c>
      <c r="F8" s="379">
        <f t="shared" si="0"/>
        <v>0.98665455837643634</v>
      </c>
    </row>
    <row r="9" spans="1:15" x14ac:dyDescent="0.2">
      <c r="A9" s="377" t="s">
        <v>53</v>
      </c>
      <c r="B9" s="379">
        <v>0.16233654750231352</v>
      </c>
      <c r="C9" s="379">
        <v>0.44947270052698568</v>
      </c>
      <c r="D9" s="379">
        <v>0.36953806016585566</v>
      </c>
      <c r="E9" s="379">
        <f t="shared" si="1"/>
        <v>1.865269180484519E-2</v>
      </c>
      <c r="F9" s="379">
        <f t="shared" si="0"/>
        <v>0.98134730819515481</v>
      </c>
    </row>
    <row r="10" spans="1:15" x14ac:dyDescent="0.2">
      <c r="A10" s="378" t="s">
        <v>49</v>
      </c>
      <c r="B10" s="379">
        <v>0.14333760409993593</v>
      </c>
      <c r="C10" s="379">
        <v>0.41335682254964773</v>
      </c>
      <c r="D10" s="379">
        <v>0.4110345932094811</v>
      </c>
      <c r="E10" s="379">
        <f t="shared" si="1"/>
        <v>3.2270980140935213E-2</v>
      </c>
      <c r="F10" s="379">
        <f t="shared" si="0"/>
        <v>0.96772901985906479</v>
      </c>
    </row>
    <row r="11" spans="1:15" x14ac:dyDescent="0.2">
      <c r="A11" s="378" t="s">
        <v>78</v>
      </c>
      <c r="B11" s="379">
        <v>0.15394640384458744</v>
      </c>
      <c r="C11" s="379">
        <v>0.48155086747576764</v>
      </c>
      <c r="D11" s="379">
        <v>0.3486193695528223</v>
      </c>
      <c r="E11" s="379">
        <f t="shared" si="1"/>
        <v>1.5883359126822594E-2</v>
      </c>
      <c r="F11" s="379">
        <f t="shared" si="0"/>
        <v>0.98411664087317741</v>
      </c>
    </row>
    <row r="12" spans="1:15" x14ac:dyDescent="0.2">
      <c r="A12" s="378" t="s">
        <v>26</v>
      </c>
      <c r="B12" s="379">
        <v>0.17161371957799146</v>
      </c>
      <c r="C12" s="379">
        <v>0.45810927676298746</v>
      </c>
      <c r="D12" s="379">
        <v>0.352749693248882</v>
      </c>
      <c r="E12" s="379">
        <f t="shared" si="1"/>
        <v>1.7527310410138996E-2</v>
      </c>
      <c r="F12" s="379">
        <f t="shared" si="0"/>
        <v>0.982472689589861</v>
      </c>
    </row>
    <row r="13" spans="1:15" x14ac:dyDescent="0.2">
      <c r="A13" s="378" t="s">
        <v>56</v>
      </c>
      <c r="B13" s="379">
        <v>0.11012385568120624</v>
      </c>
      <c r="C13" s="379">
        <v>0.47325435289894091</v>
      </c>
      <c r="D13" s="379">
        <v>0.39956919763058696</v>
      </c>
      <c r="E13" s="379">
        <f t="shared" si="1"/>
        <v>1.7052593789265935E-2</v>
      </c>
      <c r="F13" s="379">
        <f t="shared" si="0"/>
        <v>0.98294740621073406</v>
      </c>
    </row>
    <row r="14" spans="1:15" x14ac:dyDescent="0.2">
      <c r="A14" s="378" t="s">
        <v>70</v>
      </c>
      <c r="B14" s="379">
        <v>0.18627529392945694</v>
      </c>
      <c r="C14" s="379">
        <v>0.37790930176757576</v>
      </c>
      <c r="D14" s="379">
        <v>0.4196592817723746</v>
      </c>
      <c r="E14" s="379">
        <f t="shared" si="1"/>
        <v>1.615612253059262E-2</v>
      </c>
      <c r="F14" s="379">
        <f t="shared" si="0"/>
        <v>0.98384387746940738</v>
      </c>
    </row>
    <row r="15" spans="1:15" x14ac:dyDescent="0.2">
      <c r="A15" s="377" t="s">
        <v>27</v>
      </c>
      <c r="B15" s="379">
        <v>0.19384463159841697</v>
      </c>
      <c r="C15" s="379">
        <v>0.4012229990948088</v>
      </c>
      <c r="D15" s="379">
        <v>0.38419846617278997</v>
      </c>
      <c r="E15" s="379">
        <f t="shared" si="1"/>
        <v>2.0733903133984266E-2</v>
      </c>
      <c r="F15" s="379">
        <f t="shared" si="0"/>
        <v>0.97926609686601573</v>
      </c>
      <c r="K15" s="370" t="s">
        <v>204</v>
      </c>
      <c r="L15" s="380">
        <v>0.10922030915543521</v>
      </c>
      <c r="M15" s="380">
        <v>0.4765150645941662</v>
      </c>
      <c r="N15" s="380">
        <v>0.39400188897848393</v>
      </c>
      <c r="O15" s="380">
        <v>2.0357251256731587E-2</v>
      </c>
    </row>
    <row r="16" spans="1:15" x14ac:dyDescent="0.2">
      <c r="A16" s="378" t="s">
        <v>38</v>
      </c>
      <c r="B16" s="379">
        <v>0.11740840597854996</v>
      </c>
      <c r="C16" s="379">
        <v>0.40052546748391599</v>
      </c>
      <c r="D16" s="379">
        <v>0.48206612653753406</v>
      </c>
      <c r="E16" s="379">
        <f t="shared" si="1"/>
        <v>0</v>
      </c>
      <c r="F16" s="379">
        <f t="shared" si="0"/>
        <v>1</v>
      </c>
      <c r="K16" s="370" t="s">
        <v>205</v>
      </c>
      <c r="L16" s="380">
        <v>0.10137874373389033</v>
      </c>
      <c r="M16" s="380">
        <v>0.50717166874074204</v>
      </c>
      <c r="N16" s="380">
        <v>0.37149140401761921</v>
      </c>
      <c r="O16" s="380">
        <v>1.9982776423178524E-2</v>
      </c>
    </row>
    <row r="17" spans="1:6" x14ac:dyDescent="0.2">
      <c r="A17" s="378" t="s">
        <v>49</v>
      </c>
      <c r="B17" s="379">
        <v>0.10783280646294348</v>
      </c>
      <c r="C17" s="379">
        <v>0.46909027046013357</v>
      </c>
      <c r="D17" s="379">
        <v>0.39269406392694073</v>
      </c>
      <c r="E17" s="379">
        <f t="shared" si="1"/>
        <v>3.0382859149982178E-2</v>
      </c>
      <c r="F17" s="379">
        <f t="shared" si="0"/>
        <v>0.96961714085001782</v>
      </c>
    </row>
    <row r="18" spans="1:6" x14ac:dyDescent="0.2">
      <c r="A18" s="378" t="s">
        <v>26</v>
      </c>
      <c r="B18" s="379">
        <v>0.20348086278377506</v>
      </c>
      <c r="C18" s="379">
        <v>0.40308155677844448</v>
      </c>
      <c r="D18" s="379">
        <v>0.36683398721336391</v>
      </c>
      <c r="E18" s="379">
        <f t="shared" si="1"/>
        <v>2.6603593224416522E-2</v>
      </c>
      <c r="F18" s="379">
        <f t="shared" si="0"/>
        <v>0.97339640677558348</v>
      </c>
    </row>
    <row r="19" spans="1:6" x14ac:dyDescent="0.2">
      <c r="A19" s="378" t="s">
        <v>31</v>
      </c>
      <c r="B19" s="379">
        <v>0.19297702572974237</v>
      </c>
      <c r="C19" s="379">
        <v>0.45187730975480739</v>
      </c>
      <c r="D19" s="379">
        <v>0.33654255692482371</v>
      </c>
      <c r="E19" s="379">
        <f t="shared" si="1"/>
        <v>1.8603107590626555E-2</v>
      </c>
      <c r="F19" s="379">
        <f t="shared" si="0"/>
        <v>0.98139689240937344</v>
      </c>
    </row>
    <row r="20" spans="1:6" x14ac:dyDescent="0.2">
      <c r="A20" s="378" t="s">
        <v>62</v>
      </c>
      <c r="B20" s="379">
        <v>0.19947407963936889</v>
      </c>
      <c r="C20" s="379">
        <v>0.41078136739293769</v>
      </c>
      <c r="D20" s="379">
        <v>0.35030052592036059</v>
      </c>
      <c r="E20" s="379">
        <f t="shared" si="1"/>
        <v>3.9444027047332852E-2</v>
      </c>
      <c r="F20" s="379">
        <f t="shared" si="0"/>
        <v>0.96055597295266715</v>
      </c>
    </row>
    <row r="21" spans="1:6" x14ac:dyDescent="0.2">
      <c r="A21" s="378" t="s">
        <v>29</v>
      </c>
      <c r="B21" s="379">
        <v>0.20415023901180251</v>
      </c>
      <c r="C21" s="379">
        <v>0.37309248840193465</v>
      </c>
      <c r="D21" s="379">
        <v>0.36919659602070032</v>
      </c>
      <c r="E21" s="379">
        <f t="shared" si="1"/>
        <v>5.3560676565562515E-2</v>
      </c>
      <c r="F21" s="379">
        <f t="shared" si="0"/>
        <v>0.94643932343443749</v>
      </c>
    </row>
    <row r="22" spans="1:6" x14ac:dyDescent="0.2">
      <c r="A22" s="378" t="s">
        <v>46</v>
      </c>
      <c r="B22" s="379">
        <v>0.20240760765670784</v>
      </c>
      <c r="C22" s="379">
        <v>0.39627627917842506</v>
      </c>
      <c r="D22" s="379">
        <v>0.40131611316486704</v>
      </c>
      <c r="E22" s="379">
        <f t="shared" si="1"/>
        <v>0</v>
      </c>
      <c r="F22" s="379">
        <f t="shared" si="0"/>
        <v>1</v>
      </c>
    </row>
    <row r="23" spans="1:6" x14ac:dyDescent="0.2">
      <c r="A23" s="378" t="s">
        <v>133</v>
      </c>
      <c r="B23" s="379">
        <v>0.17947349697616502</v>
      </c>
      <c r="C23" s="379">
        <v>0.46727143365350399</v>
      </c>
      <c r="D23" s="379">
        <v>0.32355033795802202</v>
      </c>
      <c r="E23" s="379">
        <f t="shared" si="1"/>
        <v>2.9704731412309004E-2</v>
      </c>
      <c r="F23" s="379">
        <f t="shared" si="0"/>
        <v>0.970295268587691</v>
      </c>
    </row>
    <row r="24" spans="1:6" x14ac:dyDescent="0.2">
      <c r="A24" s="378" t="s">
        <v>118</v>
      </c>
      <c r="B24" s="379">
        <v>0.2105054509415262</v>
      </c>
      <c r="C24" s="379">
        <v>0.35302279484638249</v>
      </c>
      <c r="D24" s="379">
        <v>0.40455896927651136</v>
      </c>
      <c r="E24" s="379">
        <f t="shared" si="1"/>
        <v>3.1912784935579919E-2</v>
      </c>
      <c r="F24" s="379">
        <f t="shared" si="0"/>
        <v>0.96808721506442008</v>
      </c>
    </row>
    <row r="25" spans="1:6" x14ac:dyDescent="0.2">
      <c r="A25" s="378" t="s">
        <v>117</v>
      </c>
      <c r="B25" s="379">
        <v>0.20756838664940136</v>
      </c>
      <c r="C25" s="379">
        <v>0.36982643000864096</v>
      </c>
      <c r="D25" s="379">
        <v>0.40888185226510126</v>
      </c>
      <c r="E25" s="379">
        <f t="shared" si="1"/>
        <v>1.3723331076856526E-2</v>
      </c>
      <c r="F25" s="379">
        <f t="shared" si="0"/>
        <v>0.98627666892314347</v>
      </c>
    </row>
    <row r="26" spans="1:6" x14ac:dyDescent="0.2">
      <c r="A26" s="377" t="s">
        <v>200</v>
      </c>
      <c r="B26" s="379">
        <v>0.17700278603273023</v>
      </c>
      <c r="C26" s="379">
        <v>0.42057289034698031</v>
      </c>
      <c r="D26" s="379">
        <v>0.38295293740940356</v>
      </c>
      <c r="E26" s="379">
        <f t="shared" si="1"/>
        <v>1.9471386210885955E-2</v>
      </c>
      <c r="F26" s="379">
        <f>SUM(B26:D26)</f>
        <v>0.98052861378911405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zoomScale="96" zoomScaleNormal="96" zoomScalePageLayoutView="96" workbookViewId="0">
      <selection activeCell="A50" sqref="A50"/>
    </sheetView>
  </sheetViews>
  <sheetFormatPr defaultColWidth="8.85546875" defaultRowHeight="12.75" x14ac:dyDescent="0.2"/>
  <cols>
    <col min="1" max="1" width="14.85546875" bestFit="1" customWidth="1"/>
    <col min="2" max="2" width="11.140625" bestFit="1" customWidth="1"/>
    <col min="3" max="3" width="11.28515625" style="368" bestFit="1" customWidth="1"/>
    <col min="4" max="4" width="12.7109375" bestFit="1" customWidth="1"/>
    <col min="5" max="5" width="12" bestFit="1" customWidth="1"/>
    <col min="6" max="6" width="11.28515625" bestFit="1" customWidth="1"/>
  </cols>
  <sheetData>
    <row r="1" spans="1:6" x14ac:dyDescent="0.2">
      <c r="A1" s="371" t="s">
        <v>195</v>
      </c>
      <c r="B1" s="371" t="s">
        <v>7</v>
      </c>
      <c r="C1" s="372" t="s">
        <v>8</v>
      </c>
      <c r="D1" s="371" t="s">
        <v>196</v>
      </c>
      <c r="E1" s="371" t="s">
        <v>197</v>
      </c>
      <c r="F1" s="371" t="s">
        <v>198</v>
      </c>
    </row>
    <row r="2" spans="1:6" x14ac:dyDescent="0.2">
      <c r="A2" s="373" t="str">
        <f>TriRaces!B6</f>
        <v>Griskus</v>
      </c>
      <c r="B2" s="373" t="str">
        <f>TriRaces!C6</f>
        <v>Sprint</v>
      </c>
      <c r="C2" s="374">
        <f>TriRaces!D6</f>
        <v>37073</v>
      </c>
      <c r="D2" s="375">
        <f>TriRaces!AW6</f>
        <v>0.19332029486986613</v>
      </c>
      <c r="E2" s="375">
        <f>TriRaces!AX6</f>
        <v>0.42289754776590949</v>
      </c>
      <c r="F2" s="375">
        <f>TriRaces!AY6</f>
        <v>0.3837821573642245</v>
      </c>
    </row>
    <row r="3" spans="1:6" x14ac:dyDescent="0.2">
      <c r="A3" s="373" t="str">
        <f>TriRaces!B7</f>
        <v>Niantic</v>
      </c>
      <c r="B3" s="373" t="str">
        <f>TriRaces!C7</f>
        <v>Sprint</v>
      </c>
      <c r="C3" s="374">
        <f>TriRaces!D7</f>
        <v>37104</v>
      </c>
      <c r="D3" s="375">
        <f>TriRaces!AW7</f>
        <v>0.20154723127035828</v>
      </c>
      <c r="E3" s="375">
        <f>TriRaces!AX7</f>
        <v>0.35830618892508143</v>
      </c>
      <c r="F3" s="375">
        <f>TriRaces!AY7</f>
        <v>0.38843648208469062</v>
      </c>
    </row>
    <row r="4" spans="1:6" x14ac:dyDescent="0.2">
      <c r="A4" s="373" t="str">
        <f>TriRaces!B8</f>
        <v xml:space="preserve">Madison  </v>
      </c>
      <c r="B4" s="373" t="str">
        <f>TriRaces!C8</f>
        <v>Sprint</v>
      </c>
      <c r="C4" s="374">
        <f>TriRaces!D8</f>
        <v>37135</v>
      </c>
      <c r="D4" s="375">
        <f>TriRaces!AW8</f>
        <v>0.17419060647514822</v>
      </c>
      <c r="E4" s="375">
        <f>TriRaces!AX8</f>
        <v>0.47074023407812743</v>
      </c>
      <c r="F4" s="375">
        <f>TriRaces!AY8</f>
        <v>0.35506915944672446</v>
      </c>
    </row>
    <row r="5" spans="1:6" x14ac:dyDescent="0.2">
      <c r="A5" s="373" t="str">
        <f>TriRaces!B9</f>
        <v>Waramaug Old</v>
      </c>
      <c r="B5" s="373" t="str">
        <f>TriRaces!C9</f>
        <v>Sprint</v>
      </c>
      <c r="C5" s="374">
        <f>TriRaces!D9</f>
        <v>37408</v>
      </c>
      <c r="D5" s="375">
        <f>TriRaces!AW9</f>
        <v>0.2335753497432265</v>
      </c>
      <c r="E5" s="375">
        <f>TriRaces!AX9</f>
        <v>0.35133699309367805</v>
      </c>
      <c r="F5" s="375">
        <f>TriRaces!AY9</f>
        <v>0.41508765716309542</v>
      </c>
    </row>
    <row r="6" spans="1:6" x14ac:dyDescent="0.2">
      <c r="A6" s="373" t="str">
        <f>TriRaces!B10</f>
        <v>Griskus</v>
      </c>
      <c r="B6" s="373" t="str">
        <f>TriRaces!C10</f>
        <v>Sprint</v>
      </c>
      <c r="C6" s="374">
        <f>TriRaces!D10</f>
        <v>37447</v>
      </c>
      <c r="D6" s="375">
        <f>TriRaces!AW10</f>
        <v>0.21933751119068931</v>
      </c>
      <c r="E6" s="375">
        <f>TriRaces!AX10</f>
        <v>0.39999999999999991</v>
      </c>
      <c r="F6" s="375">
        <f>TriRaces!AY10</f>
        <v>0.35147717099373321</v>
      </c>
    </row>
    <row r="7" spans="1:6" x14ac:dyDescent="0.2">
      <c r="A7" s="373" t="str">
        <f>TriRaces!B11</f>
        <v xml:space="preserve">Madison  </v>
      </c>
      <c r="B7" s="373" t="str">
        <f>TriRaces!C11</f>
        <v>Sprint</v>
      </c>
      <c r="C7" s="374">
        <f>TriRaces!D11</f>
        <v>37500</v>
      </c>
      <c r="D7" s="375">
        <f>TriRaces!AW11</f>
        <v>0.23285997862269048</v>
      </c>
      <c r="E7" s="375">
        <f>TriRaces!AX11</f>
        <v>0.42021682699648805</v>
      </c>
      <c r="F7" s="375">
        <f>TriRaces!AY11</f>
        <v>0.32661475034356391</v>
      </c>
    </row>
    <row r="8" spans="1:6" x14ac:dyDescent="0.2">
      <c r="A8" s="373" t="str">
        <f>TriRaces!B12</f>
        <v>CATS Sprint</v>
      </c>
      <c r="B8" s="373" t="str">
        <f>TriRaces!C12</f>
        <v>Sprint</v>
      </c>
      <c r="C8" s="374">
        <f>TriRaces!D12</f>
        <v>37782</v>
      </c>
      <c r="D8" s="375">
        <f>TriRaces!AW12</f>
        <v>0.11386696730552423</v>
      </c>
      <c r="E8" s="375">
        <f>TriRaces!AX12</f>
        <v>0.38782412626832019</v>
      </c>
      <c r="F8" s="375">
        <f>TriRaces!AY12</f>
        <v>0.49830890642615561</v>
      </c>
    </row>
    <row r="9" spans="1:6" x14ac:dyDescent="0.2">
      <c r="A9" s="373" t="str">
        <f>TriRaces!B13</f>
        <v>Waramaug Old</v>
      </c>
      <c r="B9" s="373" t="str">
        <f>TriRaces!C13</f>
        <v>Sprint</v>
      </c>
      <c r="C9" s="374">
        <f>TriRaces!D13</f>
        <v>37791</v>
      </c>
      <c r="D9" s="375">
        <f>TriRaces!AW13</f>
        <v>0.21797004991680527</v>
      </c>
      <c r="E9" s="375">
        <f>TriRaces!AX13</f>
        <v>0.3736365317064152</v>
      </c>
      <c r="F9" s="375">
        <f>TriRaces!AY13</f>
        <v>0.4083934183767795</v>
      </c>
    </row>
    <row r="10" spans="1:6" x14ac:dyDescent="0.2">
      <c r="A10" s="373" t="str">
        <f>TriRaces!B14</f>
        <v>Griskus</v>
      </c>
      <c r="B10" s="373" t="str">
        <f>TriRaces!C14</f>
        <v>Sprint</v>
      </c>
      <c r="C10" s="374">
        <f>TriRaces!D14</f>
        <v>37811</v>
      </c>
      <c r="D10" s="375">
        <f>TriRaces!AW14</f>
        <v>0.20837091827530219</v>
      </c>
      <c r="E10" s="375">
        <f>TriRaces!AX14</f>
        <v>0.41475735161464911</v>
      </c>
      <c r="F10" s="375">
        <f>TriRaces!AY14</f>
        <v>0.34872812556377414</v>
      </c>
    </row>
    <row r="11" spans="1:6" x14ac:dyDescent="0.2">
      <c r="A11" s="373" t="str">
        <f>TriRaces!B15</f>
        <v>CATS Sprint</v>
      </c>
      <c r="B11" s="373" t="str">
        <f>TriRaces!C15</f>
        <v>Sprint</v>
      </c>
      <c r="C11" s="374">
        <f>TriRaces!D15</f>
        <v>37817</v>
      </c>
      <c r="D11" s="375">
        <f>TriRaces!AW15</f>
        <v>0.12094984465157567</v>
      </c>
      <c r="E11" s="375">
        <f>TriRaces!AX15</f>
        <v>0.41322680869951178</v>
      </c>
      <c r="F11" s="375">
        <f>TriRaces!AY15</f>
        <v>0.46582334664891251</v>
      </c>
    </row>
    <row r="12" spans="1:6" x14ac:dyDescent="0.2">
      <c r="A12" s="373" t="str">
        <f>TriRaces!B16</f>
        <v>Sandy Beach</v>
      </c>
      <c r="B12" s="373" t="str">
        <f>TriRaces!C16</f>
        <v>Sprint</v>
      </c>
      <c r="C12" s="374">
        <f>TriRaces!D16</f>
        <v>37834</v>
      </c>
      <c r="D12" s="375">
        <f>TriRaces!AW16</f>
        <v>0.19366533104369396</v>
      </c>
      <c r="E12" s="375">
        <f>TriRaces!AX16</f>
        <v>0.39000190803281815</v>
      </c>
      <c r="F12" s="375">
        <f>TriRaces!AY16</f>
        <v>0.41633276092348787</v>
      </c>
    </row>
    <row r="13" spans="1:6" x14ac:dyDescent="0.2">
      <c r="A13" s="373" t="str">
        <f>TriRaces!B17</f>
        <v>Niantic</v>
      </c>
      <c r="B13" s="373" t="str">
        <f>TriRaces!C17</f>
        <v>Sprint</v>
      </c>
      <c r="C13" s="374">
        <f>TriRaces!D17</f>
        <v>37843</v>
      </c>
      <c r="D13" s="375">
        <f>TriRaces!AW17</f>
        <v>0.20675324675324677</v>
      </c>
      <c r="E13" s="375">
        <f>TriRaces!AX17</f>
        <v>0.38787878787878788</v>
      </c>
      <c r="F13" s="375">
        <f>TriRaces!AY17</f>
        <v>0.34995670995670997</v>
      </c>
    </row>
    <row r="14" spans="1:6" x14ac:dyDescent="0.2">
      <c r="A14" s="373" t="str">
        <f>TriRaces!B18</f>
        <v>Danbury</v>
      </c>
      <c r="B14" s="373" t="str">
        <f>TriRaces!C18</f>
        <v>Sprint</v>
      </c>
      <c r="C14" s="374">
        <f>TriRaces!D18</f>
        <v>37849</v>
      </c>
      <c r="D14" s="375">
        <f>TriRaces!AW18</f>
        <v>0.10783280646294348</v>
      </c>
      <c r="E14" s="375">
        <f>TriRaces!AX18</f>
        <v>0.46909027046013357</v>
      </c>
      <c r="F14" s="375">
        <f>TriRaces!AY18</f>
        <v>0.39269406392694073</v>
      </c>
    </row>
    <row r="15" spans="1:6" x14ac:dyDescent="0.2">
      <c r="A15" s="373" t="str">
        <f>TriRaces!B19</f>
        <v xml:space="preserve">Madison  </v>
      </c>
      <c r="B15" s="373" t="str">
        <f>TriRaces!C19</f>
        <v>Sprint</v>
      </c>
      <c r="C15" s="374">
        <f>TriRaces!D19</f>
        <v>37877</v>
      </c>
      <c r="D15" s="375">
        <f>TriRaces!AW19</f>
        <v>0.17188049209138842</v>
      </c>
      <c r="E15" s="375">
        <f>TriRaces!AX19</f>
        <v>0.46467486818980674</v>
      </c>
      <c r="F15" s="375">
        <f>TriRaces!AY19</f>
        <v>0.32794376098418282</v>
      </c>
    </row>
    <row r="16" spans="1:6" x14ac:dyDescent="0.2">
      <c r="A16" s="373" t="str">
        <f>TriRaces!B20</f>
        <v>Danbury</v>
      </c>
      <c r="B16" s="373" t="str">
        <f>TriRaces!C20</f>
        <v>Olympic</v>
      </c>
      <c r="C16" s="374">
        <f>TriRaces!D20</f>
        <v>37898</v>
      </c>
      <c r="D16" s="375">
        <f>TriRaces!AW20</f>
        <v>0.14333760409993593</v>
      </c>
      <c r="E16" s="375">
        <f>TriRaces!AX20</f>
        <v>0.41335682254964773</v>
      </c>
      <c r="F16" s="375">
        <f>TriRaces!AY20</f>
        <v>0.4110345932094811</v>
      </c>
    </row>
    <row r="17" spans="1:6" x14ac:dyDescent="0.2">
      <c r="A17" s="373" t="str">
        <f>TriRaces!B21</f>
        <v xml:space="preserve">Griskus  </v>
      </c>
      <c r="B17" s="373" t="str">
        <f>TriRaces!C21</f>
        <v>Olympic</v>
      </c>
      <c r="C17" s="374">
        <f>TriRaces!D21</f>
        <v>38157</v>
      </c>
      <c r="D17" s="375">
        <f>TriRaces!AW21</f>
        <v>0.11012385568120624</v>
      </c>
      <c r="E17" s="375">
        <f>TriRaces!AX21</f>
        <v>0.47325435289894091</v>
      </c>
      <c r="F17" s="375">
        <f>TriRaces!AY21</f>
        <v>0.39956919763058696</v>
      </c>
    </row>
    <row r="18" spans="1:6" x14ac:dyDescent="0.2">
      <c r="A18" s="373" t="str">
        <f>TriRaces!B22</f>
        <v>Waramaug Old</v>
      </c>
      <c r="B18" s="373" t="str">
        <f>TriRaces!C22</f>
        <v>Sprint</v>
      </c>
      <c r="C18" s="374">
        <f>TriRaces!D22</f>
        <v>38161</v>
      </c>
      <c r="D18" s="375">
        <f>TriRaces!AW22</f>
        <v>0.18757214313197382</v>
      </c>
      <c r="E18" s="375">
        <f>TriRaces!AX22</f>
        <v>0.37245094267025775</v>
      </c>
      <c r="F18" s="375">
        <f>TriRaces!AY22</f>
        <v>0.43997691419776841</v>
      </c>
    </row>
    <row r="19" spans="1:6" x14ac:dyDescent="0.2">
      <c r="A19" s="373" t="str">
        <f>TriRaces!B23</f>
        <v>Griskus</v>
      </c>
      <c r="B19" s="373" t="str">
        <f>TriRaces!C23</f>
        <v>Sprint</v>
      </c>
      <c r="C19" s="374">
        <f>TriRaces!D23</f>
        <v>38175</v>
      </c>
      <c r="D19" s="375">
        <f>TriRaces!AW23</f>
        <v>0.17934976777420508</v>
      </c>
      <c r="E19" s="375">
        <f>TriRaces!AX23</f>
        <v>0.3921043229724902</v>
      </c>
      <c r="F19" s="375">
        <f>TriRaces!AY23</f>
        <v>0.394962486602358</v>
      </c>
    </row>
    <row r="20" spans="1:6" x14ac:dyDescent="0.2">
      <c r="A20" s="373" t="str">
        <f>TriRaces!B24</f>
        <v>Mossman</v>
      </c>
      <c r="B20" s="373" t="str">
        <f>TriRaces!C24</f>
        <v>Sprint</v>
      </c>
      <c r="C20" s="374">
        <f>TriRaces!D24</f>
        <v>38179</v>
      </c>
      <c r="D20" s="375">
        <f>TriRaces!AW24</f>
        <v>0.19947407963936889</v>
      </c>
      <c r="E20" s="375">
        <f>TriRaces!AX24</f>
        <v>0.41078136739293769</v>
      </c>
      <c r="F20" s="375">
        <f>TriRaces!AY24</f>
        <v>0.35030052592036059</v>
      </c>
    </row>
    <row r="21" spans="1:6" x14ac:dyDescent="0.2">
      <c r="A21" s="373" t="str">
        <f>TriRaces!B25</f>
        <v>Sandy Beach</v>
      </c>
      <c r="B21" s="373" t="str">
        <f>TriRaces!C25</f>
        <v>Sprint</v>
      </c>
      <c r="C21" s="374">
        <f>TriRaces!D25</f>
        <v>38205</v>
      </c>
      <c r="D21" s="375">
        <f>TriRaces!AW25</f>
        <v>0.20496287612348574</v>
      </c>
      <c r="E21" s="375">
        <f>TriRaces!AX25</f>
        <v>0.40035169988276664</v>
      </c>
      <c r="F21" s="375">
        <f>TriRaces!AY25</f>
        <v>0.39468542399374751</v>
      </c>
    </row>
    <row r="22" spans="1:6" x14ac:dyDescent="0.2">
      <c r="A22" s="373" t="str">
        <f>TriRaces!B26</f>
        <v>Waramaug Old</v>
      </c>
      <c r="B22" s="373" t="str">
        <f>TriRaces!C26</f>
        <v>Sprint</v>
      </c>
      <c r="C22" s="374">
        <f>TriRaces!D26</f>
        <v>38525</v>
      </c>
      <c r="D22" s="375">
        <f>TriRaces!AW26</f>
        <v>0.21057619408642914</v>
      </c>
      <c r="E22" s="375">
        <f>TriRaces!AX26</f>
        <v>0.3730098559514784</v>
      </c>
      <c r="F22" s="375">
        <f>TriRaces!AY26</f>
        <v>0.41641394996209252</v>
      </c>
    </row>
    <row r="23" spans="1:6" x14ac:dyDescent="0.2">
      <c r="A23" s="373" t="str">
        <f>TriRaces!B27</f>
        <v>Sandy Beach</v>
      </c>
      <c r="B23" s="373" t="str">
        <f>TriRaces!C27</f>
        <v>Sprint</v>
      </c>
      <c r="C23" s="374">
        <f>TriRaces!D27</f>
        <v>38569</v>
      </c>
      <c r="D23" s="375">
        <f>TriRaces!AW27</f>
        <v>0.21116225546605294</v>
      </c>
      <c r="E23" s="375">
        <f>TriRaces!AX27</f>
        <v>0.39087073264288452</v>
      </c>
      <c r="F23" s="375">
        <f>TriRaces!AY27</f>
        <v>0.39796701189106254</v>
      </c>
    </row>
    <row r="24" spans="1:6" x14ac:dyDescent="0.2">
      <c r="A24" s="373" t="str">
        <f>TriRaces!B28</f>
        <v>Park City</v>
      </c>
      <c r="B24" s="373" t="str">
        <f>TriRaces!C28</f>
        <v>Olympic</v>
      </c>
      <c r="C24" s="374">
        <f>TriRaces!D28</f>
        <v>38578</v>
      </c>
      <c r="D24" s="375">
        <f>TriRaces!AW28</f>
        <v>0.18627529392945694</v>
      </c>
      <c r="E24" s="375">
        <f>TriRaces!AX28</f>
        <v>0.37790930176757576</v>
      </c>
      <c r="F24" s="375">
        <f>TriRaces!AY28</f>
        <v>0.4196592817723746</v>
      </c>
    </row>
    <row r="25" spans="1:6" x14ac:dyDescent="0.2">
      <c r="A25" s="373" t="str">
        <f>TriRaces!B29</f>
        <v>Timberman</v>
      </c>
      <c r="B25" s="373" t="str">
        <f>TriRaces!C29</f>
        <v>½ Ironman</v>
      </c>
      <c r="C25" s="374">
        <f>TriRaces!D29</f>
        <v>38586</v>
      </c>
      <c r="D25" s="375">
        <f>TriRaces!AW29</f>
        <v>0.10467274634815592</v>
      </c>
      <c r="E25" s="375">
        <f>TriRaces!AX29</f>
        <v>0.50524574287789525</v>
      </c>
      <c r="F25" s="375">
        <f>TriRaces!AY29</f>
        <v>0.37890404325720278</v>
      </c>
    </row>
    <row r="26" spans="1:6" x14ac:dyDescent="0.2">
      <c r="A26" s="373" t="str">
        <f>TriRaces!B30</f>
        <v>Darien</v>
      </c>
      <c r="B26" s="373" t="str">
        <f>TriRaces!C30</f>
        <v>Olympic</v>
      </c>
      <c r="C26" s="374">
        <f>TriRaces!D30</f>
        <v>38626</v>
      </c>
      <c r="D26" s="375">
        <f>TriRaces!AW30</f>
        <v>0.15394640384458744</v>
      </c>
      <c r="E26" s="375">
        <f>TriRaces!AX30</f>
        <v>0.48155086747576764</v>
      </c>
      <c r="F26" s="375">
        <f>TriRaces!AY30</f>
        <v>0.3486193695528223</v>
      </c>
    </row>
    <row r="27" spans="1:6" x14ac:dyDescent="0.2">
      <c r="A27" s="373" t="str">
        <f>TriRaces!B31</f>
        <v>Griskus</v>
      </c>
      <c r="B27" s="373" t="str">
        <f>TriRaces!C31</f>
        <v>Olympic</v>
      </c>
      <c r="C27" s="374">
        <f>TriRaces!D31</f>
        <v>38885</v>
      </c>
      <c r="D27" s="375">
        <f>TriRaces!AW31</f>
        <v>0.18790240596408003</v>
      </c>
      <c r="E27" s="375">
        <f>TriRaces!AX31</f>
        <v>0.45603185360894621</v>
      </c>
      <c r="F27" s="375">
        <f>TriRaces!AY31</f>
        <v>0.34005421890884452</v>
      </c>
    </row>
    <row r="28" spans="1:6" x14ac:dyDescent="0.2">
      <c r="A28" s="373" t="str">
        <f>TriRaces!B32</f>
        <v>Waramaug New</v>
      </c>
      <c r="B28" s="373" t="str">
        <f>TriRaces!C32</f>
        <v>Sprint</v>
      </c>
      <c r="C28" s="374">
        <f>TriRaces!D32</f>
        <v>38891</v>
      </c>
      <c r="D28" s="375">
        <f>TriRaces!AW32</f>
        <v>0.2105054509415262</v>
      </c>
      <c r="E28" s="375">
        <f>TriRaces!AX32</f>
        <v>0.35302279484638249</v>
      </c>
      <c r="F28" s="375">
        <f>TriRaces!AY32</f>
        <v>0.40455896927651136</v>
      </c>
    </row>
    <row r="29" spans="1:6" x14ac:dyDescent="0.2">
      <c r="A29" s="373" t="str">
        <f>TriRaces!B33</f>
        <v>Griskus</v>
      </c>
      <c r="B29" s="373" t="str">
        <f>TriRaces!C33</f>
        <v>Sprint</v>
      </c>
      <c r="C29" s="374">
        <f>TriRaces!D33</f>
        <v>38910</v>
      </c>
      <c r="D29" s="375">
        <f>TriRaces!AW33</f>
        <v>0.20679130103014118</v>
      </c>
      <c r="E29" s="375">
        <f>TriRaces!AX33</f>
        <v>0.41797024036627245</v>
      </c>
      <c r="F29" s="375">
        <f>TriRaces!AY33</f>
        <v>0.34986646318199166</v>
      </c>
    </row>
    <row r="30" spans="1:6" x14ac:dyDescent="0.2">
      <c r="A30" s="373" t="str">
        <f>TriRaces!B34</f>
        <v>Sandy Beach</v>
      </c>
      <c r="B30" s="373" t="str">
        <f>TriRaces!C34</f>
        <v>Sprint</v>
      </c>
      <c r="C30" s="374">
        <f>TriRaces!D34</f>
        <v>38933</v>
      </c>
      <c r="D30" s="375">
        <f>TriRaces!AW34</f>
        <v>0.19983996799359868</v>
      </c>
      <c r="E30" s="375">
        <f>TriRaces!AX34</f>
        <v>0.40388077615523105</v>
      </c>
      <c r="F30" s="375">
        <f>TriRaces!AY34</f>
        <v>0.39627925585117019</v>
      </c>
    </row>
    <row r="31" spans="1:6" x14ac:dyDescent="0.2">
      <c r="A31" s="373" t="str">
        <f>TriRaces!B35</f>
        <v>Timberman</v>
      </c>
      <c r="B31" s="373" t="str">
        <f>TriRaces!C35</f>
        <v>½ Ironman</v>
      </c>
      <c r="C31" s="374">
        <f>TriRaces!D35</f>
        <v>38949</v>
      </c>
      <c r="D31" s="375">
        <f>TriRaces!AW35</f>
        <v>0.10836524416722591</v>
      </c>
      <c r="E31" s="375">
        <f>TriRaces!AX35</f>
        <v>0.4789783269511666</v>
      </c>
      <c r="F31" s="375">
        <f>TriRaces!AY35</f>
        <v>0.39299672338241676</v>
      </c>
    </row>
    <row r="32" spans="1:6" x14ac:dyDescent="0.2">
      <c r="A32" s="373" t="str">
        <f>TriRaces!B36</f>
        <v>Griskus</v>
      </c>
      <c r="B32" s="373" t="str">
        <f>TriRaces!C36</f>
        <v>Olympic</v>
      </c>
      <c r="C32" s="374">
        <f>TriRaces!D36</f>
        <v>39250</v>
      </c>
      <c r="D32" s="375">
        <f>TriRaces!AW36</f>
        <v>0.18932944133625232</v>
      </c>
      <c r="E32" s="375">
        <f>TriRaces!AX36</f>
        <v>0.46144490391632204</v>
      </c>
      <c r="F32" s="375">
        <f>TriRaces!AY36</f>
        <v>0.33381983296845863</v>
      </c>
    </row>
    <row r="33" spans="1:6" x14ac:dyDescent="0.2">
      <c r="A33" s="373" t="str">
        <f>TriRaces!B37</f>
        <v>Waramaug Old</v>
      </c>
      <c r="B33" s="373" t="str">
        <f>TriRaces!C37</f>
        <v>Sprint</v>
      </c>
      <c r="C33" s="374">
        <f>TriRaces!D37</f>
        <v>39255</v>
      </c>
      <c r="D33" s="375">
        <f>TriRaces!AW37</f>
        <v>0.19582919563058593</v>
      </c>
      <c r="E33" s="375">
        <f>TriRaces!AX37</f>
        <v>0.38272095332671296</v>
      </c>
      <c r="F33" s="375">
        <f>TriRaces!AY37</f>
        <v>0.38490566037735852</v>
      </c>
    </row>
    <row r="34" spans="1:6" x14ac:dyDescent="0.2">
      <c r="A34" s="373" t="str">
        <f>TriRaces!B38</f>
        <v>Griskus</v>
      </c>
      <c r="B34" s="373" t="str">
        <f>TriRaces!C38</f>
        <v>Sprint</v>
      </c>
      <c r="C34" s="374">
        <f>TriRaces!D38</f>
        <v>39274</v>
      </c>
      <c r="D34" s="375">
        <f>TriRaces!AW38</f>
        <v>0.18893766461808609</v>
      </c>
      <c r="E34" s="375">
        <f>TriRaces!AX38</f>
        <v>0.391747146619842</v>
      </c>
      <c r="F34" s="375">
        <f>TriRaces!AY38</f>
        <v>0.39157155399473226</v>
      </c>
    </row>
    <row r="35" spans="1:6" x14ac:dyDescent="0.2">
      <c r="A35" s="373" t="str">
        <f>TriRaces!B39</f>
        <v>Waramaug Old</v>
      </c>
      <c r="B35" s="373" t="str">
        <f>TriRaces!C39</f>
        <v>Sprint</v>
      </c>
      <c r="C35" s="374">
        <f>TriRaces!D39</f>
        <v>39305</v>
      </c>
      <c r="D35" s="375">
        <f>TriRaces!AW39</f>
        <v>0.19988738738738737</v>
      </c>
      <c r="E35" s="375">
        <f>TriRaces!AX39</f>
        <v>0.3658033033033033</v>
      </c>
      <c r="F35" s="375">
        <f>TriRaces!AY39</f>
        <v>0.38851351351351349</v>
      </c>
    </row>
    <row r="36" spans="1:6" x14ac:dyDescent="0.2">
      <c r="A36" s="373" t="str">
        <f>TriRaces!B40</f>
        <v>Griskus</v>
      </c>
      <c r="B36" s="373" t="str">
        <f>TriRaces!C40</f>
        <v>Olympic</v>
      </c>
      <c r="C36" s="374">
        <f>TriRaces!D40</f>
        <v>39613</v>
      </c>
      <c r="D36" s="375">
        <f>TriRaces!AW40</f>
        <v>0.19154107924161401</v>
      </c>
      <c r="E36" s="375">
        <f>TriRaces!AX40</f>
        <v>0.46070328958029494</v>
      </c>
      <c r="F36" s="375">
        <f>TriRaces!AY40</f>
        <v>0.33868092691622104</v>
      </c>
    </row>
    <row r="37" spans="1:6" x14ac:dyDescent="0.2">
      <c r="A37" s="373" t="str">
        <f>TriRaces!B41</f>
        <v>Waramaug High</v>
      </c>
      <c r="B37" s="373" t="str">
        <f>TriRaces!C41</f>
        <v>Sprint</v>
      </c>
      <c r="C37" s="374">
        <f>TriRaces!D41</f>
        <v>39619</v>
      </c>
      <c r="D37" s="375">
        <f>TriRaces!AW41</f>
        <v>0.17947349697616502</v>
      </c>
      <c r="E37" s="375">
        <f>TriRaces!AX41</f>
        <v>0.46727143365350399</v>
      </c>
      <c r="F37" s="375">
        <f>TriRaces!AY41</f>
        <v>0.32355033795802202</v>
      </c>
    </row>
    <row r="38" spans="1:6" x14ac:dyDescent="0.2">
      <c r="A38" s="373" t="str">
        <f>TriRaces!B42</f>
        <v>Griskus</v>
      </c>
      <c r="B38" s="373" t="str">
        <f>TriRaces!C42</f>
        <v>Sprint</v>
      </c>
      <c r="C38" s="374">
        <f>TriRaces!D42</f>
        <v>39638</v>
      </c>
      <c r="D38" s="375">
        <f>TriRaces!AW42</f>
        <v>0.20920123166093099</v>
      </c>
      <c r="E38" s="375">
        <f>TriRaces!AX42</f>
        <v>0.40391233472197063</v>
      </c>
      <c r="F38" s="375">
        <f>TriRaces!AY42</f>
        <v>0.35482702408983879</v>
      </c>
    </row>
    <row r="39" spans="1:6" x14ac:dyDescent="0.2">
      <c r="A39" s="373" t="str">
        <f>TriRaces!B43</f>
        <v>Griskus</v>
      </c>
      <c r="B39" s="373" t="str">
        <f>TriRaces!C43</f>
        <v>Olympic</v>
      </c>
      <c r="C39" s="374">
        <f>TriRaces!D43</f>
        <v>40348</v>
      </c>
      <c r="D39" s="375">
        <f>TriRaces!AW43</f>
        <v>0.18043014283368902</v>
      </c>
      <c r="E39" s="375">
        <f>TriRaces!AX43</f>
        <v>0.4450829092103103</v>
      </c>
      <c r="F39" s="375">
        <f>TriRaces!AY43</f>
        <v>0.35733048760466257</v>
      </c>
    </row>
    <row r="40" spans="1:6" x14ac:dyDescent="0.2">
      <c r="A40" s="373" t="str">
        <f>TriRaces!B44</f>
        <v>Griskus</v>
      </c>
      <c r="B40" s="373" t="str">
        <f>TriRaces!C44</f>
        <v>Sprint</v>
      </c>
      <c r="C40" s="374">
        <f>TriRaces!D44</f>
        <v>40366</v>
      </c>
      <c r="D40" s="375">
        <f>TriRaces!AW44</f>
        <v>0.20354854608181369</v>
      </c>
      <c r="E40" s="375">
        <f>TriRaces!AX44</f>
        <v>0.37358304583538687</v>
      </c>
      <c r="F40" s="375">
        <f>TriRaces!AY44</f>
        <v>0.390997207162806</v>
      </c>
    </row>
    <row r="41" spans="1:6" x14ac:dyDescent="0.2">
      <c r="A41" s="373" t="str">
        <f>TriRaces!B46</f>
        <v>Griskus</v>
      </c>
      <c r="B41" s="373" t="str">
        <f>TriRaces!C46</f>
        <v>Olympic</v>
      </c>
      <c r="C41" s="374">
        <f>TriRaces!D46</f>
        <v>40712</v>
      </c>
      <c r="D41" s="375">
        <f>TriRaces!AW46</f>
        <v>9.2037037037037028E-2</v>
      </c>
      <c r="E41" s="375">
        <f>TriRaces!AX46</f>
        <v>0.47648148148148151</v>
      </c>
      <c r="F41" s="375">
        <f>TriRaces!AY46</f>
        <v>0.40925925925925927</v>
      </c>
    </row>
    <row r="42" spans="1:6" x14ac:dyDescent="0.2">
      <c r="A42" s="373" t="str">
        <f>TriRaces!B47</f>
        <v>Griskus</v>
      </c>
      <c r="B42" s="373" t="str">
        <f>TriRaces!C47</f>
        <v>Sprint</v>
      </c>
      <c r="C42" s="374">
        <f>TriRaces!D47</f>
        <v>40737</v>
      </c>
      <c r="D42" s="375">
        <f>TriRaces!AW47</f>
        <v>0.2076997112608277</v>
      </c>
      <c r="E42" s="375">
        <f>TriRaces!AX47</f>
        <v>0.40558229066410012</v>
      </c>
      <c r="F42" s="375">
        <f>TriRaces!AY47</f>
        <v>0.35745909528392689</v>
      </c>
    </row>
    <row r="43" spans="1:6" x14ac:dyDescent="0.2">
      <c r="A43" s="373" t="str">
        <f>TriRaces!B48</f>
        <v>Toughman</v>
      </c>
      <c r="B43" s="373" t="str">
        <f>TriRaces!C48</f>
        <v>½ Ironman</v>
      </c>
      <c r="C43" s="374">
        <f>TriRaces!D48</f>
        <v>40797</v>
      </c>
      <c r="D43" s="375">
        <f>TriRaces!AW48</f>
        <v>0.11197536226161804</v>
      </c>
      <c r="E43" s="375">
        <f>TriRaces!AX48</f>
        <v>0.45402140008686387</v>
      </c>
      <c r="F43" s="375">
        <f>TriRaces!AY48</f>
        <v>0.42065779602795433</v>
      </c>
    </row>
    <row r="44" spans="1:6" x14ac:dyDescent="0.2">
      <c r="A44" s="373" t="str">
        <f>TriRaces!B49</f>
        <v>Rev3</v>
      </c>
      <c r="B44" s="373" t="str">
        <f>TriRaces!C49</f>
        <v>½ Ironman</v>
      </c>
      <c r="C44" s="374">
        <f>TriRaces!D49</f>
        <v>41063</v>
      </c>
      <c r="D44" s="375">
        <f>TriRaces!AW49</f>
        <v>0.10792807362057678</v>
      </c>
      <c r="E44" s="375">
        <f>TriRaces!AX49</f>
        <v>0.49274190443186622</v>
      </c>
      <c r="F44" s="375">
        <f>TriRaces!AY49</f>
        <v>0.38612298332755762</v>
      </c>
    </row>
    <row r="45" spans="1:6" x14ac:dyDescent="0.2">
      <c r="A45" s="373" t="str">
        <f>TriRaces!B50</f>
        <v>Griskus</v>
      </c>
      <c r="B45" s="373" t="str">
        <f>TriRaces!C50</f>
        <v>Olympic</v>
      </c>
      <c r="C45" s="374">
        <f>TriRaces!D50</f>
        <v>41076</v>
      </c>
      <c r="D45" s="375">
        <f>TriRaces!AW50</f>
        <v>0.18844221105527642</v>
      </c>
      <c r="E45" s="375">
        <f>TriRaces!AX50</f>
        <v>0.44891122278056955</v>
      </c>
      <c r="F45" s="375">
        <f>TriRaces!AY50</f>
        <v>0.33735343383584593</v>
      </c>
    </row>
    <row r="46" spans="1:6" x14ac:dyDescent="0.2">
      <c r="A46" s="373" t="str">
        <f>TriRaces!B51</f>
        <v>MightMoss</v>
      </c>
      <c r="B46" s="373" t="str">
        <f>TriRaces!C51</f>
        <v>½ Ironman</v>
      </c>
      <c r="C46" s="374">
        <f>TriRaces!D51</f>
        <v>40909</v>
      </c>
      <c r="D46" s="375">
        <f>TriRaces!AW51</f>
        <v>7.6637676533950372E-2</v>
      </c>
      <c r="E46" s="375">
        <f>TriRaces!AX51</f>
        <v>0.48272560440437245</v>
      </c>
      <c r="F46" s="375">
        <f>TriRaces!AY51</f>
        <v>0.43162052182238886</v>
      </c>
    </row>
    <row r="47" spans="1:6" x14ac:dyDescent="0.2">
      <c r="A47" s="373" t="str">
        <f>TriRaces!B52</f>
        <v>Griskus</v>
      </c>
      <c r="B47" s="373" t="str">
        <f>TriRaces!C52</f>
        <v>Sprint</v>
      </c>
      <c r="C47" s="374">
        <f>TriRaces!D52</f>
        <v>41101</v>
      </c>
      <c r="D47" s="375">
        <f>TriRaces!AW52</f>
        <v>0.21825168107588855</v>
      </c>
      <c r="E47" s="375">
        <f>TriRaces!AX52</f>
        <v>0.40826128722382327</v>
      </c>
      <c r="F47" s="375">
        <f>TriRaces!AY52</f>
        <v>0.34466858789625354</v>
      </c>
    </row>
    <row r="48" spans="1:6" x14ac:dyDescent="0.2">
      <c r="A48" s="373"/>
      <c r="B48" s="373"/>
      <c r="C48" s="374"/>
      <c r="D48" s="375"/>
      <c r="E48" s="375"/>
      <c r="F48" s="375"/>
    </row>
    <row r="49" spans="1:6" x14ac:dyDescent="0.2">
      <c r="A49" s="373"/>
      <c r="B49" s="373"/>
      <c r="C49" s="374"/>
      <c r="D49" s="375"/>
      <c r="E49" s="375"/>
      <c r="F49" s="375"/>
    </row>
    <row r="50" spans="1:6" x14ac:dyDescent="0.2">
      <c r="D50" s="369"/>
      <c r="E50" s="369"/>
      <c r="F50" s="369"/>
    </row>
    <row r="51" spans="1:6" x14ac:dyDescent="0.2">
      <c r="D51" s="369"/>
      <c r="E51" s="369"/>
      <c r="F51" s="369"/>
    </row>
    <row r="52" spans="1:6" x14ac:dyDescent="0.2">
      <c r="D52" s="369"/>
      <c r="E52" s="369"/>
      <c r="F52" s="369"/>
    </row>
    <row r="53" spans="1:6" x14ac:dyDescent="0.2">
      <c r="D53" s="369"/>
      <c r="E53" s="369"/>
      <c r="F53" s="369"/>
    </row>
    <row r="54" spans="1:6" x14ac:dyDescent="0.2">
      <c r="D54" s="369"/>
      <c r="E54" s="369"/>
      <c r="F54" s="369"/>
    </row>
    <row r="55" spans="1:6" x14ac:dyDescent="0.2">
      <c r="D55" s="369"/>
      <c r="E55" s="369"/>
      <c r="F55" s="369"/>
    </row>
    <row r="56" spans="1:6" x14ac:dyDescent="0.2">
      <c r="D56" s="369"/>
      <c r="E56" s="369"/>
      <c r="F56" s="369"/>
    </row>
    <row r="57" spans="1:6" x14ac:dyDescent="0.2">
      <c r="D57" s="369"/>
      <c r="E57" s="369"/>
      <c r="F57" s="369"/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TriRaces</vt:lpstr>
      <vt:lpstr>Tri Charts</vt:lpstr>
      <vt:lpstr>Sheet2</vt:lpstr>
      <vt:lpstr>Sheet1</vt:lpstr>
      <vt:lpstr>TriRaces!Print_Area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Keane, Brian</dc:creator>
  <cp:lastModifiedBy>Keane, Brian</cp:lastModifiedBy>
  <cp:lastPrinted>2012-05-15T20:28:34Z</cp:lastPrinted>
  <dcterms:created xsi:type="dcterms:W3CDTF">2006-12-20T02:57:50Z</dcterms:created>
  <dcterms:modified xsi:type="dcterms:W3CDTF">2019-07-08T13:08:20Z</dcterms:modified>
</cp:coreProperties>
</file>