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eglo.com\Documents\"/>
    </mc:Choice>
  </mc:AlternateContent>
  <xr:revisionPtr revIDLastSave="0" documentId="8_{36A37899-5F22-4949-8796-1C2C2C7A0F51}" xr6:coauthVersionLast="47" xr6:coauthVersionMax="47" xr10:uidLastSave="{00000000-0000-0000-0000-000000000000}"/>
  <bookViews>
    <workbookView xWindow="-120" yWindow="-120" windowWidth="20730" windowHeight="11160" firstSheet="3" activeTab="6" xr2:uid="{7DBBCF7B-8B90-406E-B5F5-C85FE05FB8EA}"/>
  </bookViews>
  <sheets>
    <sheet name="Sheet1" sheetId="1" r:id="rId1"/>
    <sheet name="Answer Report  for Mgt" sheetId="13" r:id="rId2"/>
    <sheet name="Answer Report 2 for shareholder" sheetId="6" r:id="rId3"/>
    <sheet name="Feasibility Report Shareholder" sheetId="16" r:id="rId4"/>
    <sheet name="Answer Report for opt 1" sheetId="21" r:id="rId5"/>
    <sheet name="Answer Report for opt 3" sheetId="19" r:id="rId6"/>
    <sheet name="Sheet2" sheetId="2" r:id="rId7"/>
  </sheets>
  <definedNames>
    <definedName name="solver_adj" localSheetId="6" hidden="1">Sheet2!$B$71:$G$71,Sheet2!$B$58,Sheet2!$B$57,Sheet2!$H$67</definedName>
    <definedName name="solver_cvg" localSheetId="6" hidden="1">0.0001</definedName>
    <definedName name="solver_drv" localSheetId="6" hidden="1">1</definedName>
    <definedName name="solver_eng" localSheetId="0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Sheet2!$B$57</definedName>
    <definedName name="solver_lhs2" localSheetId="6" hidden="1">Sheet2!$H$67</definedName>
    <definedName name="solver_lhs3" localSheetId="6" hidden="1">Sheet2!$H$71</definedName>
    <definedName name="solver_lhs4" localSheetId="6" hidden="1">Sheet2!$H$71</definedName>
    <definedName name="solver_lhs5" localSheetId="6" hidden="1">Sheet2!$H$32</definedName>
    <definedName name="solver_lhs6" localSheetId="6" hidden="1">Sheet2!$H$32</definedName>
    <definedName name="solver_lhs7" localSheetId="6" hidden="1">Sheet2!$H$32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0" hidden="1">1</definedName>
    <definedName name="solver_neg" localSheetId="6" hidden="1">1</definedName>
    <definedName name="solver_nod" localSheetId="6" hidden="1">2147483647</definedName>
    <definedName name="solver_num" localSheetId="0" hidden="1">0</definedName>
    <definedName name="solver_num" localSheetId="6" hidden="1">3</definedName>
    <definedName name="solver_nwt" localSheetId="6" hidden="1">1</definedName>
    <definedName name="solver_opt" localSheetId="0" hidden="1">Sheet1!$D$6</definedName>
    <definedName name="solver_opt" localSheetId="6" hidden="1">Sheet2!$H$69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1</definedName>
    <definedName name="solver_rel3" localSheetId="6" hidden="1">1</definedName>
    <definedName name="solver_rel4" localSheetId="6" hidden="1">1</definedName>
    <definedName name="solver_rel5" localSheetId="6" hidden="1">1</definedName>
    <definedName name="solver_rel6" localSheetId="6" hidden="1">1</definedName>
    <definedName name="solver_rel7" localSheetId="6" hidden="1">1</definedName>
    <definedName name="solver_rhs1" localSheetId="6" hidden="1">Sheet2!$F$15</definedName>
    <definedName name="solver_rhs2" localSheetId="6" hidden="1">Sheet2!$D$15</definedName>
    <definedName name="solver_rhs3" localSheetId="6" hidden="1">Sheet2!$A$14</definedName>
    <definedName name="solver_rhs4" localSheetId="6" hidden="1">Sheet2!$A$14</definedName>
    <definedName name="solver_rhs5" localSheetId="6" hidden="1">Sheet2!$A$14</definedName>
    <definedName name="solver_rhs6" localSheetId="6" hidden="1">Sheet2!$A$14</definedName>
    <definedName name="solver_rhs7" localSheetId="6" hidden="1">Sheet2!$A$14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0" hidden="1">1</definedName>
    <definedName name="solver_typ" localSheetId="6" hidden="1">1</definedName>
    <definedName name="solver_val" localSheetId="0" hidden="1">0</definedName>
    <definedName name="solver_val" localSheetId="6" hidden="1">0</definedName>
    <definedName name="solver_ver" localSheetId="0" hidden="1">3</definedName>
    <definedName name="solver_ver" localSheetId="6" hidden="1">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2" l="1"/>
  <c r="H90" i="2"/>
  <c r="H112" i="2"/>
  <c r="H114" i="2"/>
  <c r="H116" i="2"/>
  <c r="H109" i="2"/>
  <c r="H110" i="2"/>
  <c r="G112" i="2"/>
  <c r="F112" i="2"/>
  <c r="E112" i="2"/>
  <c r="D112" i="2"/>
  <c r="C112" i="2"/>
  <c r="B112" i="2"/>
  <c r="G110" i="2"/>
  <c r="F110" i="2"/>
  <c r="E110" i="2"/>
  <c r="D110" i="2"/>
  <c r="C110" i="2"/>
  <c r="B110" i="2"/>
  <c r="C109" i="2"/>
  <c r="B109" i="2"/>
  <c r="H92" i="2"/>
  <c r="H94" i="2"/>
  <c r="H50" i="2"/>
  <c r="H88" i="2"/>
  <c r="G90" i="2"/>
  <c r="F90" i="2"/>
  <c r="E90" i="2"/>
  <c r="D90" i="2"/>
  <c r="C90" i="2"/>
  <c r="B90" i="2"/>
  <c r="G88" i="2"/>
  <c r="F88" i="2"/>
  <c r="E88" i="2"/>
  <c r="D88" i="2"/>
  <c r="C88" i="2"/>
  <c r="B88" i="2"/>
  <c r="C87" i="2"/>
  <c r="B87" i="2"/>
  <c r="H87" i="2" s="1"/>
  <c r="H48" i="2"/>
  <c r="H69" i="2"/>
  <c r="H65" i="2"/>
  <c r="H64" i="2"/>
  <c r="G67" i="2"/>
  <c r="F67" i="2"/>
  <c r="E67" i="2"/>
  <c r="D67" i="2"/>
  <c r="C67" i="2"/>
  <c r="B67" i="2"/>
  <c r="G65" i="2"/>
  <c r="F65" i="2"/>
  <c r="E65" i="2"/>
  <c r="D65" i="2"/>
  <c r="C65" i="2"/>
  <c r="B65" i="2"/>
  <c r="C64" i="2"/>
  <c r="B64" i="2"/>
  <c r="H52" i="2"/>
  <c r="H45" i="2"/>
  <c r="H46" i="2"/>
  <c r="G48" i="2"/>
  <c r="F48" i="2"/>
  <c r="E48" i="2"/>
  <c r="D48" i="2"/>
  <c r="C48" i="2"/>
  <c r="B48" i="2"/>
  <c r="G46" i="2"/>
  <c r="F46" i="2"/>
  <c r="E46" i="2"/>
  <c r="D46" i="2"/>
  <c r="C46" i="2"/>
  <c r="B46" i="2"/>
  <c r="C45" i="2"/>
  <c r="B45" i="2"/>
  <c r="H28" i="2"/>
  <c r="H32" i="2"/>
  <c r="H25" i="2"/>
  <c r="H26" i="2"/>
  <c r="H30" i="2"/>
  <c r="G28" i="2"/>
  <c r="F28" i="2"/>
  <c r="E28" i="2"/>
  <c r="D28" i="2"/>
  <c r="C28" i="2"/>
  <c r="B28" i="2"/>
  <c r="G26" i="2"/>
  <c r="F26" i="2"/>
  <c r="E26" i="2"/>
  <c r="D26" i="2"/>
  <c r="C26" i="2"/>
  <c r="B26" i="2"/>
  <c r="C25" i="2"/>
  <c r="B25" i="2"/>
  <c r="J10" i="2"/>
  <c r="I10" i="2"/>
  <c r="H9" i="2"/>
  <c r="H8" i="2"/>
  <c r="H7" i="2"/>
  <c r="H6" i="2"/>
  <c r="H5" i="2"/>
  <c r="H4" i="2"/>
  <c r="E5" i="2"/>
  <c r="E4" i="2"/>
  <c r="F9" i="2"/>
  <c r="L9" i="2" s="1"/>
  <c r="F8" i="2"/>
  <c r="L8" i="2" s="1"/>
  <c r="F7" i="2"/>
  <c r="L7" i="2" s="1"/>
  <c r="F6" i="2"/>
  <c r="L6" i="2" s="1"/>
  <c r="F5" i="2"/>
  <c r="L5" i="2" s="1"/>
  <c r="F4" i="2"/>
  <c r="L4" i="2" s="1"/>
  <c r="H23" i="1"/>
  <c r="K20" i="1"/>
  <c r="K19" i="1"/>
  <c r="K23" i="1" s="1"/>
  <c r="I11" i="1"/>
  <c r="H11" i="1"/>
  <c r="J11" i="1"/>
  <c r="G11" i="1"/>
  <c r="E10" i="2" l="1"/>
  <c r="H10" i="2"/>
  <c r="L10" i="2"/>
  <c r="F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Maseglo.com</author>
  </authors>
  <commentList>
    <comment ref="H32" authorId="0" shapeId="0" xr:uid="{53ED77D8-928E-4D7F-9E25-E2DDCADBEF17}">
      <text>
        <r>
          <rPr>
            <sz val="9"/>
            <color indexed="81"/>
            <rFont val="Tahoma"/>
            <family val="2"/>
          </rPr>
          <t xml:space="preserve">With mgt plan and all the requirments for the </t>
        </r>
      </text>
    </comment>
    <comment ref="H48" authorId="0" shapeId="0" xr:uid="{450385DA-9E77-4F26-A94B-D7BD066B63FE}">
      <text>
        <r>
          <rPr>
            <b/>
            <sz val="9"/>
            <color indexed="81"/>
            <rFont val="Tahoma"/>
            <family val="2"/>
          </rPr>
          <t xml:space="preserve">Not feasible it exceedss the acerage size required which max is 42
</t>
        </r>
      </text>
    </comment>
    <comment ref="E122" authorId="0" shapeId="0" xr:uid="{6D67747F-1C38-408F-81B8-94C6CDD96CED}">
      <text>
        <r>
          <rPr>
            <b/>
            <sz val="9"/>
            <color indexed="81"/>
            <rFont val="Tahoma"/>
            <family val="2"/>
          </rPr>
          <t>Maseglo.com: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<sst xmlns="http://schemas.openxmlformats.org/spreadsheetml/2006/main" count="472" uniqueCount="181">
  <si>
    <t>kind of golfing hole</t>
  </si>
  <si>
    <t>straight par 5</t>
  </si>
  <si>
    <t>doglegpar 5</t>
  </si>
  <si>
    <t>straight par 4</t>
  </si>
  <si>
    <t>doglegpar 4</t>
  </si>
  <si>
    <t>long par 3</t>
  </si>
  <si>
    <t>short par 3</t>
  </si>
  <si>
    <t>par</t>
  </si>
  <si>
    <t>3 hectares</t>
  </si>
  <si>
    <t>3.5 hectares</t>
  </si>
  <si>
    <t>2 hecatares</t>
  </si>
  <si>
    <t>2.5 hectares</t>
  </si>
  <si>
    <t>1 hectare</t>
  </si>
  <si>
    <t>0.75 hectare</t>
  </si>
  <si>
    <t>Building cost</t>
  </si>
  <si>
    <t>Enjoyment index</t>
  </si>
  <si>
    <t>size taken up hole</t>
  </si>
  <si>
    <t xml:space="preserve"> straight par 5</t>
  </si>
  <si>
    <t>4 hecatares</t>
  </si>
  <si>
    <t>5 hectares</t>
  </si>
  <si>
    <t>dogleg par 5</t>
  </si>
  <si>
    <t>Standard club house</t>
  </si>
  <si>
    <t>size</t>
  </si>
  <si>
    <t>2 hectares</t>
  </si>
  <si>
    <t>cost</t>
  </si>
  <si>
    <t xml:space="preserve"> two straight par 4</t>
  </si>
  <si>
    <t>two dogleg par 4</t>
  </si>
  <si>
    <t>kind of holes</t>
  </si>
  <si>
    <t>1 hectares</t>
  </si>
  <si>
    <t>0.75 hectares</t>
  </si>
  <si>
    <t>no required</t>
  </si>
  <si>
    <t>Enjoyment index per holes</t>
  </si>
  <si>
    <t xml:space="preserve">no required *enjoyment index </t>
  </si>
  <si>
    <t xml:space="preserve">3*2 straight </t>
  </si>
  <si>
    <t>2*2 dogleg</t>
  </si>
  <si>
    <t xml:space="preserve">2*1 long </t>
  </si>
  <si>
    <t>2*1short</t>
  </si>
  <si>
    <t>2*1straight</t>
  </si>
  <si>
    <t>2*1 dogleg</t>
  </si>
  <si>
    <t>size taken up holes /per holes</t>
  </si>
  <si>
    <t xml:space="preserve"> size taken up holes per no required(IN HECTARES)</t>
  </si>
  <si>
    <t>no of pars</t>
  </si>
  <si>
    <t>Building cost per 1 hole</t>
  </si>
  <si>
    <t>Building cost per required hole</t>
  </si>
  <si>
    <t>No holes required</t>
  </si>
  <si>
    <t>Column1</t>
  </si>
  <si>
    <t>Exlusive club house</t>
  </si>
  <si>
    <t>Mgt Plan</t>
  </si>
  <si>
    <t>Shareholder's plan</t>
  </si>
  <si>
    <t>Microsoft Excel 16.0 Answer Report</t>
  </si>
  <si>
    <t>Worksheet: [solver.xlsx]Sheet2</t>
  </si>
  <si>
    <t>Result: Solver found a solution.  All Constraints and optimality conditions are satisfied.</t>
  </si>
  <si>
    <t>Solver Engine</t>
  </si>
  <si>
    <t>Engine: GRG Nonlinear</t>
  </si>
  <si>
    <t>Iterations: 0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</si>
  <si>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</si>
  <si>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</si>
  <si>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</si>
  <si>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</si>
  <si>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</si>
  <si>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</si>
  <si>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</si>
  <si>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</si>
  <si>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</si>
  <si>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</si>
  <si>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</si>
  <si>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</si>
  <si>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</si>
  <si>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</si>
  <si>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</si>
  <si>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</si>
  <si>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</si>
  <si>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Binding</t>
  </si>
  <si>
    <t>Bugdet</t>
  </si>
  <si>
    <t>2*1straight par 5</t>
  </si>
  <si>
    <t>2*1 dogleg par 5</t>
  </si>
  <si>
    <t>3*2 straight  par 4</t>
  </si>
  <si>
    <t>2*2 dogleg par 4</t>
  </si>
  <si>
    <t>2*1 long par 3</t>
  </si>
  <si>
    <t>2*1short par 3</t>
  </si>
  <si>
    <t>TOTAL</t>
  </si>
  <si>
    <t>2*1 straight par 5</t>
  </si>
  <si>
    <t>2*1 dogleg par</t>
  </si>
  <si>
    <t>3*2 straight  par</t>
  </si>
  <si>
    <t>2*2 dogleg par</t>
  </si>
  <si>
    <t>2*1 long  par</t>
  </si>
  <si>
    <t>2*1short par</t>
  </si>
  <si>
    <t>Total</t>
  </si>
  <si>
    <t>Solution Time: 0.125 Seconds.</t>
  </si>
  <si>
    <t>$B$32</t>
  </si>
  <si>
    <t>Building cost per required hole 3 hectares</t>
  </si>
  <si>
    <t>$C$32</t>
  </si>
  <si>
    <t>Building cost per required hole 3.5 hectares</t>
  </si>
  <si>
    <t>$D$32</t>
  </si>
  <si>
    <t>Building cost per required hole 2 hectares</t>
  </si>
  <si>
    <t>$E$32</t>
  </si>
  <si>
    <t>Building cost per required hole 2.5 hectares</t>
  </si>
  <si>
    <t>$F$32</t>
  </si>
  <si>
    <t>Building cost per required hole 1 hectares</t>
  </si>
  <si>
    <t>$G$32</t>
  </si>
  <si>
    <t>Building cost per required hole 0.75 hectares</t>
  </si>
  <si>
    <t>Building cost per required hole TOTAL</t>
  </si>
  <si>
    <t>Not Binding</t>
  </si>
  <si>
    <t>Report Created: 8/14/2023 2:51:24 PM</t>
  </si>
  <si>
    <t>Iterations: 2 Subproblems: 0</t>
  </si>
  <si>
    <t>$H$50</t>
  </si>
  <si>
    <t>no required *enjoyment index  Total</t>
  </si>
  <si>
    <t>$B$52</t>
  </si>
  <si>
    <t>$C$52</t>
  </si>
  <si>
    <t>$D$52</t>
  </si>
  <si>
    <t>$E$52</t>
  </si>
  <si>
    <t>$F$52</t>
  </si>
  <si>
    <t>$G$52</t>
  </si>
  <si>
    <t>$H$52</t>
  </si>
  <si>
    <t>Building cost per required hole Total</t>
  </si>
  <si>
    <t>$H$52&lt;=$A$14</t>
  </si>
  <si>
    <t>Constraint</t>
  </si>
  <si>
    <t>No of holes required</t>
  </si>
  <si>
    <t>Acreage</t>
  </si>
  <si>
    <t>Courses</t>
  </si>
  <si>
    <t xml:space="preserve"> not more than 4  par 5's, 14 par 4's and 4 par 3's</t>
  </si>
  <si>
    <t>Objective variables</t>
  </si>
  <si>
    <t>Option 1 model</t>
  </si>
  <si>
    <t>size of club house</t>
  </si>
  <si>
    <t>Objective Cell (Min)</t>
  </si>
  <si>
    <t>$B$71</t>
  </si>
  <si>
    <t>$C$71</t>
  </si>
  <si>
    <t>$D$71</t>
  </si>
  <si>
    <t>$E$71</t>
  </si>
  <si>
    <t>$F$71</t>
  </si>
  <si>
    <t>$G$71</t>
  </si>
  <si>
    <t>$H$71</t>
  </si>
  <si>
    <t>$H$71&lt;=$A$14</t>
  </si>
  <si>
    <t>$H$69</t>
  </si>
  <si>
    <t>no required *enjoyment index  TOTAL</t>
  </si>
  <si>
    <t>Max Time Unlimited,  Iterations Unlimited, Precision 0.000001, Use Automatic Scaling</t>
  </si>
  <si>
    <t xml:space="preserve"> Convergence 0.0001, Population Size 100, Random Seed 0, Derivatives Forward, Require Bounds</t>
  </si>
  <si>
    <t>Option 2 model</t>
  </si>
  <si>
    <t>Option 3 model</t>
  </si>
  <si>
    <t>no of pars TOTAL</t>
  </si>
  <si>
    <t>Report Created: 8/14/2023 11:33:05 PM</t>
  </si>
  <si>
    <t>Solution Time: 0.047 Seconds.</t>
  </si>
  <si>
    <t>$H$92</t>
  </si>
  <si>
    <t>$A$14</t>
  </si>
  <si>
    <t>$A$14&lt;=$A$14</t>
  </si>
  <si>
    <t>$C$14</t>
  </si>
  <si>
    <t>$C$14=$H$26</t>
  </si>
  <si>
    <t>$H$25</t>
  </si>
  <si>
    <t>$H$25&lt;=$B$14</t>
  </si>
  <si>
    <t>$H$30</t>
  </si>
  <si>
    <t>$H$30&lt;=$D$15</t>
  </si>
  <si>
    <t>Microsoft Excel 16.0 Feasibility Report</t>
  </si>
  <si>
    <t>Report Created: 8/14/2023 11:54:35 PM</t>
  </si>
  <si>
    <t>Constraints Which Make the Problem Infeasible</t>
  </si>
  <si>
    <t>$H$48</t>
  </si>
  <si>
    <t xml:space="preserve"> size taken up holes per no required(IN HECTARES) Total</t>
  </si>
  <si>
    <t>$H$48&lt;=$D$15</t>
  </si>
  <si>
    <t>Violated</t>
  </si>
  <si>
    <t xml:space="preserve">  </t>
  </si>
  <si>
    <t>Worksheet: [solver (version 1).xlsb]Sheet2</t>
  </si>
  <si>
    <t>cost 3 hectares</t>
  </si>
  <si>
    <t>Report Created: 8/15/2023 12:26:32 PM</t>
  </si>
  <si>
    <t>Solution Time: 0.016 Seconds.</t>
  </si>
  <si>
    <t>$H$114</t>
  </si>
  <si>
    <t>$B$116</t>
  </si>
  <si>
    <t>$C$116</t>
  </si>
  <si>
    <t>$D$116</t>
  </si>
  <si>
    <t>$E$116</t>
  </si>
  <si>
    <t>$F$116</t>
  </si>
  <si>
    <t>$G$116</t>
  </si>
  <si>
    <t>$H$116</t>
  </si>
  <si>
    <t>$H$116&gt;=$A$14</t>
  </si>
  <si>
    <t>Report Created: 8/15/2023 1:39:36 PM</t>
  </si>
  <si>
    <t>Solution Time: 0.078 Seconds.</t>
  </si>
  <si>
    <t>$B$58</t>
  </si>
  <si>
    <t>$B$57</t>
  </si>
  <si>
    <t>size 3 hectares</t>
  </si>
  <si>
    <t>$H$67</t>
  </si>
  <si>
    <t xml:space="preserve"> size taken up holes per no required(IN HECTARES) TOTAL</t>
  </si>
  <si>
    <t>$B$57&lt;=$F$15</t>
  </si>
  <si>
    <t>$H$67&lt;=$D$15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</si>
</sst>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2" xfId="0" applyBorder="1"/>
    <xf numFmtId="44" fontId="0" fillId="0" borderId="3" xfId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9" xfId="1" applyFont="1" applyBorder="1"/>
    <xf numFmtId="0" fontId="2" fillId="2" borderId="1" xfId="0" applyFont="1" applyFill="1" applyBorder="1"/>
    <xf numFmtId="44" fontId="0" fillId="0" borderId="1" xfId="0" applyNumberFormat="1" applyBorder="1"/>
    <xf numFmtId="0" fontId="0" fillId="0" borderId="2" xfId="0" applyBorder="1" applyAlignment="1">
      <alignment horizontal="center" vertical="center"/>
    </xf>
    <xf numFmtId="44" fontId="0" fillId="0" borderId="3" xfId="0" applyNumberFormat="1" applyBorder="1"/>
    <xf numFmtId="44" fontId="0" fillId="0" borderId="9" xfId="0" applyNumberFormat="1" applyBorder="1"/>
    <xf numFmtId="0" fontId="2" fillId="2" borderId="5" xfId="0" applyFont="1" applyFill="1" applyBorder="1"/>
    <xf numFmtId="0" fontId="3" fillId="0" borderId="1" xfId="0" applyFont="1" applyBorder="1"/>
    <xf numFmtId="0" fontId="3" fillId="0" borderId="0" xfId="0" applyFont="1"/>
    <xf numFmtId="0" fontId="0" fillId="0" borderId="14" xfId="0" applyBorder="1"/>
    <xf numFmtId="0" fontId="4" fillId="0" borderId="13" xfId="0" applyFont="1" applyBorder="1" applyAlignment="1">
      <alignment horizontal="center"/>
    </xf>
    <xf numFmtId="44" fontId="3" fillId="0" borderId="1" xfId="0" applyNumberFormat="1" applyFont="1" applyBorder="1"/>
    <xf numFmtId="44" fontId="0" fillId="0" borderId="0" xfId="1" applyFont="1"/>
    <xf numFmtId="44" fontId="0" fillId="0" borderId="0" xfId="0" applyNumberFormat="1"/>
    <xf numFmtId="0" fontId="2" fillId="0" borderId="0" xfId="0" applyFont="1"/>
    <xf numFmtId="0" fontId="3" fillId="0" borderId="8" xfId="0" applyFont="1" applyBorder="1"/>
    <xf numFmtId="44" fontId="0" fillId="0" borderId="0" xfId="1" applyFont="1" applyFill="1" applyBorder="1"/>
    <xf numFmtId="0" fontId="0" fillId="0" borderId="15" xfId="0" applyBorder="1"/>
    <xf numFmtId="44" fontId="0" fillId="0" borderId="15" xfId="0" applyNumberFormat="1" applyBorder="1"/>
    <xf numFmtId="44" fontId="0" fillId="0" borderId="14" xfId="0" applyNumberFormat="1" applyBorder="1"/>
    <xf numFmtId="1" fontId="0" fillId="0" borderId="12" xfId="1" applyNumberFormat="1" applyFont="1" applyBorder="1"/>
    <xf numFmtId="44" fontId="0" fillId="0" borderId="0" xfId="1" applyFont="1" applyAlignment="1">
      <alignment wrapText="1"/>
    </xf>
    <xf numFmtId="1" fontId="0" fillId="0" borderId="0" xfId="1" applyNumberFormat="1" applyFont="1" applyBorder="1"/>
    <xf numFmtId="0" fontId="0" fillId="0" borderId="2" xfId="0" applyBorder="1" applyAlignment="1">
      <alignment horizontal="center" vertical="center" wrapText="1"/>
    </xf>
    <xf numFmtId="0" fontId="0" fillId="0" borderId="0" xfId="1" applyNumberFormat="1" applyFont="1"/>
    <xf numFmtId="44" fontId="0" fillId="0" borderId="11" xfId="1" applyFont="1" applyBorder="1"/>
    <xf numFmtId="1" fontId="0" fillId="0" borderId="0" xfId="1" applyNumberFormat="1" applyFont="1" applyFill="1" applyBorder="1"/>
    <xf numFmtId="0" fontId="0" fillId="0" borderId="0" xfId="1" applyNumberFormat="1" applyFont="1" applyBorder="1"/>
    <xf numFmtId="0" fontId="0" fillId="0" borderId="0" xfId="1" applyNumberFormat="1" applyFont="1" applyFill="1" applyBorder="1"/>
    <xf numFmtId="1" fontId="0" fillId="0" borderId="15" xfId="0" applyNumberFormat="1" applyBorder="1"/>
    <xf numFmtId="0" fontId="7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4" xfId="0" applyFill="1" applyBorder="1" applyAlignment="1"/>
    <xf numFmtId="0" fontId="4" fillId="0" borderId="13" xfId="0" applyFont="1" applyFill="1" applyBorder="1" applyAlignment="1">
      <alignment horizontal="center"/>
    </xf>
    <xf numFmtId="0" fontId="0" fillId="0" borderId="15" xfId="0" applyFill="1" applyBorder="1" applyAlignment="1"/>
    <xf numFmtId="0" fontId="0" fillId="0" borderId="14" xfId="0" applyNumberFormat="1" applyFill="1" applyBorder="1" applyAlignment="1"/>
    <xf numFmtId="44" fontId="0" fillId="0" borderId="15" xfId="0" applyNumberFormat="1" applyFill="1" applyBorder="1" applyAlignment="1"/>
    <xf numFmtId="44" fontId="0" fillId="0" borderId="14" xfId="0" applyNumberFormat="1" applyFill="1" applyBorder="1" applyAlignment="1"/>
    <xf numFmtId="0" fontId="0" fillId="0" borderId="15" xfId="0" applyNumberFormat="1" applyFill="1" applyBorder="1" applyAlignment="1"/>
  </cellXfs>
  <cellStyles count="2">
    <cellStyle name="Currency" xfId="1" builtinId="4"/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1724025</xdr:colOff>
          <xdr:row>120</xdr:row>
          <xdr:rowOff>27214</xdr:rowOff>
        </xdr:from>
        <xdr:to>
          <xdr:col>4</xdr:col>
          <xdr:colOff>714375</xdr:colOff>
          <xdr:row>124</xdr:row>
          <xdr:rowOff>36739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DED9E4D4-DA49-2B41-FB71-29A61337F1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95250</xdr:colOff>
      <xdr:row>119</xdr:row>
      <xdr:rowOff>136071</xdr:rowOff>
    </xdr:from>
    <xdr:to>
      <xdr:col>3</xdr:col>
      <xdr:colOff>1102178</xdr:colOff>
      <xdr:row>125</xdr:row>
      <xdr:rowOff>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8A60D558-11EA-B334-455D-989C886E2787}"/>
            </a:ext>
          </a:extLst>
        </xdr:cNvPr>
        <xdr:cNvSpPr/>
      </xdr:nvSpPr>
      <xdr:spPr>
        <a:xfrm>
          <a:off x="5674179" y="22996071"/>
          <a:ext cx="2843892" cy="1006929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C99CA6-10B4-41B7-829A-2987D3AD4359}" name="Table1" displayName="Table1" ref="F4:J11" totalsRowCount="1" headerRowDxfId="37" headerRowBorderDxfId="36" tableBorderDxfId="35" totalsRowBorderDxfId="34">
  <autoFilter ref="F4:J10" xr:uid="{70C99CA6-10B4-41B7-829A-2987D3AD4359}"/>
  <tableColumns count="5">
    <tableColumn id="1" xr3:uid="{6C84D5F3-F262-4E4C-96C2-28F68053779F}" name="kind of golfing hole" dataDxfId="33" totalsRowDxfId="32"/>
    <tableColumn id="2" xr3:uid="{B3927EF2-2A04-41FC-A3C5-22AE61607C6B}" name="par" totalsRowFunction="custom" dataDxfId="31" totalsRowDxfId="30">
      <totalsRowFormula>SUM(G5:G10)</totalsRowFormula>
    </tableColumn>
    <tableColumn id="3" xr3:uid="{E1B50D1F-29F3-427D-B42F-A9A08257FCD0}" name="size taken up hole" totalsRowFunction="custom" dataDxfId="29" totalsRowDxfId="28">
      <totalsRowFormula>3+3.5+2+1+0.75</totalsRowFormula>
    </tableColumn>
    <tableColumn id="4" xr3:uid="{0CD7700F-7A78-4958-98D9-2061775B9A7A}" name="Enjoyment index" totalsRowFunction="sum" dataDxfId="27" totalsRowDxfId="26"/>
    <tableColumn id="5" xr3:uid="{541F2EF7-27E8-4C4F-B788-84FD349AD131}" name="Building cost" totalsRowFunction="sum" dataDxfId="25" totalsRowDxfId="24" dataCellStyle="Currency" totalsRow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830624-BD6E-4D91-8648-2114C745F11D}" name="Table2" displayName="Table2" ref="A3:L10" totalsRowShown="0" headerRowDxfId="23" headerRowBorderDxfId="22" tableBorderDxfId="21" totalsRowBorderDxfId="20">
  <tableColumns count="12">
    <tableColumn id="1" xr3:uid="{8D46BFBB-F693-4141-BB6E-7C1A23F20CDB}" name="Column1" dataDxfId="19"/>
    <tableColumn id="2" xr3:uid="{9F49692C-DA3A-4029-87F9-4D13CA7163B9}" name="kind of holes" dataDxfId="18"/>
    <tableColumn id="3" xr3:uid="{F6AD00B1-129D-4A1F-938E-E05A7322C0C1}" name="par" dataDxfId="17"/>
    <tableColumn id="4" xr3:uid="{8CE74C48-003F-40B3-9F4A-CFC8059557F9}" name="no required" dataDxfId="16"/>
    <tableColumn id="5" xr3:uid="{580A4E85-74C8-42B2-A70D-A895C870FB15}" name="no of pars" dataDxfId="15"/>
    <tableColumn id="6" xr3:uid="{7900423A-1027-4FC4-AFC0-3A9EE944E554}" name="No holes required" dataDxfId="14"/>
    <tableColumn id="7" xr3:uid="{9704C981-3E73-44C3-BAF2-9E47E85F1830}" name="size taken up holes /per holes" dataDxfId="13"/>
    <tableColumn id="8" xr3:uid="{99F1F300-DB5E-42A7-8EB7-88B026C4CA51}" name=" size taken up holes per no required(IN HECTARES)" dataDxfId="12"/>
    <tableColumn id="9" xr3:uid="{2A70755C-3219-4B1D-B904-ED0407CAA654}" name="Enjoyment index per holes" dataDxfId="11"/>
    <tableColumn id="10" xr3:uid="{36D8C83B-FA70-4FF6-B001-1716225C01BB}" name="no required *enjoyment index " dataDxfId="10"/>
    <tableColumn id="11" xr3:uid="{14ECCBC6-F5DD-419D-9DAD-25A7D9255577}" name="Building cost per 1 hole" dataDxfId="9" dataCellStyle="Currency"/>
    <tableColumn id="12" xr3:uid="{9E74D366-3D66-498B-9546-61E7D6FB0800}" name="Building cost per required hole" dataDxfId="8"/>
  </tableColumns>
  <tableStyleInfo name="TableStyleLight9" showFirstColumn="0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7EFE01-423A-4D2E-BBA0-7F83E4B34BCA}" name="Table3" displayName="Table3" ref="A13:F16" totalsRowShown="0" dataDxfId="7" tableBorderDxfId="6" dataCellStyle="Currency">
  <tableColumns count="6">
    <tableColumn id="1" xr3:uid="{5C016039-5B9F-4C18-A34D-593B6E5C9DCA}" name="Bugdet" dataDxfId="5" dataCellStyle="Currency"/>
    <tableColumn id="2" xr3:uid="{B5E66248-CB29-49C1-8852-4C128B76DF35}" name="no of pars" dataDxfId="4" dataCellStyle="Currency"/>
    <tableColumn id="3" xr3:uid="{269D0AE3-C398-4969-AE08-CA3C7AC788C4}" name="No of holes required" dataDxfId="3" dataCellStyle="Currency"/>
    <tableColumn id="4" xr3:uid="{BBCCF0FB-D880-4B42-BA3A-32F775A80908}" name="Acreage" dataDxfId="2" dataCellStyle="Currency"/>
    <tableColumn id="5" xr3:uid="{C0D7EF9D-7AFD-43EF-AB04-8BB2C5EAEA0F}" name="Courses" dataDxfId="1" dataCellStyle="Currency"/>
    <tableColumn id="6" xr3:uid="{0C7F9A75-FB17-4BF6-8440-3C5D16ED20D7}" name="size of club house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39F4-175D-493A-8588-0B0B9E4452B1}">
  <dimension ref="F4:K23"/>
  <sheetViews>
    <sheetView topLeftCell="A7" workbookViewId="0">
      <selection activeCell="F27" sqref="F27:G28"/>
    </sheetView>
  </sheetViews>
  <sheetFormatPr defaultRowHeight="15" x14ac:dyDescent="0.25"/>
  <cols>
    <col min="6" max="6" width="24.140625" customWidth="1"/>
    <col min="7" max="7" width="26.7109375" customWidth="1"/>
    <col min="8" max="8" width="27.85546875" customWidth="1"/>
    <col min="9" max="9" width="18.140625" customWidth="1"/>
    <col min="10" max="10" width="14.42578125" customWidth="1"/>
    <col min="11" max="11" width="23" customWidth="1"/>
    <col min="13" max="13" width="21.5703125" customWidth="1"/>
    <col min="14" max="14" width="19.7109375" customWidth="1"/>
    <col min="15" max="15" width="19.28515625" customWidth="1"/>
    <col min="16" max="16" width="14" customWidth="1"/>
  </cols>
  <sheetData>
    <row r="4" spans="6:11" x14ac:dyDescent="0.25">
      <c r="F4" s="5" t="s">
        <v>0</v>
      </c>
      <c r="G4" s="6" t="s">
        <v>7</v>
      </c>
      <c r="H4" s="6" t="s">
        <v>16</v>
      </c>
      <c r="I4" s="6" t="s">
        <v>15</v>
      </c>
      <c r="J4" s="7" t="s">
        <v>14</v>
      </c>
    </row>
    <row r="5" spans="6:11" x14ac:dyDescent="0.25">
      <c r="F5" s="3" t="s">
        <v>1</v>
      </c>
      <c r="G5" s="1">
        <v>5</v>
      </c>
      <c r="H5" s="1" t="s">
        <v>8</v>
      </c>
      <c r="I5" s="1">
        <v>2</v>
      </c>
      <c r="J5" s="4">
        <v>1000000</v>
      </c>
    </row>
    <row r="6" spans="6:11" x14ac:dyDescent="0.25">
      <c r="F6" s="3" t="s">
        <v>2</v>
      </c>
      <c r="G6" s="1">
        <v>5</v>
      </c>
      <c r="H6" s="1" t="s">
        <v>9</v>
      </c>
      <c r="I6" s="1">
        <v>1.5</v>
      </c>
      <c r="J6" s="4">
        <v>1500000</v>
      </c>
    </row>
    <row r="7" spans="6:11" x14ac:dyDescent="0.25">
      <c r="F7" s="3" t="s">
        <v>3</v>
      </c>
      <c r="G7" s="1">
        <v>4</v>
      </c>
      <c r="H7" s="1" t="s">
        <v>10</v>
      </c>
      <c r="I7" s="1">
        <v>1.5</v>
      </c>
      <c r="J7" s="4">
        <v>750000</v>
      </c>
    </row>
    <row r="8" spans="6:11" x14ac:dyDescent="0.25">
      <c r="F8" s="3" t="s">
        <v>4</v>
      </c>
      <c r="G8" s="1">
        <v>4</v>
      </c>
      <c r="H8" s="1" t="s">
        <v>11</v>
      </c>
      <c r="I8" s="1">
        <v>2</v>
      </c>
      <c r="J8" s="4">
        <v>900000</v>
      </c>
    </row>
    <row r="9" spans="6:11" x14ac:dyDescent="0.25">
      <c r="F9" s="3" t="s">
        <v>5</v>
      </c>
      <c r="G9" s="1">
        <v>3</v>
      </c>
      <c r="H9" s="1" t="s">
        <v>12</v>
      </c>
      <c r="I9" s="1">
        <v>1.75</v>
      </c>
      <c r="J9" s="4">
        <v>600000</v>
      </c>
    </row>
    <row r="10" spans="6:11" x14ac:dyDescent="0.25">
      <c r="F10" s="8" t="s">
        <v>6</v>
      </c>
      <c r="G10" s="9">
        <v>3</v>
      </c>
      <c r="H10" s="9" t="s">
        <v>13</v>
      </c>
      <c r="I10" s="9">
        <v>2.25</v>
      </c>
      <c r="J10" s="10">
        <v>650000</v>
      </c>
    </row>
    <row r="11" spans="6:11" x14ac:dyDescent="0.25">
      <c r="F11" s="8"/>
      <c r="G11" s="9">
        <f>SUM(G5:G10)</f>
        <v>24</v>
      </c>
      <c r="H11" s="9">
        <f>3+3.5+2+1+0.75</f>
        <v>10.25</v>
      </c>
      <c r="I11" s="9">
        <f>SUBTOTAL(109,Table1[Enjoyment index])</f>
        <v>11</v>
      </c>
      <c r="J11" s="10">
        <f>SUBTOTAL(109,Table1[Building cost])</f>
        <v>5400000</v>
      </c>
    </row>
    <row r="16" spans="6:11" x14ac:dyDescent="0.25">
      <c r="G16" s="11" t="s">
        <v>0</v>
      </c>
      <c r="H16" s="11" t="s">
        <v>7</v>
      </c>
      <c r="I16" s="11" t="s">
        <v>16</v>
      </c>
      <c r="J16" s="11" t="s">
        <v>15</v>
      </c>
      <c r="K16" s="11" t="s">
        <v>14</v>
      </c>
    </row>
    <row r="17" spans="7:11" x14ac:dyDescent="0.25">
      <c r="G17" s="1" t="s">
        <v>17</v>
      </c>
      <c r="H17" s="1">
        <v>5</v>
      </c>
      <c r="I17" s="1" t="s">
        <v>8</v>
      </c>
      <c r="J17" s="1">
        <v>2</v>
      </c>
      <c r="K17" s="2">
        <v>1000000</v>
      </c>
    </row>
    <row r="18" spans="7:11" x14ac:dyDescent="0.25">
      <c r="G18" s="1" t="s">
        <v>20</v>
      </c>
      <c r="H18" s="1">
        <v>5</v>
      </c>
      <c r="I18" s="1" t="s">
        <v>9</v>
      </c>
      <c r="J18" s="1">
        <v>1.5</v>
      </c>
      <c r="K18" s="2">
        <v>1500000</v>
      </c>
    </row>
    <row r="19" spans="7:11" x14ac:dyDescent="0.25">
      <c r="G19" s="1" t="s">
        <v>25</v>
      </c>
      <c r="H19" s="1">
        <v>8</v>
      </c>
      <c r="I19" s="1" t="s">
        <v>18</v>
      </c>
      <c r="J19" s="1">
        <v>3</v>
      </c>
      <c r="K19" s="2">
        <f>750000 *2</f>
        <v>1500000</v>
      </c>
    </row>
    <row r="20" spans="7:11" x14ac:dyDescent="0.25">
      <c r="G20" s="1" t="s">
        <v>26</v>
      </c>
      <c r="H20" s="1">
        <v>8</v>
      </c>
      <c r="I20" s="1" t="s">
        <v>19</v>
      </c>
      <c r="J20" s="1">
        <v>4</v>
      </c>
      <c r="K20" s="2">
        <f>900000 *2</f>
        <v>1800000</v>
      </c>
    </row>
    <row r="21" spans="7:11" x14ac:dyDescent="0.25">
      <c r="G21" s="1" t="s">
        <v>5</v>
      </c>
      <c r="H21" s="1">
        <v>3</v>
      </c>
      <c r="I21" s="1" t="s">
        <v>12</v>
      </c>
      <c r="J21" s="1">
        <v>1.75</v>
      </c>
      <c r="K21" s="2">
        <v>600000</v>
      </c>
    </row>
    <row r="22" spans="7:11" x14ac:dyDescent="0.25">
      <c r="G22" s="1" t="s">
        <v>6</v>
      </c>
      <c r="H22" s="1">
        <v>3</v>
      </c>
      <c r="I22" s="1" t="s">
        <v>13</v>
      </c>
      <c r="J22" s="1">
        <v>2.25</v>
      </c>
      <c r="K22" s="2">
        <v>650000</v>
      </c>
    </row>
    <row r="23" spans="7:11" x14ac:dyDescent="0.25">
      <c r="G23" s="1"/>
      <c r="H23" s="1">
        <f>SUM(H17:H22)</f>
        <v>32</v>
      </c>
      <c r="I23" s="1"/>
      <c r="J23" s="1"/>
      <c r="K23" s="12">
        <f>SUM(K17:K22)</f>
        <v>7050000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99F04-7493-4423-A4A9-CBE211780A6E}">
  <sheetPr>
    <tabColor rgb="FFC00000"/>
  </sheetPr>
  <dimension ref="A1:G34"/>
  <sheetViews>
    <sheetView showGridLines="0" topLeftCell="A13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41.28515625" bestFit="1" customWidth="1"/>
    <col min="4" max="4" width="15.28515625" bestFit="1" customWidth="1"/>
    <col min="5" max="5" width="14.28515625" bestFit="1" customWidth="1"/>
    <col min="6" max="6" width="11.42578125" bestFit="1" customWidth="1"/>
    <col min="7" max="7" width="5.42578125" bestFit="1" customWidth="1"/>
  </cols>
  <sheetData>
    <row r="1" spans="1:5" x14ac:dyDescent="0.25">
      <c r="A1" s="18" t="s">
        <v>49</v>
      </c>
    </row>
    <row r="2" spans="1:5" x14ac:dyDescent="0.25">
      <c r="A2" s="18" t="s">
        <v>50</v>
      </c>
    </row>
    <row r="3" spans="1:5" x14ac:dyDescent="0.25">
      <c r="A3" s="18" t="s">
        <v>140</v>
      </c>
    </row>
    <row r="4" spans="1:5" x14ac:dyDescent="0.25">
      <c r="A4" s="18" t="s">
        <v>51</v>
      </c>
    </row>
    <row r="5" spans="1:5" x14ac:dyDescent="0.25">
      <c r="A5" s="18" t="s">
        <v>52</v>
      </c>
    </row>
    <row r="6" spans="1:5" x14ac:dyDescent="0.25">
      <c r="A6" s="18"/>
      <c r="B6" t="s">
        <v>53</v>
      </c>
    </row>
    <row r="7" spans="1:5" x14ac:dyDescent="0.25">
      <c r="A7" s="18"/>
      <c r="B7" t="s">
        <v>141</v>
      </c>
    </row>
    <row r="8" spans="1:5" x14ac:dyDescent="0.25">
      <c r="A8" s="18"/>
      <c r="B8" t="s">
        <v>54</v>
      </c>
    </row>
    <row r="9" spans="1:5" x14ac:dyDescent="0.25">
      <c r="A9" s="18" t="s">
        <v>55</v>
      </c>
    </row>
    <row r="10" spans="1:5" x14ac:dyDescent="0.25">
      <c r="B10" t="s">
        <v>135</v>
      </c>
    </row>
    <row r="11" spans="1:5" x14ac:dyDescent="0.25">
      <c r="B11" t="s">
        <v>136</v>
      </c>
    </row>
    <row r="12" spans="1:5" x14ac:dyDescent="0.25">
      <c r="B12" t="s">
        <v>58</v>
      </c>
    </row>
    <row r="14" spans="1:5" ht="15.75" thickBot="1" x14ac:dyDescent="0.3">
      <c r="A14" t="s">
        <v>59</v>
      </c>
    </row>
    <row r="15" spans="1:5" ht="15.75" thickBot="1" x14ac:dyDescent="0.3">
      <c r="B15" s="20" t="s">
        <v>60</v>
      </c>
      <c r="C15" s="20" t="s">
        <v>61</v>
      </c>
      <c r="D15" s="20" t="s">
        <v>62</v>
      </c>
      <c r="E15" s="20" t="s">
        <v>63</v>
      </c>
    </row>
    <row r="16" spans="1:5" ht="15.75" thickBot="1" x14ac:dyDescent="0.3">
      <c r="B16" s="19" t="s">
        <v>142</v>
      </c>
      <c r="C16" s="19" t="s">
        <v>134</v>
      </c>
      <c r="D16" s="19">
        <v>36</v>
      </c>
      <c r="E16" s="19">
        <v>36</v>
      </c>
    </row>
    <row r="19" spans="1:7" ht="15.75" thickBot="1" x14ac:dyDescent="0.3">
      <c r="A19" t="s">
        <v>64</v>
      </c>
    </row>
    <row r="20" spans="1:7" ht="15.75" thickBot="1" x14ac:dyDescent="0.3">
      <c r="B20" s="20" t="s">
        <v>60</v>
      </c>
      <c r="C20" s="20" t="s">
        <v>61</v>
      </c>
      <c r="D20" s="20" t="s">
        <v>62</v>
      </c>
      <c r="E20" s="20" t="s">
        <v>63</v>
      </c>
      <c r="F20" s="20" t="s">
        <v>65</v>
      </c>
    </row>
    <row r="21" spans="1:7" x14ac:dyDescent="0.25">
      <c r="B21" s="27" t="s">
        <v>89</v>
      </c>
      <c r="C21" s="27" t="s">
        <v>90</v>
      </c>
      <c r="D21" s="28">
        <v>2000000</v>
      </c>
      <c r="E21" s="28">
        <v>2000000</v>
      </c>
      <c r="F21" s="27" t="s">
        <v>71</v>
      </c>
    </row>
    <row r="22" spans="1:7" x14ac:dyDescent="0.25">
      <c r="B22" s="27" t="s">
        <v>91</v>
      </c>
      <c r="C22" s="27" t="s">
        <v>92</v>
      </c>
      <c r="D22" s="28">
        <v>3000000</v>
      </c>
      <c r="E22" s="28">
        <v>3000000</v>
      </c>
      <c r="F22" s="27" t="s">
        <v>71</v>
      </c>
    </row>
    <row r="23" spans="1:7" x14ac:dyDescent="0.25">
      <c r="B23" s="27" t="s">
        <v>93</v>
      </c>
      <c r="C23" s="27" t="s">
        <v>94</v>
      </c>
      <c r="D23" s="28">
        <v>4500000</v>
      </c>
      <c r="E23" s="28">
        <v>4500000</v>
      </c>
      <c r="F23" s="27" t="s">
        <v>71</v>
      </c>
    </row>
    <row r="24" spans="1:7" x14ac:dyDescent="0.25">
      <c r="B24" s="27" t="s">
        <v>95</v>
      </c>
      <c r="C24" s="27" t="s">
        <v>96</v>
      </c>
      <c r="D24" s="28">
        <v>3600000</v>
      </c>
      <c r="E24" s="28">
        <v>3600000</v>
      </c>
      <c r="F24" s="27" t="s">
        <v>71</v>
      </c>
    </row>
    <row r="25" spans="1:7" x14ac:dyDescent="0.25">
      <c r="B25" s="27" t="s">
        <v>97</v>
      </c>
      <c r="C25" s="27" t="s">
        <v>98</v>
      </c>
      <c r="D25" s="28">
        <v>1200000</v>
      </c>
      <c r="E25" s="28">
        <v>1200000</v>
      </c>
      <c r="F25" s="27" t="s">
        <v>71</v>
      </c>
    </row>
    <row r="26" spans="1:7" ht="15.75" thickBot="1" x14ac:dyDescent="0.3">
      <c r="B26" s="19" t="s">
        <v>99</v>
      </c>
      <c r="C26" s="19" t="s">
        <v>100</v>
      </c>
      <c r="D26" s="29">
        <v>1300000</v>
      </c>
      <c r="E26" s="29">
        <v>1300000</v>
      </c>
      <c r="F26" s="19" t="s">
        <v>71</v>
      </c>
    </row>
    <row r="29" spans="1:7" ht="15.75" thickBot="1" x14ac:dyDescent="0.3">
      <c r="A29" t="s">
        <v>66</v>
      </c>
    </row>
    <row r="30" spans="1:7" ht="15.75" thickBot="1" x14ac:dyDescent="0.3">
      <c r="B30" s="20" t="s">
        <v>60</v>
      </c>
      <c r="C30" s="20" t="s">
        <v>61</v>
      </c>
      <c r="D30" s="20" t="s">
        <v>67</v>
      </c>
      <c r="E30" s="20" t="s">
        <v>68</v>
      </c>
      <c r="F30" s="20" t="s">
        <v>69</v>
      </c>
      <c r="G30" s="20" t="s">
        <v>70</v>
      </c>
    </row>
    <row r="31" spans="1:7" x14ac:dyDescent="0.25">
      <c r="B31" s="27" t="s">
        <v>143</v>
      </c>
      <c r="C31" s="27" t="s">
        <v>73</v>
      </c>
      <c r="D31" s="28">
        <v>20000000</v>
      </c>
      <c r="E31" s="27" t="s">
        <v>144</v>
      </c>
      <c r="F31" s="27" t="s">
        <v>72</v>
      </c>
      <c r="G31" s="27">
        <v>0</v>
      </c>
    </row>
    <row r="32" spans="1:7" x14ac:dyDescent="0.25">
      <c r="B32" s="27" t="s">
        <v>145</v>
      </c>
      <c r="C32" s="27" t="s">
        <v>117</v>
      </c>
      <c r="D32" s="39">
        <v>18</v>
      </c>
      <c r="E32" s="27" t="s">
        <v>146</v>
      </c>
      <c r="F32" s="27" t="s">
        <v>72</v>
      </c>
      <c r="G32" s="27">
        <v>0</v>
      </c>
    </row>
    <row r="33" spans="2:7" x14ac:dyDescent="0.25">
      <c r="B33" s="27" t="s">
        <v>147</v>
      </c>
      <c r="C33" s="27" t="s">
        <v>139</v>
      </c>
      <c r="D33" s="27">
        <v>72</v>
      </c>
      <c r="E33" s="27" t="s">
        <v>148</v>
      </c>
      <c r="F33" s="27" t="s">
        <v>72</v>
      </c>
      <c r="G33" s="27">
        <v>0</v>
      </c>
    </row>
    <row r="34" spans="2:7" ht="15.75" thickBot="1" x14ac:dyDescent="0.3">
      <c r="B34" s="19" t="s">
        <v>149</v>
      </c>
      <c r="C34" s="19" t="s">
        <v>134</v>
      </c>
      <c r="D34" s="19">
        <v>32</v>
      </c>
      <c r="E34" s="19" t="s">
        <v>150</v>
      </c>
      <c r="F34" s="19" t="s">
        <v>102</v>
      </c>
      <c r="G34" s="1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FD31-E0B4-454B-9482-3EBE84E1C438}">
  <sheetPr>
    <tabColor rgb="FF002060"/>
  </sheetPr>
  <dimension ref="A1:G31"/>
  <sheetViews>
    <sheetView showGridLines="0" topLeftCell="A16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41.28515625" bestFit="1" customWidth="1"/>
    <col min="4" max="4" width="15.28515625" bestFit="1" customWidth="1"/>
    <col min="5" max="5" width="14.28515625" bestFit="1" customWidth="1"/>
    <col min="6" max="6" width="11.42578125" bestFit="1" customWidth="1"/>
    <col min="7" max="7" width="8" bestFit="1" customWidth="1"/>
  </cols>
  <sheetData>
    <row r="1" spans="1:5" x14ac:dyDescent="0.25">
      <c r="A1" s="18" t="s">
        <v>49</v>
      </c>
    </row>
    <row r="2" spans="1:5" x14ac:dyDescent="0.25">
      <c r="A2" s="18" t="s">
        <v>50</v>
      </c>
    </row>
    <row r="3" spans="1:5" x14ac:dyDescent="0.25">
      <c r="A3" s="18" t="s">
        <v>103</v>
      </c>
    </row>
    <row r="4" spans="1:5" x14ac:dyDescent="0.25">
      <c r="A4" s="18" t="s">
        <v>51</v>
      </c>
    </row>
    <row r="5" spans="1:5" x14ac:dyDescent="0.25">
      <c r="A5" s="18" t="s">
        <v>52</v>
      </c>
    </row>
    <row r="6" spans="1:5" x14ac:dyDescent="0.25">
      <c r="A6" s="18"/>
      <c r="B6" t="s">
        <v>53</v>
      </c>
    </row>
    <row r="7" spans="1:5" x14ac:dyDescent="0.25">
      <c r="A7" s="18"/>
      <c r="B7" t="s">
        <v>88</v>
      </c>
    </row>
    <row r="8" spans="1:5" x14ac:dyDescent="0.25">
      <c r="A8" s="18"/>
      <c r="B8" t="s">
        <v>104</v>
      </c>
    </row>
    <row r="9" spans="1:5" x14ac:dyDescent="0.25">
      <c r="A9" s="18" t="s">
        <v>55</v>
      </c>
    </row>
    <row r="10" spans="1:5" x14ac:dyDescent="0.25">
      <c r="B10" t="s">
        <v>56</v>
      </c>
    </row>
    <row r="11" spans="1:5" x14ac:dyDescent="0.25">
      <c r="B11" t="s">
        <v>57</v>
      </c>
    </row>
    <row r="12" spans="1:5" x14ac:dyDescent="0.25">
      <c r="B12" t="s">
        <v>58</v>
      </c>
    </row>
    <row r="14" spans="1:5" ht="15.75" thickBot="1" x14ac:dyDescent="0.3">
      <c r="A14" t="s">
        <v>59</v>
      </c>
    </row>
    <row r="15" spans="1:5" ht="15.75" thickBot="1" x14ac:dyDescent="0.3">
      <c r="B15" s="20" t="s">
        <v>60</v>
      </c>
      <c r="C15" s="20" t="s">
        <v>61</v>
      </c>
      <c r="D15" s="20" t="s">
        <v>62</v>
      </c>
      <c r="E15" s="20" t="s">
        <v>63</v>
      </c>
    </row>
    <row r="16" spans="1:5" ht="15.75" thickBot="1" x14ac:dyDescent="0.3">
      <c r="B16" s="19" t="s">
        <v>105</v>
      </c>
      <c r="C16" s="19" t="s">
        <v>106</v>
      </c>
      <c r="D16" s="19">
        <v>36</v>
      </c>
      <c r="E16" s="19">
        <v>36</v>
      </c>
    </row>
    <row r="19" spans="1:7" ht="15.75" thickBot="1" x14ac:dyDescent="0.3">
      <c r="A19" t="s">
        <v>64</v>
      </c>
    </row>
    <row r="20" spans="1:7" ht="15.75" thickBot="1" x14ac:dyDescent="0.3">
      <c r="B20" s="20" t="s">
        <v>60</v>
      </c>
      <c r="C20" s="20" t="s">
        <v>61</v>
      </c>
      <c r="D20" s="20" t="s">
        <v>62</v>
      </c>
      <c r="E20" s="20" t="s">
        <v>63</v>
      </c>
      <c r="F20" s="20" t="s">
        <v>65</v>
      </c>
    </row>
    <row r="21" spans="1:7" x14ac:dyDescent="0.25">
      <c r="B21" s="27" t="s">
        <v>107</v>
      </c>
      <c r="C21" s="27" t="s">
        <v>90</v>
      </c>
      <c r="D21" s="28">
        <v>2000000</v>
      </c>
      <c r="E21" s="28">
        <v>1520000</v>
      </c>
      <c r="F21" s="27" t="s">
        <v>71</v>
      </c>
    </row>
    <row r="22" spans="1:7" x14ac:dyDescent="0.25">
      <c r="B22" s="27" t="s">
        <v>108</v>
      </c>
      <c r="C22" s="27" t="s">
        <v>92</v>
      </c>
      <c r="D22" s="28">
        <v>3000000</v>
      </c>
      <c r="E22" s="28">
        <v>2520000</v>
      </c>
      <c r="F22" s="27" t="s">
        <v>71</v>
      </c>
    </row>
    <row r="23" spans="1:7" x14ac:dyDescent="0.25">
      <c r="B23" s="27" t="s">
        <v>109</v>
      </c>
      <c r="C23" s="27" t="s">
        <v>94</v>
      </c>
      <c r="D23" s="28">
        <v>4500000</v>
      </c>
      <c r="E23" s="28">
        <v>4020000</v>
      </c>
      <c r="F23" s="27" t="s">
        <v>71</v>
      </c>
    </row>
    <row r="24" spans="1:7" x14ac:dyDescent="0.25">
      <c r="B24" s="27" t="s">
        <v>110</v>
      </c>
      <c r="C24" s="27" t="s">
        <v>96</v>
      </c>
      <c r="D24" s="28">
        <v>3600000</v>
      </c>
      <c r="E24" s="28">
        <v>3120000</v>
      </c>
      <c r="F24" s="27" t="s">
        <v>71</v>
      </c>
    </row>
    <row r="25" spans="1:7" x14ac:dyDescent="0.25">
      <c r="B25" s="27" t="s">
        <v>111</v>
      </c>
      <c r="C25" s="27" t="s">
        <v>98</v>
      </c>
      <c r="D25" s="28">
        <v>1200000</v>
      </c>
      <c r="E25" s="28">
        <v>720000</v>
      </c>
      <c r="F25" s="27" t="s">
        <v>71</v>
      </c>
    </row>
    <row r="26" spans="1:7" ht="15.75" thickBot="1" x14ac:dyDescent="0.3">
      <c r="B26" s="19" t="s">
        <v>112</v>
      </c>
      <c r="C26" s="19" t="s">
        <v>100</v>
      </c>
      <c r="D26" s="29">
        <v>1300000</v>
      </c>
      <c r="E26" s="29">
        <v>820000</v>
      </c>
      <c r="F26" s="19" t="s">
        <v>71</v>
      </c>
    </row>
    <row r="29" spans="1:7" ht="15.75" thickBot="1" x14ac:dyDescent="0.3">
      <c r="A29" t="s">
        <v>66</v>
      </c>
    </row>
    <row r="30" spans="1:7" ht="15.75" thickBot="1" x14ac:dyDescent="0.3">
      <c r="B30" s="20" t="s">
        <v>60</v>
      </c>
      <c r="C30" s="20" t="s">
        <v>61</v>
      </c>
      <c r="D30" s="20" t="s">
        <v>67</v>
      </c>
      <c r="E30" s="20" t="s">
        <v>68</v>
      </c>
      <c r="F30" s="20" t="s">
        <v>69</v>
      </c>
      <c r="G30" s="20" t="s">
        <v>70</v>
      </c>
    </row>
    <row r="31" spans="1:7" ht="15.75" thickBot="1" x14ac:dyDescent="0.3">
      <c r="B31" s="19" t="s">
        <v>113</v>
      </c>
      <c r="C31" s="19" t="s">
        <v>114</v>
      </c>
      <c r="D31" s="29">
        <v>18720000</v>
      </c>
      <c r="E31" s="19" t="s">
        <v>115</v>
      </c>
      <c r="F31" s="19" t="s">
        <v>102</v>
      </c>
      <c r="G31" s="19">
        <v>1280000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99D8-B808-4A50-AA3F-FE5E8CB2B722}">
  <sheetPr>
    <tabColor rgb="FFFF0000"/>
  </sheetPr>
  <dimension ref="A1:G8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51.5703125" bestFit="1" customWidth="1"/>
    <col min="4" max="4" width="10" bestFit="1" customWidth="1"/>
    <col min="5" max="5" width="13.7109375" bestFit="1" customWidth="1"/>
    <col min="6" max="6" width="8.5703125" bestFit="1" customWidth="1"/>
    <col min="7" max="7" width="5.42578125" bestFit="1" customWidth="1"/>
  </cols>
  <sheetData>
    <row r="1" spans="1:7" x14ac:dyDescent="0.25">
      <c r="A1" s="18" t="s">
        <v>151</v>
      </c>
    </row>
    <row r="2" spans="1:7" x14ac:dyDescent="0.25">
      <c r="A2" s="18" t="s">
        <v>50</v>
      </c>
    </row>
    <row r="3" spans="1:7" x14ac:dyDescent="0.25">
      <c r="A3" s="18" t="s">
        <v>152</v>
      </c>
    </row>
    <row r="6" spans="1:7" ht="15.75" thickBot="1" x14ac:dyDescent="0.3">
      <c r="A6" t="s">
        <v>153</v>
      </c>
    </row>
    <row r="7" spans="1:7" ht="15.75" thickBot="1" x14ac:dyDescent="0.3">
      <c r="B7" s="20" t="s">
        <v>60</v>
      </c>
      <c r="C7" s="20" t="s">
        <v>61</v>
      </c>
      <c r="D7" s="20" t="s">
        <v>67</v>
      </c>
      <c r="E7" s="20" t="s">
        <v>68</v>
      </c>
      <c r="F7" s="20" t="s">
        <v>69</v>
      </c>
      <c r="G7" s="20" t="s">
        <v>70</v>
      </c>
    </row>
    <row r="8" spans="1:7" x14ac:dyDescent="0.25">
      <c r="B8" t="s">
        <v>154</v>
      </c>
      <c r="C8" t="s">
        <v>155</v>
      </c>
      <c r="D8">
        <v>42.5</v>
      </c>
      <c r="E8" t="s">
        <v>156</v>
      </c>
      <c r="F8" t="s">
        <v>157</v>
      </c>
      <c r="G8">
        <v>-0.5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47130-F33A-4967-B46E-C1582E5A4C06}">
  <sheetPr>
    <tabColor theme="4" tint="-0.249977111117893"/>
  </sheetPr>
  <dimension ref="A1:G36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52.7109375" bestFit="1" customWidth="1"/>
    <col min="4" max="4" width="15.28515625" bestFit="1" customWidth="1"/>
    <col min="5" max="5" width="14.28515625" bestFit="1" customWidth="1"/>
    <col min="6" max="6" width="11.42578125" bestFit="1" customWidth="1"/>
    <col min="7" max="7" width="12" bestFit="1" customWidth="1"/>
  </cols>
  <sheetData>
    <row r="1" spans="1:5" x14ac:dyDescent="0.25">
      <c r="A1" s="18" t="s">
        <v>49</v>
      </c>
    </row>
    <row r="2" spans="1:5" x14ac:dyDescent="0.25">
      <c r="A2" s="18" t="s">
        <v>159</v>
      </c>
    </row>
    <row r="3" spans="1:5" x14ac:dyDescent="0.25">
      <c r="A3" s="18" t="s">
        <v>172</v>
      </c>
    </row>
    <row r="4" spans="1:5" x14ac:dyDescent="0.25">
      <c r="A4" s="18" t="s">
        <v>51</v>
      </c>
    </row>
    <row r="5" spans="1:5" x14ac:dyDescent="0.25">
      <c r="A5" s="18" t="s">
        <v>52</v>
      </c>
    </row>
    <row r="6" spans="1:5" x14ac:dyDescent="0.25">
      <c r="A6" s="18"/>
      <c r="B6" t="s">
        <v>53</v>
      </c>
    </row>
    <row r="7" spans="1:5" x14ac:dyDescent="0.25">
      <c r="A7" s="18"/>
      <c r="B7" t="s">
        <v>173</v>
      </c>
    </row>
    <row r="8" spans="1:5" x14ac:dyDescent="0.25">
      <c r="A8" s="18"/>
      <c r="B8" t="s">
        <v>104</v>
      </c>
    </row>
    <row r="9" spans="1:5" x14ac:dyDescent="0.25">
      <c r="A9" s="18" t="s">
        <v>55</v>
      </c>
    </row>
    <row r="10" spans="1:5" x14ac:dyDescent="0.25">
      <c r="B10" t="s">
        <v>135</v>
      </c>
    </row>
    <row r="11" spans="1:5" x14ac:dyDescent="0.25">
      <c r="B11" t="s">
        <v>136</v>
      </c>
    </row>
    <row r="12" spans="1:5" x14ac:dyDescent="0.25">
      <c r="B12" t="s">
        <v>58</v>
      </c>
    </row>
    <row r="14" spans="1:5" ht="15.75" thickBot="1" x14ac:dyDescent="0.3">
      <c r="A14" t="s">
        <v>124</v>
      </c>
    </row>
    <row r="15" spans="1:5" ht="15.75" thickBot="1" x14ac:dyDescent="0.3">
      <c r="B15" s="43" t="s">
        <v>60</v>
      </c>
      <c r="C15" s="43" t="s">
        <v>61</v>
      </c>
      <c r="D15" s="43" t="s">
        <v>62</v>
      </c>
      <c r="E15" s="43" t="s">
        <v>63</v>
      </c>
    </row>
    <row r="16" spans="1:5" ht="15.75" thickBot="1" x14ac:dyDescent="0.3">
      <c r="B16" s="42" t="s">
        <v>133</v>
      </c>
      <c r="C16" s="42" t="s">
        <v>134</v>
      </c>
      <c r="D16" s="45">
        <v>36</v>
      </c>
      <c r="E16" s="45">
        <v>36</v>
      </c>
    </row>
    <row r="19" spans="1:6" ht="15.75" thickBot="1" x14ac:dyDescent="0.3">
      <c r="A19" t="s">
        <v>64</v>
      </c>
    </row>
    <row r="20" spans="1:6" ht="15.75" thickBot="1" x14ac:dyDescent="0.3">
      <c r="B20" s="43" t="s">
        <v>60</v>
      </c>
      <c r="C20" s="43" t="s">
        <v>61</v>
      </c>
      <c r="D20" s="43" t="s">
        <v>62</v>
      </c>
      <c r="E20" s="43" t="s">
        <v>63</v>
      </c>
      <c r="F20" s="43" t="s">
        <v>65</v>
      </c>
    </row>
    <row r="21" spans="1:6" x14ac:dyDescent="0.25">
      <c r="B21" s="44" t="s">
        <v>125</v>
      </c>
      <c r="C21" s="44" t="s">
        <v>90</v>
      </c>
      <c r="D21" s="46">
        <v>2000000</v>
      </c>
      <c r="E21" s="46">
        <v>1866666.6773999999</v>
      </c>
      <c r="F21" s="44" t="s">
        <v>71</v>
      </c>
    </row>
    <row r="22" spans="1:6" x14ac:dyDescent="0.25">
      <c r="B22" s="44" t="s">
        <v>126</v>
      </c>
      <c r="C22" s="44" t="s">
        <v>92</v>
      </c>
      <c r="D22" s="46">
        <v>3000000</v>
      </c>
      <c r="E22" s="46">
        <v>2700000</v>
      </c>
      <c r="F22" s="44" t="s">
        <v>71</v>
      </c>
    </row>
    <row r="23" spans="1:6" x14ac:dyDescent="0.25">
      <c r="B23" s="44" t="s">
        <v>127</v>
      </c>
      <c r="C23" s="44" t="s">
        <v>94</v>
      </c>
      <c r="D23" s="46">
        <v>4500000</v>
      </c>
      <c r="E23" s="46">
        <v>3825000.0482999999</v>
      </c>
      <c r="F23" s="44" t="s">
        <v>71</v>
      </c>
    </row>
    <row r="24" spans="1:6" x14ac:dyDescent="0.25">
      <c r="B24" s="44" t="s">
        <v>128</v>
      </c>
      <c r="C24" s="44" t="s">
        <v>96</v>
      </c>
      <c r="D24" s="46">
        <v>3600000</v>
      </c>
      <c r="E24" s="46">
        <v>3168000.0077</v>
      </c>
      <c r="F24" s="44" t="s">
        <v>71</v>
      </c>
    </row>
    <row r="25" spans="1:6" x14ac:dyDescent="0.25">
      <c r="B25" s="44" t="s">
        <v>129</v>
      </c>
      <c r="C25" s="44" t="s">
        <v>98</v>
      </c>
      <c r="D25" s="46">
        <v>1200000</v>
      </c>
      <c r="E25" s="46">
        <v>1152000.0019</v>
      </c>
      <c r="F25" s="44" t="s">
        <v>71</v>
      </c>
    </row>
    <row r="26" spans="1:6" x14ac:dyDescent="0.25">
      <c r="B26" s="44" t="s">
        <v>130</v>
      </c>
      <c r="C26" s="44" t="s">
        <v>100</v>
      </c>
      <c r="D26" s="46">
        <v>1300000</v>
      </c>
      <c r="E26" s="46">
        <v>1243666.6680999999</v>
      </c>
      <c r="F26" s="44" t="s">
        <v>71</v>
      </c>
    </row>
    <row r="27" spans="1:6" x14ac:dyDescent="0.25">
      <c r="B27" s="44" t="s">
        <v>174</v>
      </c>
      <c r="C27" s="44" t="s">
        <v>160</v>
      </c>
      <c r="D27" s="46">
        <v>6000000</v>
      </c>
      <c r="E27" s="46">
        <v>4800000</v>
      </c>
      <c r="F27" s="44" t="s">
        <v>71</v>
      </c>
    </row>
    <row r="28" spans="1:6" x14ac:dyDescent="0.25">
      <c r="B28" s="44" t="s">
        <v>175</v>
      </c>
      <c r="C28" s="44" t="s">
        <v>176</v>
      </c>
      <c r="D28" s="48">
        <v>4</v>
      </c>
      <c r="E28" s="48">
        <v>3</v>
      </c>
      <c r="F28" s="44" t="s">
        <v>71</v>
      </c>
    </row>
    <row r="29" spans="1:6" ht="15.75" thickBot="1" x14ac:dyDescent="0.3">
      <c r="B29" s="42" t="s">
        <v>177</v>
      </c>
      <c r="C29" s="42" t="s">
        <v>178</v>
      </c>
      <c r="D29" s="45">
        <v>42.5</v>
      </c>
      <c r="E29" s="45">
        <v>42</v>
      </c>
      <c r="F29" s="42" t="s">
        <v>71</v>
      </c>
    </row>
    <row r="32" spans="1:6" ht="15.75" thickBot="1" x14ac:dyDescent="0.3">
      <c r="A32" t="s">
        <v>66</v>
      </c>
    </row>
    <row r="33" spans="2:7" ht="15.75" thickBot="1" x14ac:dyDescent="0.3">
      <c r="B33" s="43" t="s">
        <v>60</v>
      </c>
      <c r="C33" s="43" t="s">
        <v>61</v>
      </c>
      <c r="D33" s="43" t="s">
        <v>67</v>
      </c>
      <c r="E33" s="43" t="s">
        <v>68</v>
      </c>
      <c r="F33" s="43" t="s">
        <v>69</v>
      </c>
      <c r="G33" s="43" t="s">
        <v>70</v>
      </c>
    </row>
    <row r="34" spans="2:7" x14ac:dyDescent="0.25">
      <c r="B34" s="44" t="s">
        <v>131</v>
      </c>
      <c r="C34" s="44" t="s">
        <v>101</v>
      </c>
      <c r="D34" s="46">
        <v>18755333.399999999</v>
      </c>
      <c r="E34" s="44" t="s">
        <v>132</v>
      </c>
      <c r="F34" s="44" t="s">
        <v>102</v>
      </c>
      <c r="G34" s="44">
        <v>1244666.5966073722</v>
      </c>
    </row>
    <row r="35" spans="2:7" x14ac:dyDescent="0.25">
      <c r="B35" s="44" t="s">
        <v>175</v>
      </c>
      <c r="C35" s="44" t="s">
        <v>176</v>
      </c>
      <c r="D35" s="48">
        <v>3</v>
      </c>
      <c r="E35" s="44" t="s">
        <v>179</v>
      </c>
      <c r="F35" s="44" t="s">
        <v>72</v>
      </c>
      <c r="G35" s="44">
        <v>0</v>
      </c>
    </row>
    <row r="36" spans="2:7" ht="15.75" thickBot="1" x14ac:dyDescent="0.3">
      <c r="B36" s="42" t="s">
        <v>177</v>
      </c>
      <c r="C36" s="42" t="s">
        <v>178</v>
      </c>
      <c r="D36" s="45">
        <v>42</v>
      </c>
      <c r="E36" s="42" t="s">
        <v>180</v>
      </c>
      <c r="F36" s="42" t="s">
        <v>72</v>
      </c>
      <c r="G36" s="4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64AA-C880-48B7-A7B1-C4285BC09F65}">
  <sheetPr>
    <tabColor theme="9" tint="0.39997558519241921"/>
  </sheetPr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7.28515625" bestFit="1" customWidth="1"/>
    <col min="3" max="3" width="41.28515625" bestFit="1" customWidth="1"/>
    <col min="4" max="4" width="15.28515625" bestFit="1" customWidth="1"/>
    <col min="5" max="5" width="14.7109375" bestFit="1" customWidth="1"/>
    <col min="6" max="6" width="11.42578125" bestFit="1" customWidth="1"/>
    <col min="7" max="7" width="14.28515625" bestFit="1" customWidth="1"/>
  </cols>
  <sheetData>
    <row r="1" spans="1:5" x14ac:dyDescent="0.25">
      <c r="A1" s="18" t="s">
        <v>49</v>
      </c>
    </row>
    <row r="2" spans="1:5" x14ac:dyDescent="0.25">
      <c r="A2" s="18" t="s">
        <v>159</v>
      </c>
    </row>
    <row r="3" spans="1:5" x14ac:dyDescent="0.25">
      <c r="A3" s="18" t="s">
        <v>161</v>
      </c>
    </row>
    <row r="4" spans="1:5" x14ac:dyDescent="0.25">
      <c r="A4" s="18" t="s">
        <v>51</v>
      </c>
    </row>
    <row r="5" spans="1:5" x14ac:dyDescent="0.25">
      <c r="A5" s="18" t="s">
        <v>52</v>
      </c>
    </row>
    <row r="6" spans="1:5" x14ac:dyDescent="0.25">
      <c r="A6" s="18"/>
      <c r="B6" t="s">
        <v>53</v>
      </c>
    </row>
    <row r="7" spans="1:5" x14ac:dyDescent="0.25">
      <c r="A7" s="18"/>
      <c r="B7" t="s">
        <v>162</v>
      </c>
    </row>
    <row r="8" spans="1:5" x14ac:dyDescent="0.25">
      <c r="A8" s="18"/>
      <c r="B8" t="s">
        <v>54</v>
      </c>
    </row>
    <row r="9" spans="1:5" x14ac:dyDescent="0.25">
      <c r="A9" s="18" t="s">
        <v>55</v>
      </c>
    </row>
    <row r="10" spans="1:5" x14ac:dyDescent="0.25">
      <c r="B10" t="s">
        <v>135</v>
      </c>
    </row>
    <row r="11" spans="1:5" x14ac:dyDescent="0.25">
      <c r="B11" t="s">
        <v>136</v>
      </c>
    </row>
    <row r="12" spans="1:5" x14ac:dyDescent="0.25">
      <c r="B12" t="s">
        <v>58</v>
      </c>
    </row>
    <row r="14" spans="1:5" ht="15.75" thickBot="1" x14ac:dyDescent="0.3">
      <c r="A14" t="s">
        <v>59</v>
      </c>
    </row>
    <row r="15" spans="1:5" ht="15.75" thickBot="1" x14ac:dyDescent="0.3">
      <c r="B15" s="43" t="s">
        <v>60</v>
      </c>
      <c r="C15" s="43" t="s">
        <v>61</v>
      </c>
      <c r="D15" s="43" t="s">
        <v>62</v>
      </c>
      <c r="E15" s="43" t="s">
        <v>63</v>
      </c>
    </row>
    <row r="16" spans="1:5" ht="15.75" thickBot="1" x14ac:dyDescent="0.3">
      <c r="B16" s="42" t="s">
        <v>163</v>
      </c>
      <c r="C16" s="42" t="s">
        <v>134</v>
      </c>
      <c r="D16" s="45">
        <v>36</v>
      </c>
      <c r="E16" s="45">
        <v>36</v>
      </c>
    </row>
    <row r="19" spans="1:7" ht="15.75" thickBot="1" x14ac:dyDescent="0.3">
      <c r="A19" t="s">
        <v>64</v>
      </c>
    </row>
    <row r="20" spans="1:7" ht="15.75" thickBot="1" x14ac:dyDescent="0.3">
      <c r="B20" s="43" t="s">
        <v>60</v>
      </c>
      <c r="C20" s="43" t="s">
        <v>61</v>
      </c>
      <c r="D20" s="43" t="s">
        <v>62</v>
      </c>
      <c r="E20" s="43" t="s">
        <v>63</v>
      </c>
      <c r="F20" s="43" t="s">
        <v>65</v>
      </c>
    </row>
    <row r="21" spans="1:7" x14ac:dyDescent="0.25">
      <c r="B21" s="44" t="s">
        <v>164</v>
      </c>
      <c r="C21" s="44" t="s">
        <v>90</v>
      </c>
      <c r="D21" s="46">
        <v>2000000</v>
      </c>
      <c r="E21" s="46">
        <v>2000000</v>
      </c>
      <c r="F21" s="44" t="s">
        <v>71</v>
      </c>
    </row>
    <row r="22" spans="1:7" x14ac:dyDescent="0.25">
      <c r="B22" s="44" t="s">
        <v>165</v>
      </c>
      <c r="C22" s="44" t="s">
        <v>92</v>
      </c>
      <c r="D22" s="46">
        <v>3000000</v>
      </c>
      <c r="E22" s="46">
        <v>3000000</v>
      </c>
      <c r="F22" s="44" t="s">
        <v>71</v>
      </c>
    </row>
    <row r="23" spans="1:7" x14ac:dyDescent="0.25">
      <c r="B23" s="44" t="s">
        <v>166</v>
      </c>
      <c r="C23" s="44" t="s">
        <v>94</v>
      </c>
      <c r="D23" s="46">
        <v>4500000</v>
      </c>
      <c r="E23" s="46">
        <v>4500000</v>
      </c>
      <c r="F23" s="44" t="s">
        <v>71</v>
      </c>
    </row>
    <row r="24" spans="1:7" x14ac:dyDescent="0.25">
      <c r="B24" s="44" t="s">
        <v>167</v>
      </c>
      <c r="C24" s="44" t="s">
        <v>96</v>
      </c>
      <c r="D24" s="46">
        <v>3600000</v>
      </c>
      <c r="E24" s="46">
        <v>3600000</v>
      </c>
      <c r="F24" s="44" t="s">
        <v>71</v>
      </c>
    </row>
    <row r="25" spans="1:7" x14ac:dyDescent="0.25">
      <c r="B25" s="44" t="s">
        <v>168</v>
      </c>
      <c r="C25" s="44" t="s">
        <v>98</v>
      </c>
      <c r="D25" s="46">
        <v>1200000</v>
      </c>
      <c r="E25" s="46">
        <v>1200000</v>
      </c>
      <c r="F25" s="44" t="s">
        <v>71</v>
      </c>
    </row>
    <row r="26" spans="1:7" ht="15.75" thickBot="1" x14ac:dyDescent="0.3">
      <c r="B26" s="42" t="s">
        <v>169</v>
      </c>
      <c r="C26" s="42" t="s">
        <v>100</v>
      </c>
      <c r="D26" s="47">
        <v>1300000</v>
      </c>
      <c r="E26" s="47">
        <v>1300000</v>
      </c>
      <c r="F26" s="42" t="s">
        <v>71</v>
      </c>
    </row>
    <row r="29" spans="1:7" ht="15.75" thickBot="1" x14ac:dyDescent="0.3">
      <c r="A29" t="s">
        <v>66</v>
      </c>
    </row>
    <row r="30" spans="1:7" ht="15.75" thickBot="1" x14ac:dyDescent="0.3">
      <c r="B30" s="43" t="s">
        <v>60</v>
      </c>
      <c r="C30" s="43" t="s">
        <v>61</v>
      </c>
      <c r="D30" s="43" t="s">
        <v>67</v>
      </c>
      <c r="E30" s="43" t="s">
        <v>68</v>
      </c>
      <c r="F30" s="43" t="s">
        <v>69</v>
      </c>
      <c r="G30" s="43" t="s">
        <v>70</v>
      </c>
    </row>
    <row r="31" spans="1:7" ht="15.75" thickBot="1" x14ac:dyDescent="0.3">
      <c r="B31" s="42" t="s">
        <v>170</v>
      </c>
      <c r="C31" s="42" t="s">
        <v>101</v>
      </c>
      <c r="D31" s="47">
        <v>21600000</v>
      </c>
      <c r="E31" s="42" t="s">
        <v>171</v>
      </c>
      <c r="F31" s="42" t="s">
        <v>102</v>
      </c>
      <c r="G31" s="47">
        <v>1600000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D2B8-099A-46EC-9D40-B939BA159136}">
  <dimension ref="A2:L122"/>
  <sheetViews>
    <sheetView tabSelected="1" topLeftCell="A94" zoomScale="70" zoomScaleNormal="70" workbookViewId="0">
      <selection activeCell="E122" sqref="E122"/>
    </sheetView>
  </sheetViews>
  <sheetFormatPr defaultRowHeight="15" x14ac:dyDescent="0.25"/>
  <cols>
    <col min="1" max="1" width="57.42578125" customWidth="1"/>
    <col min="2" max="2" width="26.28515625" customWidth="1"/>
    <col min="3" max="3" width="27.5703125" customWidth="1"/>
    <col min="4" max="4" width="28.85546875" customWidth="1"/>
    <col min="5" max="5" width="25.28515625" customWidth="1"/>
    <col min="6" max="6" width="23" customWidth="1"/>
    <col min="7" max="7" width="29.5703125" customWidth="1"/>
    <col min="8" max="8" width="47.42578125" customWidth="1"/>
    <col min="9" max="9" width="26.85546875" customWidth="1"/>
    <col min="10" max="10" width="32.42578125" customWidth="1"/>
    <col min="11" max="11" width="26.28515625" customWidth="1"/>
    <col min="12" max="12" width="30.42578125" customWidth="1"/>
  </cols>
  <sheetData>
    <row r="2" spans="1:12" x14ac:dyDescent="0.25">
      <c r="A2" t="s">
        <v>121</v>
      </c>
    </row>
    <row r="3" spans="1:12" x14ac:dyDescent="0.25">
      <c r="A3" s="5" t="s">
        <v>45</v>
      </c>
      <c r="B3" s="6" t="s">
        <v>27</v>
      </c>
      <c r="C3" s="6" t="s">
        <v>7</v>
      </c>
      <c r="D3" s="6" t="s">
        <v>30</v>
      </c>
      <c r="E3" s="6" t="s">
        <v>41</v>
      </c>
      <c r="F3" s="6" t="s">
        <v>44</v>
      </c>
      <c r="G3" s="6" t="s">
        <v>39</v>
      </c>
      <c r="H3" s="6" t="s">
        <v>40</v>
      </c>
      <c r="I3" s="6" t="s">
        <v>31</v>
      </c>
      <c r="J3" s="6" t="s">
        <v>32</v>
      </c>
      <c r="K3" s="6" t="s">
        <v>42</v>
      </c>
      <c r="L3" s="7" t="s">
        <v>43</v>
      </c>
    </row>
    <row r="4" spans="1:12" x14ac:dyDescent="0.25">
      <c r="A4" s="13">
        <v>4</v>
      </c>
      <c r="B4" s="1" t="s">
        <v>37</v>
      </c>
      <c r="C4" s="1">
        <v>5</v>
      </c>
      <c r="D4" s="1">
        <v>2</v>
      </c>
      <c r="E4" s="1">
        <f>C4*D4</f>
        <v>10</v>
      </c>
      <c r="F4" s="1">
        <f>2*1</f>
        <v>2</v>
      </c>
      <c r="G4" s="1" t="s">
        <v>8</v>
      </c>
      <c r="H4" s="1">
        <f>3*2</f>
        <v>6</v>
      </c>
      <c r="I4" s="1">
        <v>2</v>
      </c>
      <c r="J4" s="1">
        <v>4</v>
      </c>
      <c r="K4" s="2">
        <v>1000000</v>
      </c>
      <c r="L4" s="14">
        <f t="shared" ref="L4:L9" si="0">K4*F4</f>
        <v>2000000</v>
      </c>
    </row>
    <row r="5" spans="1:12" x14ac:dyDescent="0.25">
      <c r="A5" s="13"/>
      <c r="B5" s="1" t="s">
        <v>38</v>
      </c>
      <c r="C5" s="1">
        <v>5</v>
      </c>
      <c r="D5" s="1">
        <v>2</v>
      </c>
      <c r="E5" s="1">
        <f>C5*D5</f>
        <v>10</v>
      </c>
      <c r="F5" s="1">
        <f>2*1</f>
        <v>2</v>
      </c>
      <c r="G5" s="1" t="s">
        <v>9</v>
      </c>
      <c r="H5" s="1">
        <f>3.5*2</f>
        <v>7</v>
      </c>
      <c r="I5" s="1">
        <v>1.5</v>
      </c>
      <c r="J5" s="1">
        <v>3</v>
      </c>
      <c r="K5" s="2">
        <v>1500000</v>
      </c>
      <c r="L5" s="14">
        <f t="shared" si="0"/>
        <v>3000000</v>
      </c>
    </row>
    <row r="6" spans="1:12" x14ac:dyDescent="0.25">
      <c r="A6" s="13">
        <v>10</v>
      </c>
      <c r="B6" s="1" t="s">
        <v>33</v>
      </c>
      <c r="C6" s="1">
        <v>4</v>
      </c>
      <c r="D6" s="1">
        <v>3</v>
      </c>
      <c r="E6" s="1">
        <v>24</v>
      </c>
      <c r="F6" s="1">
        <f>3*2</f>
        <v>6</v>
      </c>
      <c r="G6" s="1" t="s">
        <v>23</v>
      </c>
      <c r="H6" s="1">
        <f>4*3</f>
        <v>12</v>
      </c>
      <c r="I6" s="1">
        <v>3</v>
      </c>
      <c r="J6" s="1">
        <v>9</v>
      </c>
      <c r="K6" s="2">
        <v>750000</v>
      </c>
      <c r="L6" s="14">
        <f t="shared" si="0"/>
        <v>4500000</v>
      </c>
    </row>
    <row r="7" spans="1:12" x14ac:dyDescent="0.25">
      <c r="A7" s="13"/>
      <c r="B7" s="1" t="s">
        <v>34</v>
      </c>
      <c r="C7" s="1">
        <v>4</v>
      </c>
      <c r="D7" s="1">
        <v>2</v>
      </c>
      <c r="E7" s="1">
        <v>16</v>
      </c>
      <c r="F7" s="1">
        <f>2*2</f>
        <v>4</v>
      </c>
      <c r="G7" s="1" t="s">
        <v>11</v>
      </c>
      <c r="H7" s="1">
        <f>5*2</f>
        <v>10</v>
      </c>
      <c r="I7" s="1">
        <v>4</v>
      </c>
      <c r="J7" s="1">
        <v>8</v>
      </c>
      <c r="K7" s="2">
        <v>900000</v>
      </c>
      <c r="L7" s="14">
        <f t="shared" si="0"/>
        <v>3600000</v>
      </c>
    </row>
    <row r="8" spans="1:12" x14ac:dyDescent="0.25">
      <c r="A8" s="33">
        <v>4</v>
      </c>
      <c r="B8" s="1" t="s">
        <v>35</v>
      </c>
      <c r="C8" s="1">
        <v>3</v>
      </c>
      <c r="D8" s="1">
        <v>2</v>
      </c>
      <c r="E8" s="1">
        <v>6</v>
      </c>
      <c r="F8" s="1">
        <f>2*1</f>
        <v>2</v>
      </c>
      <c r="G8" s="1" t="s">
        <v>28</v>
      </c>
      <c r="H8" s="1">
        <f>1*2</f>
        <v>2</v>
      </c>
      <c r="I8" s="1">
        <v>1.75</v>
      </c>
      <c r="J8" s="1">
        <v>3.5</v>
      </c>
      <c r="K8" s="2">
        <v>600000</v>
      </c>
      <c r="L8" s="14">
        <f t="shared" si="0"/>
        <v>1200000</v>
      </c>
    </row>
    <row r="9" spans="1:12" x14ac:dyDescent="0.25">
      <c r="A9" s="33"/>
      <c r="B9" s="1" t="s">
        <v>36</v>
      </c>
      <c r="C9" s="1">
        <v>3</v>
      </c>
      <c r="D9" s="1">
        <v>2</v>
      </c>
      <c r="E9" s="1">
        <v>6</v>
      </c>
      <c r="F9" s="1">
        <f>2*1</f>
        <v>2</v>
      </c>
      <c r="G9" s="1" t="s">
        <v>29</v>
      </c>
      <c r="H9" s="1">
        <f>2*0.75</f>
        <v>1.5</v>
      </c>
      <c r="I9" s="1">
        <v>2.25</v>
      </c>
      <c r="J9" s="1">
        <v>4.5</v>
      </c>
      <c r="K9" s="2">
        <v>650000</v>
      </c>
      <c r="L9" s="14">
        <f t="shared" si="0"/>
        <v>1300000</v>
      </c>
    </row>
    <row r="10" spans="1:12" x14ac:dyDescent="0.25">
      <c r="A10" s="8"/>
      <c r="B10" s="9"/>
      <c r="C10" s="9"/>
      <c r="D10" s="9"/>
      <c r="E10" s="9">
        <f>SUM(E4:E9)</f>
        <v>72</v>
      </c>
      <c r="F10" s="9">
        <f>SUM(F4:F9)</f>
        <v>18</v>
      </c>
      <c r="G10" s="9"/>
      <c r="H10" s="9">
        <f>SUM(H4:H9)</f>
        <v>38.5</v>
      </c>
      <c r="I10" s="9">
        <f>SUBTOTAL(109,I4:I9)</f>
        <v>14.5</v>
      </c>
      <c r="J10" s="9">
        <f>SUM(J4:J9)</f>
        <v>32</v>
      </c>
      <c r="K10" s="9"/>
      <c r="L10" s="15">
        <f>SUM(L4:L9)</f>
        <v>15600000</v>
      </c>
    </row>
    <row r="12" spans="1:12" x14ac:dyDescent="0.25">
      <c r="A12" t="s">
        <v>116</v>
      </c>
    </row>
    <row r="13" spans="1:12" x14ac:dyDescent="0.25">
      <c r="A13" t="s">
        <v>73</v>
      </c>
      <c r="B13" t="s">
        <v>41</v>
      </c>
      <c r="C13" t="s">
        <v>117</v>
      </c>
      <c r="D13" t="s">
        <v>118</v>
      </c>
      <c r="E13" t="s">
        <v>119</v>
      </c>
      <c r="F13" t="s">
        <v>123</v>
      </c>
      <c r="G13" s="24"/>
      <c r="H13" s="24"/>
      <c r="I13" s="24"/>
      <c r="J13" s="24"/>
    </row>
    <row r="14" spans="1:12" ht="30" x14ac:dyDescent="0.25">
      <c r="A14" s="22">
        <v>20000000</v>
      </c>
      <c r="B14" s="30">
        <v>72</v>
      </c>
      <c r="C14" s="32">
        <v>18</v>
      </c>
      <c r="D14" s="37">
        <v>36</v>
      </c>
      <c r="E14" s="31" t="s">
        <v>120</v>
      </c>
      <c r="F14" s="34">
        <v>2</v>
      </c>
      <c r="K14" s="23"/>
    </row>
    <row r="15" spans="1:12" x14ac:dyDescent="0.25">
      <c r="A15" s="35"/>
      <c r="B15" s="36"/>
      <c r="C15" s="36"/>
      <c r="D15" s="38">
        <v>42</v>
      </c>
      <c r="E15" s="31"/>
      <c r="F15" s="34">
        <v>3</v>
      </c>
      <c r="K15" s="23"/>
    </row>
    <row r="16" spans="1:12" x14ac:dyDescent="0.25">
      <c r="A16" s="35"/>
      <c r="B16" s="36"/>
      <c r="C16" s="36"/>
      <c r="D16" s="26"/>
      <c r="E16" s="31"/>
      <c r="F16" s="34">
        <v>4</v>
      </c>
      <c r="K16" s="23"/>
    </row>
    <row r="17" spans="1:11" x14ac:dyDescent="0.25">
      <c r="A17" s="17" t="s">
        <v>47</v>
      </c>
      <c r="K17" s="23"/>
    </row>
    <row r="18" spans="1:11" x14ac:dyDescent="0.25">
      <c r="A18" s="11" t="s">
        <v>21</v>
      </c>
      <c r="B18" s="1">
        <v>1</v>
      </c>
      <c r="K18" s="23"/>
    </row>
    <row r="19" spans="1:11" x14ac:dyDescent="0.25">
      <c r="A19" s="16" t="s">
        <v>22</v>
      </c>
      <c r="B19" s="1">
        <v>2</v>
      </c>
      <c r="C19" s="24"/>
      <c r="K19" s="23"/>
    </row>
    <row r="20" spans="1:11" x14ac:dyDescent="0.25">
      <c r="A20" s="16" t="s">
        <v>24</v>
      </c>
      <c r="B20" s="2">
        <v>3500000</v>
      </c>
      <c r="C20" s="26"/>
      <c r="K20" s="23"/>
    </row>
    <row r="21" spans="1:11" x14ac:dyDescent="0.25">
      <c r="H21" t="s">
        <v>80</v>
      </c>
    </row>
    <row r="22" spans="1:11" x14ac:dyDescent="0.25">
      <c r="A22" s="11" t="s">
        <v>27</v>
      </c>
      <c r="B22" s="1" t="s">
        <v>74</v>
      </c>
      <c r="C22" s="1" t="s">
        <v>75</v>
      </c>
      <c r="D22" s="1" t="s">
        <v>76</v>
      </c>
      <c r="E22" s="1" t="s">
        <v>77</v>
      </c>
      <c r="F22" s="1" t="s">
        <v>78</v>
      </c>
      <c r="G22" s="1" t="s">
        <v>79</v>
      </c>
    </row>
    <row r="23" spans="1:11" x14ac:dyDescent="0.25">
      <c r="A23" s="11" t="s">
        <v>7</v>
      </c>
      <c r="B23" s="1">
        <v>5</v>
      </c>
      <c r="C23" s="1">
        <v>5</v>
      </c>
      <c r="D23" s="1">
        <v>4</v>
      </c>
      <c r="E23" s="1">
        <v>4</v>
      </c>
      <c r="F23" s="1">
        <v>3</v>
      </c>
      <c r="G23" s="1">
        <v>3</v>
      </c>
    </row>
    <row r="24" spans="1:11" x14ac:dyDescent="0.25">
      <c r="A24" s="11" t="s">
        <v>30</v>
      </c>
      <c r="B24" s="1">
        <v>2</v>
      </c>
      <c r="C24" s="1">
        <v>2</v>
      </c>
      <c r="D24" s="1">
        <v>3</v>
      </c>
      <c r="E24" s="1">
        <v>2</v>
      </c>
      <c r="F24" s="1">
        <v>2</v>
      </c>
      <c r="G24" s="1">
        <v>2</v>
      </c>
    </row>
    <row r="25" spans="1:11" x14ac:dyDescent="0.25">
      <c r="A25" s="11" t="s">
        <v>41</v>
      </c>
      <c r="B25" s="1">
        <f>B23*B24</f>
        <v>10</v>
      </c>
      <c r="C25" s="1">
        <f>C23*C24</f>
        <v>10</v>
      </c>
      <c r="D25" s="1">
        <v>24</v>
      </c>
      <c r="E25" s="1">
        <v>16</v>
      </c>
      <c r="F25" s="1">
        <v>6</v>
      </c>
      <c r="G25" s="1">
        <v>6</v>
      </c>
      <c r="H25">
        <f>SUM(B25:G25)</f>
        <v>72</v>
      </c>
    </row>
    <row r="26" spans="1:11" x14ac:dyDescent="0.25">
      <c r="A26" s="11" t="s">
        <v>44</v>
      </c>
      <c r="B26" s="1">
        <f>2*1</f>
        <v>2</v>
      </c>
      <c r="C26" s="1">
        <f>2*1</f>
        <v>2</v>
      </c>
      <c r="D26" s="1">
        <f>3*2</f>
        <v>6</v>
      </c>
      <c r="E26" s="1">
        <f>2*2</f>
        <v>4</v>
      </c>
      <c r="F26" s="1">
        <f>2*1</f>
        <v>2</v>
      </c>
      <c r="G26" s="1">
        <f>2*1</f>
        <v>2</v>
      </c>
      <c r="H26">
        <f>SUM(B26:G26)</f>
        <v>18</v>
      </c>
    </row>
    <row r="27" spans="1:11" x14ac:dyDescent="0.25">
      <c r="A27" s="11" t="s">
        <v>39</v>
      </c>
      <c r="B27" s="1" t="s">
        <v>8</v>
      </c>
      <c r="C27" s="1" t="s">
        <v>9</v>
      </c>
      <c r="D27" s="1" t="s">
        <v>23</v>
      </c>
      <c r="E27" s="1" t="s">
        <v>11</v>
      </c>
      <c r="F27" s="1" t="s">
        <v>28</v>
      </c>
      <c r="G27" s="1" t="s">
        <v>29</v>
      </c>
    </row>
    <row r="28" spans="1:11" x14ac:dyDescent="0.25">
      <c r="A28" s="11" t="s">
        <v>40</v>
      </c>
      <c r="B28" s="1">
        <f>3*2</f>
        <v>6</v>
      </c>
      <c r="C28" s="1">
        <f>3.5*2</f>
        <v>7</v>
      </c>
      <c r="D28" s="1">
        <f>4*3</f>
        <v>12</v>
      </c>
      <c r="E28" s="1">
        <f>5*2</f>
        <v>10</v>
      </c>
      <c r="F28" s="1">
        <f>1*2</f>
        <v>2</v>
      </c>
      <c r="G28" s="1">
        <f>2*0.75</f>
        <v>1.5</v>
      </c>
      <c r="H28">
        <f>SUM(B28:G28,B19)</f>
        <v>40.5</v>
      </c>
    </row>
    <row r="29" spans="1:11" x14ac:dyDescent="0.25">
      <c r="A29" s="11" t="s">
        <v>31</v>
      </c>
      <c r="B29" s="1">
        <v>2</v>
      </c>
      <c r="C29" s="1">
        <v>1.5</v>
      </c>
      <c r="D29" s="1">
        <v>3</v>
      </c>
      <c r="E29" s="1">
        <v>4</v>
      </c>
      <c r="F29" s="1">
        <v>1.75</v>
      </c>
      <c r="G29" s="1">
        <v>2.25</v>
      </c>
    </row>
    <row r="30" spans="1:11" x14ac:dyDescent="0.25">
      <c r="A30" s="11" t="s">
        <v>32</v>
      </c>
      <c r="B30" s="1">
        <v>4</v>
      </c>
      <c r="C30" s="1">
        <v>3</v>
      </c>
      <c r="D30" s="1">
        <v>9</v>
      </c>
      <c r="E30" s="1">
        <v>8</v>
      </c>
      <c r="F30" s="1">
        <v>3.5</v>
      </c>
      <c r="G30" s="1">
        <v>4.5</v>
      </c>
      <c r="H30">
        <f>SUM(B30:G30)</f>
        <v>32</v>
      </c>
    </row>
    <row r="31" spans="1:11" x14ac:dyDescent="0.25">
      <c r="A31" s="11" t="s">
        <v>42</v>
      </c>
      <c r="B31" s="2">
        <v>1000000</v>
      </c>
      <c r="C31" s="2">
        <v>1500000</v>
      </c>
      <c r="D31" s="2">
        <v>750000</v>
      </c>
      <c r="E31" s="2">
        <v>900000</v>
      </c>
      <c r="F31" s="2">
        <v>600000</v>
      </c>
      <c r="G31" s="2">
        <v>650000</v>
      </c>
    </row>
    <row r="32" spans="1:11" x14ac:dyDescent="0.25">
      <c r="A32" s="11" t="s">
        <v>43</v>
      </c>
      <c r="B32" s="21">
        <v>2000000</v>
      </c>
      <c r="C32" s="21">
        <v>3000000</v>
      </c>
      <c r="D32" s="21">
        <v>4500000</v>
      </c>
      <c r="E32" s="21">
        <v>3600000</v>
      </c>
      <c r="F32" s="21">
        <v>1200000</v>
      </c>
      <c r="G32" s="21">
        <v>1300000</v>
      </c>
      <c r="H32" s="22">
        <f>SUM(B32:G32,B20)</f>
        <v>19100000</v>
      </c>
    </row>
    <row r="36" spans="1:8" x14ac:dyDescent="0.25">
      <c r="A36" s="25" t="s">
        <v>48</v>
      </c>
    </row>
    <row r="37" spans="1:8" x14ac:dyDescent="0.25">
      <c r="A37" s="11" t="s">
        <v>46</v>
      </c>
      <c r="B37" s="1">
        <v>1</v>
      </c>
    </row>
    <row r="38" spans="1:8" x14ac:dyDescent="0.25">
      <c r="A38" s="16" t="s">
        <v>15</v>
      </c>
      <c r="B38" s="1">
        <v>4</v>
      </c>
    </row>
    <row r="39" spans="1:8" x14ac:dyDescent="0.25">
      <c r="A39" s="16" t="s">
        <v>22</v>
      </c>
      <c r="B39" s="1">
        <v>4</v>
      </c>
    </row>
    <row r="40" spans="1:8" x14ac:dyDescent="0.25">
      <c r="A40" s="16" t="s">
        <v>24</v>
      </c>
      <c r="B40" s="2">
        <v>6000000</v>
      </c>
    </row>
    <row r="41" spans="1:8" x14ac:dyDescent="0.25">
      <c r="H41" t="s">
        <v>87</v>
      </c>
    </row>
    <row r="42" spans="1:8" x14ac:dyDescent="0.25">
      <c r="A42" s="11" t="s">
        <v>27</v>
      </c>
      <c r="B42" s="1" t="s">
        <v>81</v>
      </c>
      <c r="C42" s="1" t="s">
        <v>82</v>
      </c>
      <c r="D42" s="1" t="s">
        <v>83</v>
      </c>
      <c r="E42" s="1" t="s">
        <v>84</v>
      </c>
      <c r="F42" s="1" t="s">
        <v>85</v>
      </c>
      <c r="G42" s="1" t="s">
        <v>86</v>
      </c>
    </row>
    <row r="43" spans="1:8" x14ac:dyDescent="0.25">
      <c r="A43" s="11" t="s">
        <v>7</v>
      </c>
      <c r="B43" s="1">
        <v>5</v>
      </c>
      <c r="C43" s="1">
        <v>5</v>
      </c>
      <c r="D43" s="1">
        <v>4</v>
      </c>
      <c r="E43" s="1">
        <v>4</v>
      </c>
      <c r="F43" s="1">
        <v>3</v>
      </c>
      <c r="G43" s="1">
        <v>3</v>
      </c>
    </row>
    <row r="44" spans="1:8" x14ac:dyDescent="0.25">
      <c r="A44" s="11" t="s">
        <v>30</v>
      </c>
      <c r="B44" s="1">
        <v>2</v>
      </c>
      <c r="C44" s="1">
        <v>2</v>
      </c>
      <c r="D44" s="1">
        <v>3</v>
      </c>
      <c r="E44" s="1">
        <v>2</v>
      </c>
      <c r="F44" s="1">
        <v>2</v>
      </c>
      <c r="G44" s="1">
        <v>2</v>
      </c>
    </row>
    <row r="45" spans="1:8" x14ac:dyDescent="0.25">
      <c r="A45" s="11" t="s">
        <v>41</v>
      </c>
      <c r="B45" s="1">
        <f>B43*B44</f>
        <v>10</v>
      </c>
      <c r="C45" s="1">
        <f>C43*C44</f>
        <v>10</v>
      </c>
      <c r="D45" s="1">
        <v>24</v>
      </c>
      <c r="E45" s="1">
        <v>16</v>
      </c>
      <c r="F45" s="1">
        <v>6</v>
      </c>
      <c r="G45" s="1">
        <v>6</v>
      </c>
      <c r="H45">
        <f>SUM(B45:G45)</f>
        <v>72</v>
      </c>
    </row>
    <row r="46" spans="1:8" x14ac:dyDescent="0.25">
      <c r="A46" s="11" t="s">
        <v>44</v>
      </c>
      <c r="B46" s="1">
        <f>2*1</f>
        <v>2</v>
      </c>
      <c r="C46" s="1">
        <f>2*1</f>
        <v>2</v>
      </c>
      <c r="D46" s="1">
        <f>3*2</f>
        <v>6</v>
      </c>
      <c r="E46" s="1">
        <f>2*2</f>
        <v>4</v>
      </c>
      <c r="F46" s="1">
        <f>2*1</f>
        <v>2</v>
      </c>
      <c r="G46" s="1">
        <f>2*1</f>
        <v>2</v>
      </c>
      <c r="H46">
        <f>SUM(B46:G46)</f>
        <v>18</v>
      </c>
    </row>
    <row r="47" spans="1:8" x14ac:dyDescent="0.25">
      <c r="A47" s="11" t="s">
        <v>39</v>
      </c>
      <c r="B47" s="1" t="s">
        <v>8</v>
      </c>
      <c r="C47" s="1" t="s">
        <v>9</v>
      </c>
      <c r="D47" s="1" t="s">
        <v>23</v>
      </c>
      <c r="E47" s="1" t="s">
        <v>11</v>
      </c>
      <c r="F47" s="1" t="s">
        <v>28</v>
      </c>
      <c r="G47" s="1" t="s">
        <v>29</v>
      </c>
    </row>
    <row r="48" spans="1:8" x14ac:dyDescent="0.25">
      <c r="A48" s="11" t="s">
        <v>40</v>
      </c>
      <c r="B48" s="1">
        <f>3*2</f>
        <v>6</v>
      </c>
      <c r="C48" s="1">
        <f>3.5*2</f>
        <v>7</v>
      </c>
      <c r="D48" s="1">
        <f>4*3</f>
        <v>12</v>
      </c>
      <c r="E48" s="1">
        <f>5*2</f>
        <v>10</v>
      </c>
      <c r="F48" s="1">
        <f>1*2</f>
        <v>2</v>
      </c>
      <c r="G48" s="1">
        <f>2*0.75</f>
        <v>1.5</v>
      </c>
      <c r="H48">
        <f>SUM(B48:G48,B39)</f>
        <v>42.5</v>
      </c>
    </row>
    <row r="49" spans="1:8" x14ac:dyDescent="0.25">
      <c r="A49" s="11" t="s">
        <v>31</v>
      </c>
      <c r="B49" s="1">
        <v>2</v>
      </c>
      <c r="C49" s="1">
        <v>1.5</v>
      </c>
      <c r="D49" s="1">
        <v>3</v>
      </c>
      <c r="E49" s="1">
        <v>4</v>
      </c>
      <c r="F49" s="1">
        <v>1.75</v>
      </c>
      <c r="G49" s="1">
        <v>2.25</v>
      </c>
    </row>
    <row r="50" spans="1:8" x14ac:dyDescent="0.25">
      <c r="A50" s="11" t="s">
        <v>32</v>
      </c>
      <c r="B50" s="1">
        <v>4</v>
      </c>
      <c r="C50" s="1">
        <v>3</v>
      </c>
      <c r="D50" s="1">
        <v>9</v>
      </c>
      <c r="E50" s="1">
        <v>8</v>
      </c>
      <c r="F50" s="1">
        <v>3.5</v>
      </c>
      <c r="G50" s="1">
        <v>4.5</v>
      </c>
      <c r="H50">
        <f>SUM(B50:G50,B38)</f>
        <v>36</v>
      </c>
    </row>
    <row r="51" spans="1:8" x14ac:dyDescent="0.25">
      <c r="A51" s="11" t="s">
        <v>42</v>
      </c>
      <c r="B51" s="2">
        <v>1000000</v>
      </c>
      <c r="C51" s="2">
        <v>1500000</v>
      </c>
      <c r="D51" s="2">
        <v>750000</v>
      </c>
      <c r="E51" s="2">
        <v>900000</v>
      </c>
      <c r="F51" s="2">
        <v>600000</v>
      </c>
      <c r="G51" s="2">
        <v>650000</v>
      </c>
    </row>
    <row r="52" spans="1:8" x14ac:dyDescent="0.25">
      <c r="A52" s="11" t="s">
        <v>43</v>
      </c>
      <c r="B52" s="21">
        <v>1520000</v>
      </c>
      <c r="C52" s="21">
        <v>2520000</v>
      </c>
      <c r="D52" s="21">
        <v>4020000</v>
      </c>
      <c r="E52" s="21">
        <v>3120000</v>
      </c>
      <c r="F52" s="21">
        <v>720000</v>
      </c>
      <c r="G52" s="21">
        <v>820000</v>
      </c>
      <c r="H52" s="22">
        <f>SUM(B52:G52,B58)</f>
        <v>17520000</v>
      </c>
    </row>
    <row r="54" spans="1:8" x14ac:dyDescent="0.25">
      <c r="A54" s="25" t="s">
        <v>48</v>
      </c>
    </row>
    <row r="55" spans="1:8" x14ac:dyDescent="0.25">
      <c r="A55" s="11" t="s">
        <v>46</v>
      </c>
      <c r="B55" s="1">
        <v>1</v>
      </c>
    </row>
    <row r="56" spans="1:8" x14ac:dyDescent="0.25">
      <c r="A56" s="16" t="s">
        <v>15</v>
      </c>
      <c r="B56" s="1">
        <v>4</v>
      </c>
    </row>
    <row r="57" spans="1:8" x14ac:dyDescent="0.25">
      <c r="A57" s="16" t="s">
        <v>22</v>
      </c>
      <c r="B57" s="1">
        <v>3</v>
      </c>
    </row>
    <row r="58" spans="1:8" x14ac:dyDescent="0.25">
      <c r="A58" s="16" t="s">
        <v>24</v>
      </c>
      <c r="B58" s="2">
        <v>4800000</v>
      </c>
    </row>
    <row r="59" spans="1:8" x14ac:dyDescent="0.25">
      <c r="A59" s="40" t="s">
        <v>122</v>
      </c>
    </row>
    <row r="60" spans="1:8" x14ac:dyDescent="0.25">
      <c r="A60" s="41"/>
      <c r="H60" t="s">
        <v>80</v>
      </c>
    </row>
    <row r="61" spans="1:8" x14ac:dyDescent="0.25">
      <c r="A61" s="11" t="s">
        <v>27</v>
      </c>
      <c r="B61" s="1" t="s">
        <v>74</v>
      </c>
      <c r="C61" s="1" t="s">
        <v>75</v>
      </c>
      <c r="D61" s="1" t="s">
        <v>76</v>
      </c>
      <c r="E61" s="1" t="s">
        <v>77</v>
      </c>
      <c r="F61" s="1" t="s">
        <v>78</v>
      </c>
      <c r="G61" s="1" t="s">
        <v>79</v>
      </c>
    </row>
    <row r="62" spans="1:8" x14ac:dyDescent="0.25">
      <c r="A62" s="11" t="s">
        <v>7</v>
      </c>
      <c r="B62" s="1">
        <v>5</v>
      </c>
      <c r="C62" s="1">
        <v>5</v>
      </c>
      <c r="D62" s="1">
        <v>4</v>
      </c>
      <c r="E62" s="1">
        <v>4</v>
      </c>
      <c r="F62" s="1">
        <v>3</v>
      </c>
      <c r="G62" s="1">
        <v>3</v>
      </c>
    </row>
    <row r="63" spans="1:8" x14ac:dyDescent="0.25">
      <c r="A63" s="11" t="s">
        <v>30</v>
      </c>
      <c r="B63" s="1">
        <v>2</v>
      </c>
      <c r="C63" s="1">
        <v>2</v>
      </c>
      <c r="D63" s="1">
        <v>3</v>
      </c>
      <c r="E63" s="1">
        <v>2</v>
      </c>
      <c r="F63" s="1">
        <v>2</v>
      </c>
      <c r="G63" s="1">
        <v>2</v>
      </c>
    </row>
    <row r="64" spans="1:8" x14ac:dyDescent="0.25">
      <c r="A64" s="11" t="s">
        <v>41</v>
      </c>
      <c r="B64" s="1">
        <f>B62*B63</f>
        <v>10</v>
      </c>
      <c r="C64" s="1">
        <f>C62*C63</f>
        <v>10</v>
      </c>
      <c r="D64" s="1">
        <v>24</v>
      </c>
      <c r="E64" s="1">
        <v>16</v>
      </c>
      <c r="F64" s="1">
        <v>6</v>
      </c>
      <c r="G64" s="1">
        <v>6</v>
      </c>
      <c r="H64">
        <f>SUM(B64:G64)</f>
        <v>72</v>
      </c>
    </row>
    <row r="65" spans="1:8" x14ac:dyDescent="0.25">
      <c r="A65" s="11" t="s">
        <v>44</v>
      </c>
      <c r="B65" s="1">
        <f>2*1</f>
        <v>2</v>
      </c>
      <c r="C65" s="1">
        <f>2*1</f>
        <v>2</v>
      </c>
      <c r="D65" s="1">
        <f>3*2</f>
        <v>6</v>
      </c>
      <c r="E65" s="1">
        <f>2*2</f>
        <v>4</v>
      </c>
      <c r="F65" s="1">
        <f>2*1</f>
        <v>2</v>
      </c>
      <c r="G65" s="1">
        <f>2*1</f>
        <v>2</v>
      </c>
      <c r="H65">
        <f>SUM(B65:G65)</f>
        <v>18</v>
      </c>
    </row>
    <row r="66" spans="1:8" x14ac:dyDescent="0.25">
      <c r="A66" s="11" t="s">
        <v>39</v>
      </c>
      <c r="B66" s="1" t="s">
        <v>8</v>
      </c>
      <c r="C66" s="1" t="s">
        <v>9</v>
      </c>
      <c r="D66" s="1" t="s">
        <v>23</v>
      </c>
      <c r="E66" s="1" t="s">
        <v>11</v>
      </c>
      <c r="F66" s="1" t="s">
        <v>28</v>
      </c>
      <c r="G66" s="1" t="s">
        <v>29</v>
      </c>
    </row>
    <row r="67" spans="1:8" x14ac:dyDescent="0.25">
      <c r="A67" s="11" t="s">
        <v>40</v>
      </c>
      <c r="B67" s="1">
        <f>3*2</f>
        <v>6</v>
      </c>
      <c r="C67" s="1">
        <f>3.5*2</f>
        <v>7</v>
      </c>
      <c r="D67" s="1">
        <f>4*3</f>
        <v>12</v>
      </c>
      <c r="E67" s="1">
        <f>5*2</f>
        <v>10</v>
      </c>
      <c r="F67" s="1">
        <f>1*2</f>
        <v>2</v>
      </c>
      <c r="G67" s="1">
        <f>2*0.75</f>
        <v>1.5</v>
      </c>
      <c r="H67">
        <v>42</v>
      </c>
    </row>
    <row r="68" spans="1:8" x14ac:dyDescent="0.25">
      <c r="A68" s="11" t="s">
        <v>31</v>
      </c>
      <c r="B68" s="1">
        <v>2</v>
      </c>
      <c r="C68" s="1">
        <v>1.5</v>
      </c>
      <c r="D68" s="1">
        <v>3</v>
      </c>
      <c r="E68" s="1">
        <v>4</v>
      </c>
      <c r="F68" s="1">
        <v>1.75</v>
      </c>
      <c r="G68" s="1">
        <v>2.25</v>
      </c>
    </row>
    <row r="69" spans="1:8" x14ac:dyDescent="0.25">
      <c r="A69" s="11" t="s">
        <v>32</v>
      </c>
      <c r="B69" s="1">
        <v>4</v>
      </c>
      <c r="C69" s="1">
        <v>3</v>
      </c>
      <c r="D69" s="1">
        <v>9</v>
      </c>
      <c r="E69" s="1">
        <v>8</v>
      </c>
      <c r="F69" s="1">
        <v>3.5</v>
      </c>
      <c r="G69" s="1">
        <v>4.5</v>
      </c>
      <c r="H69">
        <f>SUM(B69:G69,B56)</f>
        <v>36</v>
      </c>
    </row>
    <row r="70" spans="1:8" x14ac:dyDescent="0.25">
      <c r="A70" s="11" t="s">
        <v>42</v>
      </c>
      <c r="B70" s="2">
        <v>1000000</v>
      </c>
      <c r="C70" s="2">
        <v>1500000</v>
      </c>
      <c r="D70" s="2">
        <v>750000</v>
      </c>
      <c r="E70" s="2">
        <v>900000</v>
      </c>
      <c r="F70" s="2">
        <v>600000</v>
      </c>
      <c r="G70" s="2">
        <v>650000</v>
      </c>
    </row>
    <row r="71" spans="1:8" x14ac:dyDescent="0.25">
      <c r="A71" s="11" t="s">
        <v>43</v>
      </c>
      <c r="B71" s="21">
        <v>1866666.6773955023</v>
      </c>
      <c r="C71" s="21">
        <v>2700000</v>
      </c>
      <c r="D71" s="21">
        <v>3825000.0482797599</v>
      </c>
      <c r="E71" s="21">
        <v>3168000.0077247615</v>
      </c>
      <c r="F71" s="21">
        <v>1152000.0019311903</v>
      </c>
      <c r="G71" s="21">
        <v>1243666.6680614152</v>
      </c>
      <c r="H71" s="22">
        <f>SUM(B71:G71,B58)</f>
        <v>18755333.403392628</v>
      </c>
    </row>
    <row r="75" spans="1:8" x14ac:dyDescent="0.25">
      <c r="A75" s="25" t="s">
        <v>48</v>
      </c>
    </row>
    <row r="76" spans="1:8" x14ac:dyDescent="0.25">
      <c r="A76" s="11" t="s">
        <v>46</v>
      </c>
      <c r="B76" s="1">
        <v>1</v>
      </c>
    </row>
    <row r="77" spans="1:8" x14ac:dyDescent="0.25">
      <c r="A77" s="16" t="s">
        <v>15</v>
      </c>
      <c r="B77" s="1">
        <v>4</v>
      </c>
    </row>
    <row r="78" spans="1:8" x14ac:dyDescent="0.25">
      <c r="A78" s="16" t="s">
        <v>22</v>
      </c>
      <c r="B78" s="1">
        <v>4</v>
      </c>
    </row>
    <row r="79" spans="1:8" x14ac:dyDescent="0.25">
      <c r="A79" s="16" t="s">
        <v>24</v>
      </c>
      <c r="B79" s="2">
        <v>4800000</v>
      </c>
    </row>
    <row r="80" spans="1:8" x14ac:dyDescent="0.25">
      <c r="B80" t="s">
        <v>158</v>
      </c>
    </row>
    <row r="81" spans="1:8" x14ac:dyDescent="0.25">
      <c r="A81" s="40" t="s">
        <v>137</v>
      </c>
    </row>
    <row r="82" spans="1:8" x14ac:dyDescent="0.25">
      <c r="A82" s="41"/>
    </row>
    <row r="84" spans="1:8" x14ac:dyDescent="0.25">
      <c r="A84" s="11" t="s">
        <v>27</v>
      </c>
      <c r="B84" s="1" t="s">
        <v>37</v>
      </c>
      <c r="C84" s="1" t="s">
        <v>38</v>
      </c>
      <c r="D84" s="1" t="s">
        <v>33</v>
      </c>
      <c r="E84" s="1" t="s">
        <v>34</v>
      </c>
      <c r="F84" s="1" t="s">
        <v>35</v>
      </c>
      <c r="G84" s="1" t="s">
        <v>36</v>
      </c>
    </row>
    <row r="85" spans="1:8" x14ac:dyDescent="0.25">
      <c r="A85" s="11" t="s">
        <v>7</v>
      </c>
      <c r="B85" s="1">
        <v>5</v>
      </c>
      <c r="C85" s="1">
        <v>5</v>
      </c>
      <c r="D85" s="1">
        <v>4</v>
      </c>
      <c r="E85" s="1">
        <v>4</v>
      </c>
      <c r="F85" s="1">
        <v>3</v>
      </c>
      <c r="G85" s="1">
        <v>3</v>
      </c>
    </row>
    <row r="86" spans="1:8" x14ac:dyDescent="0.25">
      <c r="A86" s="11" t="s">
        <v>30</v>
      </c>
      <c r="B86" s="1">
        <v>2</v>
      </c>
      <c r="C86" s="1">
        <v>2</v>
      </c>
      <c r="D86" s="1">
        <v>3</v>
      </c>
      <c r="E86" s="1">
        <v>2</v>
      </c>
      <c r="F86" s="1">
        <v>2</v>
      </c>
      <c r="G86" s="1">
        <v>2</v>
      </c>
    </row>
    <row r="87" spans="1:8" x14ac:dyDescent="0.25">
      <c r="A87" s="11" t="s">
        <v>41</v>
      </c>
      <c r="B87" s="1">
        <f>B85*B86</f>
        <v>10</v>
      </c>
      <c r="C87" s="1">
        <f>C85*C86</f>
        <v>10</v>
      </c>
      <c r="D87" s="1">
        <v>24</v>
      </c>
      <c r="E87" s="1">
        <v>16</v>
      </c>
      <c r="F87" s="1">
        <v>6</v>
      </c>
      <c r="G87" s="1">
        <v>6</v>
      </c>
      <c r="H87">
        <f>SUM(B87:G87)</f>
        <v>72</v>
      </c>
    </row>
    <row r="88" spans="1:8" x14ac:dyDescent="0.25">
      <c r="A88" s="11" t="s">
        <v>44</v>
      </c>
      <c r="B88" s="1">
        <f>2*1</f>
        <v>2</v>
      </c>
      <c r="C88" s="1">
        <f>2*1</f>
        <v>2</v>
      </c>
      <c r="D88" s="1">
        <f>3*2</f>
        <v>6</v>
      </c>
      <c r="E88" s="1">
        <f>2*2</f>
        <v>4</v>
      </c>
      <c r="F88" s="1">
        <f>2*1</f>
        <v>2</v>
      </c>
      <c r="G88" s="1">
        <f>2*1</f>
        <v>2</v>
      </c>
      <c r="H88">
        <f>SUM(B88:G88)</f>
        <v>18</v>
      </c>
    </row>
    <row r="89" spans="1:8" x14ac:dyDescent="0.25">
      <c r="A89" s="11" t="s">
        <v>39</v>
      </c>
      <c r="B89" s="1" t="s">
        <v>8</v>
      </c>
      <c r="C89" s="1" t="s">
        <v>9</v>
      </c>
      <c r="D89" s="1" t="s">
        <v>23</v>
      </c>
      <c r="E89" s="1" t="s">
        <v>11</v>
      </c>
      <c r="F89" s="1" t="s">
        <v>28</v>
      </c>
      <c r="G89" s="1" t="s">
        <v>29</v>
      </c>
    </row>
    <row r="90" spans="1:8" x14ac:dyDescent="0.25">
      <c r="A90" s="11" t="s">
        <v>40</v>
      </c>
      <c r="B90" s="1">
        <f>3*2</f>
        <v>6</v>
      </c>
      <c r="C90" s="1">
        <f>3.5*2</f>
        <v>7</v>
      </c>
      <c r="D90" s="1">
        <f>4*3</f>
        <v>12</v>
      </c>
      <c r="E90" s="1">
        <f>5*2</f>
        <v>10</v>
      </c>
      <c r="F90" s="1">
        <f>1*2</f>
        <v>2</v>
      </c>
      <c r="G90" s="1">
        <f>2*0.75</f>
        <v>1.5</v>
      </c>
      <c r="H90">
        <f>SUM(B90:G90,B78)</f>
        <v>42.5</v>
      </c>
    </row>
    <row r="91" spans="1:8" x14ac:dyDescent="0.25">
      <c r="A91" s="11" t="s">
        <v>31</v>
      </c>
      <c r="B91" s="1">
        <v>2</v>
      </c>
      <c r="C91" s="1">
        <v>1.5</v>
      </c>
      <c r="D91" s="1">
        <v>3</v>
      </c>
      <c r="E91" s="1">
        <v>4</v>
      </c>
      <c r="F91" s="1">
        <v>1.75</v>
      </c>
      <c r="G91" s="1">
        <v>2.25</v>
      </c>
    </row>
    <row r="92" spans="1:8" x14ac:dyDescent="0.25">
      <c r="A92" s="11" t="s">
        <v>32</v>
      </c>
      <c r="B92" s="1">
        <v>4</v>
      </c>
      <c r="C92" s="1">
        <v>3</v>
      </c>
      <c r="D92" s="1">
        <v>9</v>
      </c>
      <c r="E92" s="1">
        <v>8</v>
      </c>
      <c r="F92" s="1">
        <v>3.5</v>
      </c>
      <c r="G92" s="1">
        <v>4.5</v>
      </c>
      <c r="H92">
        <f>SUM(B92:G92,B77)</f>
        <v>36</v>
      </c>
    </row>
    <row r="93" spans="1:8" x14ac:dyDescent="0.25">
      <c r="A93" s="11" t="s">
        <v>42</v>
      </c>
      <c r="B93" s="2">
        <v>1000000</v>
      </c>
      <c r="C93" s="2">
        <v>1500000</v>
      </c>
      <c r="D93" s="2">
        <v>750000</v>
      </c>
      <c r="E93" s="2">
        <v>900000</v>
      </c>
      <c r="F93" s="2">
        <v>600000</v>
      </c>
      <c r="G93" s="2">
        <v>650000</v>
      </c>
    </row>
    <row r="94" spans="1:8" x14ac:dyDescent="0.25">
      <c r="A94" s="11" t="s">
        <v>43</v>
      </c>
      <c r="B94" s="21">
        <v>1866666.6773955023</v>
      </c>
      <c r="C94" s="21">
        <v>2700000</v>
      </c>
      <c r="D94" s="21">
        <v>3825000.0482797599</v>
      </c>
      <c r="E94" s="21">
        <v>3168000.0077247615</v>
      </c>
      <c r="F94" s="21">
        <v>1152000.0019311903</v>
      </c>
      <c r="G94" s="21">
        <v>1243666.6680614152</v>
      </c>
      <c r="H94" s="22">
        <f>SUM(B94:G94,B79)</f>
        <v>18755333.403392628</v>
      </c>
    </row>
    <row r="98" spans="1:8" x14ac:dyDescent="0.25">
      <c r="A98" s="25" t="s">
        <v>48</v>
      </c>
    </row>
    <row r="99" spans="1:8" x14ac:dyDescent="0.25">
      <c r="A99" s="11" t="s">
        <v>46</v>
      </c>
      <c r="B99" s="1">
        <v>1</v>
      </c>
    </row>
    <row r="100" spans="1:8" x14ac:dyDescent="0.25">
      <c r="A100" s="16" t="s">
        <v>15</v>
      </c>
      <c r="B100" s="1">
        <v>4</v>
      </c>
    </row>
    <row r="101" spans="1:8" x14ac:dyDescent="0.25">
      <c r="A101" s="16" t="s">
        <v>22</v>
      </c>
      <c r="B101" s="1">
        <v>4</v>
      </c>
    </row>
    <row r="102" spans="1:8" x14ac:dyDescent="0.25">
      <c r="A102" s="16" t="s">
        <v>24</v>
      </c>
      <c r="B102" s="2">
        <v>6000000</v>
      </c>
    </row>
    <row r="103" spans="1:8" x14ac:dyDescent="0.25">
      <c r="A103" s="41" t="s">
        <v>138</v>
      </c>
    </row>
    <row r="104" spans="1:8" x14ac:dyDescent="0.25">
      <c r="A104" s="41"/>
    </row>
    <row r="106" spans="1:8" x14ac:dyDescent="0.25">
      <c r="A106" s="11" t="s">
        <v>27</v>
      </c>
      <c r="B106" s="1" t="s">
        <v>37</v>
      </c>
      <c r="C106" s="1" t="s">
        <v>38</v>
      </c>
      <c r="D106" s="1" t="s">
        <v>33</v>
      </c>
      <c r="E106" s="1" t="s">
        <v>34</v>
      </c>
      <c r="F106" s="1" t="s">
        <v>35</v>
      </c>
      <c r="G106" s="1" t="s">
        <v>36</v>
      </c>
    </row>
    <row r="107" spans="1:8" x14ac:dyDescent="0.25">
      <c r="A107" s="11" t="s">
        <v>7</v>
      </c>
      <c r="B107" s="1">
        <v>5</v>
      </c>
      <c r="C107" s="1">
        <v>5</v>
      </c>
      <c r="D107" s="1">
        <v>4</v>
      </c>
      <c r="E107" s="1">
        <v>4</v>
      </c>
      <c r="F107" s="1">
        <v>3</v>
      </c>
      <c r="G107" s="1">
        <v>3</v>
      </c>
    </row>
    <row r="108" spans="1:8" x14ac:dyDescent="0.25">
      <c r="A108" s="11" t="s">
        <v>30</v>
      </c>
      <c r="B108" s="1">
        <v>2</v>
      </c>
      <c r="C108" s="1">
        <v>2</v>
      </c>
      <c r="D108" s="1">
        <v>3</v>
      </c>
      <c r="E108" s="1">
        <v>2</v>
      </c>
      <c r="F108" s="1">
        <v>2</v>
      </c>
      <c r="G108" s="1">
        <v>2</v>
      </c>
    </row>
    <row r="109" spans="1:8" x14ac:dyDescent="0.25">
      <c r="A109" s="11" t="s">
        <v>41</v>
      </c>
      <c r="B109" s="1">
        <f>B107*B108</f>
        <v>10</v>
      </c>
      <c r="C109" s="1">
        <f>C107*C108</f>
        <v>10</v>
      </c>
      <c r="D109" s="1">
        <v>24</v>
      </c>
      <c r="E109" s="1">
        <v>16</v>
      </c>
      <c r="F109" s="1">
        <v>6</v>
      </c>
      <c r="G109" s="1">
        <v>6</v>
      </c>
      <c r="H109">
        <f>SUM(B109:G109)</f>
        <v>72</v>
      </c>
    </row>
    <row r="110" spans="1:8" x14ac:dyDescent="0.25">
      <c r="A110" s="11" t="s">
        <v>44</v>
      </c>
      <c r="B110" s="1">
        <f>2*1</f>
        <v>2</v>
      </c>
      <c r="C110" s="1">
        <f>2*1</f>
        <v>2</v>
      </c>
      <c r="D110" s="1">
        <f>3*2</f>
        <v>6</v>
      </c>
      <c r="E110" s="1">
        <f>2*2</f>
        <v>4</v>
      </c>
      <c r="F110" s="1">
        <f>2*1</f>
        <v>2</v>
      </c>
      <c r="G110" s="1">
        <f>2*1</f>
        <v>2</v>
      </c>
      <c r="H110">
        <f>SUM(B110:G110)</f>
        <v>18</v>
      </c>
    </row>
    <row r="111" spans="1:8" x14ac:dyDescent="0.25">
      <c r="A111" s="11" t="s">
        <v>39</v>
      </c>
      <c r="B111" s="1" t="s">
        <v>8</v>
      </c>
      <c r="C111" s="1" t="s">
        <v>9</v>
      </c>
      <c r="D111" s="1" t="s">
        <v>23</v>
      </c>
      <c r="E111" s="1" t="s">
        <v>11</v>
      </c>
      <c r="F111" s="1" t="s">
        <v>28</v>
      </c>
      <c r="G111" s="1" t="s">
        <v>29</v>
      </c>
    </row>
    <row r="112" spans="1:8" x14ac:dyDescent="0.25">
      <c r="A112" s="11" t="s">
        <v>40</v>
      </c>
      <c r="B112" s="1">
        <f>3*2</f>
        <v>6</v>
      </c>
      <c r="C112" s="1">
        <f>3.5*2</f>
        <v>7</v>
      </c>
      <c r="D112" s="1">
        <f>4*3</f>
        <v>12</v>
      </c>
      <c r="E112" s="1">
        <f>5*2</f>
        <v>10</v>
      </c>
      <c r="F112" s="1">
        <f>1*2</f>
        <v>2</v>
      </c>
      <c r="G112" s="1">
        <f>2*0.75</f>
        <v>1.5</v>
      </c>
      <c r="H112">
        <f>SUM(B112:G112,B101)</f>
        <v>42.5</v>
      </c>
    </row>
    <row r="113" spans="1:8" x14ac:dyDescent="0.25">
      <c r="A113" s="11" t="s">
        <v>31</v>
      </c>
      <c r="B113" s="1">
        <v>2</v>
      </c>
      <c r="C113" s="1">
        <v>1.5</v>
      </c>
      <c r="D113" s="1">
        <v>3</v>
      </c>
      <c r="E113" s="1">
        <v>4</v>
      </c>
      <c r="F113" s="1">
        <v>1.75</v>
      </c>
      <c r="G113" s="1">
        <v>2.25</v>
      </c>
    </row>
    <row r="114" spans="1:8" x14ac:dyDescent="0.25">
      <c r="A114" s="11" t="s">
        <v>32</v>
      </c>
      <c r="B114" s="1">
        <v>4</v>
      </c>
      <c r="C114" s="1">
        <v>3</v>
      </c>
      <c r="D114" s="1">
        <v>9</v>
      </c>
      <c r="E114" s="1">
        <v>8</v>
      </c>
      <c r="F114" s="1">
        <v>3.5</v>
      </c>
      <c r="G114" s="1">
        <v>4.5</v>
      </c>
      <c r="H114">
        <f>SUM(B114:G114,B100)</f>
        <v>36</v>
      </c>
    </row>
    <row r="115" spans="1:8" x14ac:dyDescent="0.25">
      <c r="A115" s="11" t="s">
        <v>42</v>
      </c>
      <c r="B115" s="2">
        <v>1000000</v>
      </c>
      <c r="C115" s="2">
        <v>1500000</v>
      </c>
      <c r="D115" s="2">
        <v>750000</v>
      </c>
      <c r="E115" s="2">
        <v>900000</v>
      </c>
      <c r="F115" s="2">
        <v>600000</v>
      </c>
      <c r="G115" s="2">
        <v>650000</v>
      </c>
    </row>
    <row r="116" spans="1:8" x14ac:dyDescent="0.25">
      <c r="A116" s="11" t="s">
        <v>43</v>
      </c>
      <c r="B116" s="21">
        <v>2000000</v>
      </c>
      <c r="C116" s="21">
        <v>3000000</v>
      </c>
      <c r="D116" s="21">
        <v>4500000</v>
      </c>
      <c r="E116" s="21">
        <v>3600000</v>
      </c>
      <c r="F116" s="21">
        <v>1200000</v>
      </c>
      <c r="G116" s="21">
        <v>1300000</v>
      </c>
      <c r="H116" s="23">
        <f>SUM(B116:G116,B102)</f>
        <v>21600000</v>
      </c>
    </row>
    <row r="122" spans="1:8" x14ac:dyDescent="0.25"/>
  </sheetData>
  <mergeCells count="3">
    <mergeCell ref="A59:A60"/>
    <mergeCell ref="A81:A82"/>
    <mergeCell ref="A103:A10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dvAspect="DVASPECT_ICON" shapeId="3077" r:id="rId4">
          <objectPr defaultSize="0" autoPict="0" r:id="rId5">
            <anchor moveWithCells="1">
              <from>
                <xdr:col>3</xdr:col>
                <xdr:colOff>1724025</xdr:colOff>
                <xdr:row>120</xdr:row>
                <xdr:rowOff>28575</xdr:rowOff>
              </from>
              <to>
                <xdr:col>4</xdr:col>
                <xdr:colOff>714375</xdr:colOff>
                <xdr:row>124</xdr:row>
                <xdr:rowOff>38100</xdr:rowOff>
              </to>
            </anchor>
          </objectPr>
        </oleObject>
      </mc:Choice>
      <mc:Fallback>
        <oleObject progId="Word.Document.12" dvAspect="DVASPECT_ICON" shapeId="3077" r:id="rId4"/>
      </mc:Fallback>
    </mc:AlternateContent>
  </oleObjects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Answer Report  for Mgt</vt:lpstr>
      <vt:lpstr>Answer Report 2 for shareholder</vt:lpstr>
      <vt:lpstr>Feasibility Report Shareholder</vt:lpstr>
      <vt:lpstr>Answer Report for opt 1</vt:lpstr>
      <vt:lpstr>Answer Report for opt 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Maseglo.com</dc:creator>
  <cp:lastModifiedBy>Maseglo.com</cp:lastModifiedBy>
  <dcterms:created xsi:type="dcterms:W3CDTF">2023-08-13T12:42:09Z</dcterms:created>
  <dcterms:modified xsi:type="dcterms:W3CDTF">2023-08-15T21:48:44Z</dcterms:modified>
</cp:coreProperties>
</file>