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dirla\Desktop\DESKTOP_20200224\"/>
    </mc:Choice>
  </mc:AlternateContent>
  <xr:revisionPtr revIDLastSave="0" documentId="13_ncr:1_{7FBEF056-8E57-4431-80C3-53357ABC1D25}" xr6:coauthVersionLast="43" xr6:coauthVersionMax="43" xr10:uidLastSave="{00000000-0000-0000-0000-000000000000}"/>
  <bookViews>
    <workbookView xWindow="-120" yWindow="-120" windowWidth="20730" windowHeight="11310" activeTab="1" xr2:uid="{756B7407-BCF4-4456-A574-B91B76BEA0FB}"/>
  </bookViews>
  <sheets>
    <sheet name="OrignialData_20200211" sheetId="1" r:id="rId1"/>
    <sheet name="UpdatedData_20200607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2" i="2" l="1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B130" i="2"/>
  <c r="B131" i="2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15" i="2"/>
  <c r="B116" i="2"/>
  <c r="B117" i="2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00" i="2"/>
  <c r="B101" i="2"/>
  <c r="B102" i="2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85" i="2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74" i="2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E46" i="2"/>
  <c r="F46" i="2"/>
  <c r="F45" i="2"/>
  <c r="E45" i="2"/>
  <c r="F44" i="2"/>
  <c r="E44" i="2"/>
  <c r="F43" i="2"/>
  <c r="E43" i="2"/>
  <c r="F42" i="2"/>
  <c r="E42" i="2"/>
  <c r="F41" i="2"/>
  <c r="E41" i="2"/>
  <c r="F40" i="2"/>
  <c r="E40" i="2"/>
  <c r="E39" i="2"/>
  <c r="F39" i="2" s="1"/>
  <c r="E38" i="2"/>
  <c r="F38" i="2"/>
  <c r="F37" i="2"/>
  <c r="E37" i="2"/>
  <c r="F36" i="2"/>
  <c r="F35" i="2"/>
  <c r="F34" i="2"/>
  <c r="F33" i="2"/>
  <c r="F32" i="2"/>
  <c r="F31" i="2"/>
  <c r="F30" i="2"/>
  <c r="F29" i="2"/>
  <c r="F28" i="2"/>
  <c r="F27" i="2"/>
  <c r="F26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  <c r="F10" i="2"/>
  <c r="C10" i="2"/>
  <c r="F9" i="2"/>
  <c r="C9" i="2"/>
  <c r="F8" i="2"/>
  <c r="C8" i="2"/>
  <c r="F7" i="2"/>
  <c r="C7" i="2"/>
  <c r="F6" i="2"/>
  <c r="C6" i="2"/>
  <c r="F5" i="2"/>
  <c r="C5" i="2"/>
  <c r="F4" i="2"/>
  <c r="C4" i="2"/>
  <c r="C72" i="1" l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I14" i="1"/>
  <c r="I13" i="1"/>
  <c r="I12" i="1"/>
  <c r="I11" i="1"/>
  <c r="I10" i="1"/>
  <c r="I9" i="1"/>
  <c r="I8" i="1"/>
  <c r="I7" i="1"/>
  <c r="I6" i="1"/>
  <c r="I5" i="1"/>
  <c r="I15" i="1"/>
  <c r="I16" i="1"/>
  <c r="I17" i="1"/>
  <c r="I18" i="1"/>
  <c r="I19" i="1"/>
  <c r="I20" i="1"/>
  <c r="I21" i="1"/>
  <c r="I22" i="1"/>
  <c r="I23" i="1"/>
  <c r="I24" i="1"/>
  <c r="I25" i="1"/>
  <c r="G25" i="1"/>
  <c r="H28" i="1" s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<sst xmlns="http://schemas.openxmlformats.org/spreadsheetml/2006/main" count="18" uniqueCount="15">
  <si>
    <t>confirrmed cases</t>
  </si>
  <si>
    <t>dead</t>
  </si>
  <si>
    <t>serious</t>
  </si>
  <si>
    <t>Mortality Rate</t>
  </si>
  <si>
    <t>predicted</t>
  </si>
  <si>
    <t>Date of Last Fit: Exponential</t>
  </si>
  <si>
    <t>Below we have a better power-law or polynomial fit</t>
  </si>
  <si>
    <t>Speed of transmission has been contianed, and R0&lt;1</t>
  </si>
  <si>
    <t>Question is: what will repopening do?</t>
  </si>
  <si>
    <t>Orignal  Fit</t>
  </si>
  <si>
    <t>Daily Rate of Infection</t>
  </si>
  <si>
    <t>Mortality rate is either abnormally high,</t>
  </si>
  <si>
    <t>or it indicates that the number of tests is stlil too low</t>
  </si>
  <si>
    <t>This might be a contraindication to re-opening until</t>
  </si>
  <si>
    <t>the test procedures have been upped.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</si>
</sst>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164" fontId="0" fillId="0" borderId="0" xfId="2" applyNumberFormat="1" applyFont="1"/>
    <xf numFmtId="165" fontId="0" fillId="0" borderId="0" xfId="1" applyNumberFormat="1" applyFont="1"/>
    <xf numFmtId="0" fontId="0" fillId="0" borderId="0" xfId="0" applyNumberFormat="1"/>
    <xf numFmtId="38" fontId="0" fillId="0" borderId="0" xfId="0" applyNumberFormat="1"/>
    <xf numFmtId="165" fontId="0" fillId="0" borderId="0" xfId="0" applyNumberFormat="1"/>
    <xf numFmtId="165" fontId="0" fillId="2" borderId="0" xfId="1" applyNumberFormat="1" applyFont="1" applyFill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Increase</a:t>
            </a:r>
            <a:r>
              <a:rPr lang="en-US" baseline="0"/>
              <a:t> in Reported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OrignialData_20200211!$B$4:$B$25</c:f>
              <c:numCache>
                <c:formatCode>d\-mmm\-yy</c:formatCode>
                <c:ptCount val="22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</c:numCache>
            </c:numRef>
          </c:cat>
          <c:val>
            <c:numRef>
              <c:f>OrignialData_20200211!$I$5:$I$25</c:f>
              <c:numCache>
                <c:formatCode>General</c:formatCode>
                <c:ptCount val="21"/>
                <c:pt idx="0">
                  <c:v>32</c:v>
                </c:pt>
                <c:pt idx="1">
                  <c:v>267</c:v>
                </c:pt>
                <c:pt idx="2">
                  <c:v>265</c:v>
                </c:pt>
                <c:pt idx="3">
                  <c:v>474</c:v>
                </c:pt>
                <c:pt idx="4">
                  <c:v>694</c:v>
                </c:pt>
                <c:pt idx="5">
                  <c:v>784</c:v>
                </c:pt>
                <c:pt idx="6">
                  <c:v>1795</c:v>
                </c:pt>
                <c:pt idx="7">
                  <c:v>1472</c:v>
                </c:pt>
                <c:pt idx="8">
                  <c:v>1753</c:v>
                </c:pt>
                <c:pt idx="9">
                  <c:v>2008</c:v>
                </c:pt>
                <c:pt idx="10">
                  <c:v>2127</c:v>
                </c:pt>
                <c:pt idx="11">
                  <c:v>2604</c:v>
                </c:pt>
                <c:pt idx="12">
                  <c:v>2834</c:v>
                </c:pt>
                <c:pt idx="13">
                  <c:v>3239</c:v>
                </c:pt>
                <c:pt idx="14">
                  <c:v>3924</c:v>
                </c:pt>
                <c:pt idx="15">
                  <c:v>3722</c:v>
                </c:pt>
                <c:pt idx="16">
                  <c:v>3565</c:v>
                </c:pt>
                <c:pt idx="17">
                  <c:v>3045</c:v>
                </c:pt>
                <c:pt idx="18">
                  <c:v>2672</c:v>
                </c:pt>
                <c:pt idx="19">
                  <c:v>2996</c:v>
                </c:pt>
                <c:pt idx="20">
                  <c:v>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0F9-B012-7D61D909E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246376"/>
        <c:axId val="525246704"/>
      </c:barChart>
      <c:dateAx>
        <c:axId val="52524637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46704"/>
        <c:crosses val="autoZero"/>
        <c:auto val="1"/>
        <c:lblOffset val="100"/>
        <c:baseTimeUnit val="days"/>
      </c:dateAx>
      <c:valAx>
        <c:axId val="5252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4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Growth of Wuhan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5239832125809567"/>
                  <c:y val="0.10231462231462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OrignialData_20200211!$B$4:$B$25</c:f>
              <c:numCache>
                <c:formatCode>d\-mmm\-yy</c:formatCode>
                <c:ptCount val="22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</c:numCache>
            </c:numRef>
          </c:cat>
          <c:val>
            <c:numRef>
              <c:f>OrignialData_20200211!$D$4:$D$25</c:f>
              <c:numCache>
                <c:formatCode>_(* #,##0_);_(* \(#,##0\);_(* "-"??_);_(@_)</c:formatCode>
                <c:ptCount val="22"/>
                <c:pt idx="0">
                  <c:v>282</c:v>
                </c:pt>
                <c:pt idx="1">
                  <c:v>314</c:v>
                </c:pt>
                <c:pt idx="2">
                  <c:v>581</c:v>
                </c:pt>
                <c:pt idx="3">
                  <c:v>846</c:v>
                </c:pt>
                <c:pt idx="4">
                  <c:v>1320</c:v>
                </c:pt>
                <c:pt idx="5">
                  <c:v>2014</c:v>
                </c:pt>
                <c:pt idx="6">
                  <c:v>2798</c:v>
                </c:pt>
                <c:pt idx="7">
                  <c:v>4593</c:v>
                </c:pt>
                <c:pt idx="8">
                  <c:v>6065</c:v>
                </c:pt>
                <c:pt idx="9">
                  <c:v>7818</c:v>
                </c:pt>
                <c:pt idx="10">
                  <c:v>9826</c:v>
                </c:pt>
                <c:pt idx="11">
                  <c:v>11953</c:v>
                </c:pt>
                <c:pt idx="12">
                  <c:v>14557</c:v>
                </c:pt>
                <c:pt idx="13">
                  <c:v>17391</c:v>
                </c:pt>
                <c:pt idx="14">
                  <c:v>20630</c:v>
                </c:pt>
                <c:pt idx="15">
                  <c:v>24554</c:v>
                </c:pt>
                <c:pt idx="16">
                  <c:v>28276</c:v>
                </c:pt>
                <c:pt idx="17">
                  <c:v>31841</c:v>
                </c:pt>
                <c:pt idx="18">
                  <c:v>34886</c:v>
                </c:pt>
                <c:pt idx="19">
                  <c:v>37558</c:v>
                </c:pt>
                <c:pt idx="20">
                  <c:v>40554</c:v>
                </c:pt>
                <c:pt idx="21">
                  <c:v>43103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1-456A-A2D4-22624AA9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217184"/>
        <c:axId val="525215216"/>
      </c:lineChart>
      <c:catAx>
        <c:axId val="525217184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15216"/>
        <c:crosses val="autoZero"/>
        <c:auto val="0"/>
        <c:lblAlgn val="ctr"/>
        <c:lblOffset val="100"/>
        <c:noMultiLvlLbl val="0"/>
      </c:catAx>
      <c:valAx>
        <c:axId val="5252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Forecasted</a:t>
            </a:r>
            <a:r>
              <a:rPr lang="en-US" baseline="0"/>
              <a:t> Infected Population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OrignialData_20200211!$B$4:$B$72</c:f>
              <c:numCache>
                <c:formatCode>d\-mmm\-yy</c:formatCode>
                <c:ptCount val="69"/>
                <c:pt idx="0">
                  <c:v>43851</c:v>
                </c:pt>
                <c:pt idx="1">
                  <c:v>43852</c:v>
                </c:pt>
                <c:pt idx="2">
                  <c:v>43853</c:v>
                </c:pt>
                <c:pt idx="3">
                  <c:v>43854</c:v>
                </c:pt>
                <c:pt idx="4">
                  <c:v>43855</c:v>
                </c:pt>
                <c:pt idx="5">
                  <c:v>43856</c:v>
                </c:pt>
                <c:pt idx="6">
                  <c:v>43857</c:v>
                </c:pt>
                <c:pt idx="7">
                  <c:v>43858</c:v>
                </c:pt>
                <c:pt idx="8">
                  <c:v>43859</c:v>
                </c:pt>
                <c:pt idx="9">
                  <c:v>43860</c:v>
                </c:pt>
                <c:pt idx="10">
                  <c:v>43861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  <c:pt idx="38">
                  <c:v>43889</c:v>
                </c:pt>
                <c:pt idx="39">
                  <c:v>43890</c:v>
                </c:pt>
                <c:pt idx="40">
                  <c:v>43891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43897</c:v>
                </c:pt>
                <c:pt idx="47">
                  <c:v>43898</c:v>
                </c:pt>
                <c:pt idx="48">
                  <c:v>43899</c:v>
                </c:pt>
                <c:pt idx="49">
                  <c:v>43900</c:v>
                </c:pt>
                <c:pt idx="50">
                  <c:v>43901</c:v>
                </c:pt>
                <c:pt idx="51">
                  <c:v>43902</c:v>
                </c:pt>
                <c:pt idx="52">
                  <c:v>43903</c:v>
                </c:pt>
                <c:pt idx="53">
                  <c:v>43904</c:v>
                </c:pt>
                <c:pt idx="54">
                  <c:v>43905</c:v>
                </c:pt>
                <c:pt idx="55">
                  <c:v>43906</c:v>
                </c:pt>
                <c:pt idx="56">
                  <c:v>43907</c:v>
                </c:pt>
                <c:pt idx="57">
                  <c:v>43908</c:v>
                </c:pt>
                <c:pt idx="58">
                  <c:v>43909</c:v>
                </c:pt>
                <c:pt idx="59">
                  <c:v>43910</c:v>
                </c:pt>
                <c:pt idx="60">
                  <c:v>43911</c:v>
                </c:pt>
                <c:pt idx="61">
                  <c:v>43912</c:v>
                </c:pt>
                <c:pt idx="62">
                  <c:v>43913</c:v>
                </c:pt>
                <c:pt idx="63">
                  <c:v>43914</c:v>
                </c:pt>
                <c:pt idx="64">
                  <c:v>43915</c:v>
                </c:pt>
                <c:pt idx="65">
                  <c:v>43916</c:v>
                </c:pt>
                <c:pt idx="66">
                  <c:v>43917</c:v>
                </c:pt>
                <c:pt idx="67">
                  <c:v>43918</c:v>
                </c:pt>
                <c:pt idx="68">
                  <c:v>43919</c:v>
                </c:pt>
              </c:numCache>
            </c:numRef>
          </c:cat>
          <c:val>
            <c:numRef>
              <c:f>OrignialData_20200211!$C$4:$C$72</c:f>
              <c:numCache>
                <c:formatCode>_(* #,##0_);_(* \(#,##0\);_(* "-"??_);_(@_)</c:formatCode>
                <c:ptCount val="69"/>
                <c:pt idx="0">
                  <c:v>411.19</c:v>
                </c:pt>
                <c:pt idx="1">
                  <c:v>524.92499975610997</c:v>
                </c:pt>
                <c:pt idx="2">
                  <c:v>670.11905778095775</c:v>
                </c:pt>
                <c:pt idx="3">
                  <c:v>855.47373779088468</c:v>
                </c:pt>
                <c:pt idx="4">
                  <c:v>1092.0974527620776</c:v>
                </c:pt>
                <c:pt idx="5">
                  <c:v>1394.1711985329941</c:v>
                </c:pt>
                <c:pt idx="6">
                  <c:v>1779.7984290714937</c:v>
                </c:pt>
                <c:pt idx="7">
                  <c:v>2272.0900069220525</c:v>
                </c:pt>
                <c:pt idx="8">
                  <c:v>2900.5492505396974</c:v>
                </c:pt>
                <c:pt idx="9">
                  <c:v>3702.8400851969536</c:v>
                </c:pt>
                <c:pt idx="10">
                  <c:v>4727.0442637683927</c:v>
                </c:pt>
                <c:pt idx="11">
                  <c:v>6034.5429339374596</c:v>
                </c:pt>
                <c:pt idx="12">
                  <c:v>7703.6952458118058</c:v>
                </c:pt>
                <c:pt idx="13">
                  <c:v>9834.5344610250904</c:v>
                </c:pt>
                <c:pt idx="14">
                  <c:v>12554.76300385479</c:v>
                </c:pt>
                <c:pt idx="15">
                  <c:v>16027.405741230314</c:v>
                </c:pt>
                <c:pt idx="16">
                  <c:v>20460.580157120552</c:v>
                </c:pt>
                <c:pt idx="17">
                  <c:v>26119.968953491989</c:v>
                </c:pt>
                <c:pt idx="18">
                  <c:v>33344.742568013295</c:v>
                </c:pt>
                <c:pt idx="19">
                  <c:v>42567.885854184024</c:v>
                </c:pt>
                <c:pt idx="20">
                  <c:v>54342.147113562271</c:v>
                </c:pt>
                <c:pt idx="21">
                  <c:v>69373.164620572352</c:v>
                </c:pt>
                <c:pt idx="22">
                  <c:v>88561.75593164844</c:v>
                </c:pt>
                <c:pt idx="23">
                  <c:v>113057.90440142328</c:v>
                </c:pt>
                <c:pt idx="24">
                  <c:v>144329.67834904406</c:v>
                </c:pt>
                <c:pt idx="25">
                  <c:v>184251.21324003843</c:v>
                </c:pt>
                <c:pt idx="26">
                  <c:v>235215.0297066808</c:v>
                </c:pt>
                <c:pt idx="27">
                  <c:v>300275.41869066079</c:v>
                </c:pt>
                <c:pt idx="28">
                  <c:v>383331.4868624261</c:v>
                </c:pt>
                <c:pt idx="29">
                  <c:v>489360.83233485324</c:v>
                </c:pt>
                <c:pt idx="30">
                  <c:v>624717.8549916643</c:v>
                </c:pt>
                <c:pt idx="31">
                  <c:v>797514.579340784</c:v>
                </c:pt>
                <c:pt idx="32">
                  <c:v>1018106.8128260787</c:v>
                </c:pt>
                <c:pt idx="33">
                  <c:v>1299714.7753457606</c:v>
                </c:pt>
                <c:pt idx="34">
                  <c:v>1659215.3946627725</c:v>
                </c:pt>
                <c:pt idx="35">
                  <c:v>2118153.7504284899</c:v>
                </c:pt>
                <c:pt idx="36">
                  <c:v>2704034.2832439444</c:v>
                </c:pt>
                <c:pt idx="37">
                  <c:v>3451969.1516630743</c:v>
                </c:pt>
                <c:pt idx="38">
                  <c:v>4406782.5241247118</c:v>
                </c:pt>
                <c:pt idx="39">
                  <c:v>5625696.9172435924</c:v>
                </c:pt>
                <c:pt idx="40">
                  <c:v>7181762.574265047</c:v>
                </c:pt>
                <c:pt idx="41">
                  <c:v>9168235.4083137158</c:v>
                </c:pt>
                <c:pt idx="42">
                  <c:v>11704165.883102778</c:v>
                </c:pt>
                <c:pt idx="43">
                  <c:v>14941533.775950788</c:v>
                </c:pt>
                <c:pt idx="44">
                  <c:v>19074356.413572483</c:v>
                </c:pt>
                <c:pt idx="45">
                  <c:v>24350316.24247307</c:v>
                </c:pt>
                <c:pt idx="46">
                  <c:v>31085604.580951307</c:v>
                </c:pt>
                <c:pt idx="47">
                  <c:v>39683871.147339143</c:v>
                </c:pt>
                <c:pt idx="48">
                  <c:v>50660415.020643793</c:v>
                </c:pt>
                <c:pt idx="49">
                  <c:v>64673066.811828732</c:v>
                </c:pt>
                <c:pt idx="50">
                  <c:v>82561612.832087636</c:v>
                </c:pt>
                <c:pt idx="51">
                  <c:v>105398123.97127269</c:v>
                </c:pt>
                <c:pt idx="52">
                  <c:v>134551205.52521881</c:v>
                </c:pt>
                <c:pt idx="53">
                  <c:v>171768018.50120348</c:v>
                </c:pt>
                <c:pt idx="54">
                  <c:v>219278987.98572841</c:v>
                </c:pt>
                <c:pt idx="55">
                  <c:v>279931473.80755478</c:v>
                </c:pt>
                <c:pt idx="56">
                  <c:v>357360414.45598954</c:v>
                </c:pt>
                <c:pt idx="57">
                  <c:v>456206171.04295713</c:v>
                </c:pt>
                <c:pt idx="58">
                  <c:v>582392626.82326996</c:v>
                </c:pt>
                <c:pt idx="59">
                  <c:v>743482208.93787551</c:v>
                </c:pt>
                <c:pt idx="60">
                  <c:v>949129109.03812373</c:v>
                </c:pt>
                <c:pt idx="61">
                  <c:v>1211657864.5646892</c:v>
                </c:pt>
                <c:pt idx="62">
                  <c:v>1546801975.3912005</c:v>
                </c:pt>
                <c:pt idx="63">
                  <c:v>1974646821.5544572</c:v>
                </c:pt>
                <c:pt idx="64">
                  <c:v>2520833391.6750793</c:v>
                </c:pt>
                <c:pt idx="65">
                  <c:v>3218094962.2078214</c:v>
                </c:pt>
                <c:pt idx="66">
                  <c:v>4108218821.5960536</c:v>
                </c:pt>
                <c:pt idx="67">
                  <c:v>5244550606.591486</c:v>
                </c:pt>
                <c:pt idx="68">
                  <c:v>6695191337.0605803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F-4384-B816-BC6C9DDDF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203736"/>
        <c:axId val="525202752"/>
      </c:lineChart>
      <c:dateAx>
        <c:axId val="5252037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02752"/>
        <c:crosses val="autoZero"/>
        <c:auto val="1"/>
        <c:lblOffset val="100"/>
        <c:baseTimeUnit val="days"/>
      </c:dateAx>
      <c:valAx>
        <c:axId val="5252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0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OrignialData_20200211!$D$4:$D$25</c:f>
              <c:numCache>
                <c:formatCode>_(* #,##0_);_(* \(#,##0\);_(* "-"??_);_(@_)</c:formatCode>
                <c:ptCount val="22"/>
                <c:pt idx="0">
                  <c:v>282</c:v>
                </c:pt>
                <c:pt idx="1">
                  <c:v>314</c:v>
                </c:pt>
                <c:pt idx="2">
                  <c:v>581</c:v>
                </c:pt>
                <c:pt idx="3">
                  <c:v>846</c:v>
                </c:pt>
                <c:pt idx="4">
                  <c:v>1320</c:v>
                </c:pt>
                <c:pt idx="5">
                  <c:v>2014</c:v>
                </c:pt>
                <c:pt idx="6">
                  <c:v>2798</c:v>
                </c:pt>
                <c:pt idx="7">
                  <c:v>4593</c:v>
                </c:pt>
                <c:pt idx="8">
                  <c:v>6065</c:v>
                </c:pt>
                <c:pt idx="9">
                  <c:v>7818</c:v>
                </c:pt>
                <c:pt idx="10">
                  <c:v>9826</c:v>
                </c:pt>
                <c:pt idx="11">
                  <c:v>11953</c:v>
                </c:pt>
                <c:pt idx="12">
                  <c:v>14557</c:v>
                </c:pt>
                <c:pt idx="13">
                  <c:v>17391</c:v>
                </c:pt>
                <c:pt idx="14">
                  <c:v>20630</c:v>
                </c:pt>
                <c:pt idx="15">
                  <c:v>24554</c:v>
                </c:pt>
                <c:pt idx="16">
                  <c:v>28276</c:v>
                </c:pt>
                <c:pt idx="17">
                  <c:v>31841</c:v>
                </c:pt>
                <c:pt idx="18">
                  <c:v>34886</c:v>
                </c:pt>
                <c:pt idx="19">
                  <c:v>37558</c:v>
                </c:pt>
                <c:pt idx="20">
                  <c:v>40554</c:v>
                </c:pt>
                <c:pt idx="21">
                  <c:v>43103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0-4B7C-B8A5-5768CCCD4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57024"/>
        <c:axId val="417663912"/>
      </c:lineChart>
      <c:catAx>
        <c:axId val="41765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3912"/>
        <c:crosses val="autoZero"/>
        <c:auto val="1"/>
        <c:lblAlgn val="ctr"/>
        <c:lblOffset val="100"/>
        <c:noMultiLvlLbl val="0"/>
      </c:catAx>
      <c:valAx>
        <c:axId val="41766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5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111578</xdr:colOff>
      <xdr:row>1</xdr:row>
      <xdr:rowOff>98651</xdr:rowOff>
    </xdr:from>
    <xdr:to>
      <xdr:col>19</xdr:col>
      <xdr:colOff>306159</xdr:colOff>
      <xdr:row>18</xdr:row>
      <xdr:rowOff>93889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20BEA-FC51-400B-A699-269482D42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545644</xdr:colOff>
      <xdr:row>19</xdr:row>
      <xdr:rowOff>103414</xdr:rowOff>
    </xdr:from>
    <xdr:to>
      <xdr:col>19</xdr:col>
      <xdr:colOff>53065</xdr:colOff>
      <xdr:row>43</xdr:row>
      <xdr:rowOff>112939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63C464-801C-4869-90A8-F06BF2E79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175531</xdr:colOff>
      <xdr:row>28</xdr:row>
      <xdr:rowOff>106136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D4823B-4194-4993-82ED-ABFCF646B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514350</xdr:colOff>
      <xdr:row>35</xdr:row>
      <xdr:rowOff>142875</xdr:rowOff>
    </xdr:from>
    <xdr:to>
      <xdr:col>18</xdr:col>
      <xdr:colOff>85725</xdr:colOff>
      <xdr:row>50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7664F-4EA0-4304-8219-6CC0EC7E5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6933-7C7D-490D-A592-BEE62ECB6333}">
  <dimension ref="A1:I87"/>
  <sheetViews>
    <sheetView topLeftCell="B1" zoomScaleNormal="100" workbookViewId="0">
      <selection activeCell="C7" sqref="C6:C7"/>
    </sheetView>
  </sheetViews>
  <sheetFormatPr defaultRowHeight="15" x14ac:dyDescent="0.25"/>
  <cols>
    <col min="1" max="1" width="9.7109375" style="4" customWidth="1"/>
    <col min="2" max="2" width="18.28515625" customWidth="1"/>
    <col min="3" max="3" width="18.85546875" bestFit="1" customWidth="1"/>
    <col min="4" max="4" width="16.140625" bestFit="1" customWidth="1"/>
    <col min="6" max="6" width="5.42578125" bestFit="1" customWidth="1"/>
    <col min="8" max="8" width="13.85546875" bestFit="1" customWidth="1"/>
    <col min="13" max="13" width="11" bestFit="1" customWidth="1"/>
  </cols>
  <sheetData>
    <row r="1" spans="1:9" x14ac:dyDescent="0.25">
      <c r="C1">
        <v>411.19</v>
      </c>
    </row>
    <row r="2" spans="1:9" x14ac:dyDescent="0.25">
      <c r="C2">
        <v>0.2442</v>
      </c>
    </row>
    <row r="3" spans="1:9" x14ac:dyDescent="0.25">
      <c r="C3" t="s">
        <v>4</v>
      </c>
      <c r="D3" t="s">
        <v>0</v>
      </c>
      <c r="E3" t="s">
        <v>2</v>
      </c>
      <c r="F3" t="s">
        <v>1</v>
      </c>
      <c r="G3" t="s">
        <v>3</v>
      </c>
    </row>
    <row r="4" spans="1:9" x14ac:dyDescent="0.25">
      <c r="A4" s="4">
        <v>0</v>
      </c>
      <c r="B4" s="1">
        <v>43851</v>
      </c>
      <c r="C4" s="3">
        <f t="shared" ref="C4:C35" si="0">$C$1*EXP($C$2*A4)</f>
        <v>411.19</v>
      </c>
      <c r="D4" s="3">
        <v>282</v>
      </c>
      <c r="F4">
        <v>6</v>
      </c>
      <c r="G4" s="2">
        <f t="shared" ref="G4:G25" si="1">F4/D4</f>
        <v>2.1276595744680851E-2</v>
      </c>
    </row>
    <row r="5" spans="1:9" x14ac:dyDescent="0.25">
      <c r="A5" s="4">
        <v>1</v>
      </c>
      <c r="B5" s="1">
        <v>43852</v>
      </c>
      <c r="C5" s="3">
        <f t="shared" si="0"/>
        <v>524.92499975610997</v>
      </c>
      <c r="D5" s="3">
        <v>314</v>
      </c>
      <c r="F5">
        <v>6</v>
      </c>
      <c r="G5" s="2">
        <f t="shared" si="1"/>
        <v>1.9108280254777069E-2</v>
      </c>
      <c r="I5">
        <f t="shared" ref="I5:I25" si="2">D5-D4</f>
        <v>32</v>
      </c>
    </row>
    <row r="6" spans="1:9" x14ac:dyDescent="0.25">
      <c r="A6" s="4">
        <v>2</v>
      </c>
      <c r="B6" s="1">
        <v>43853</v>
      </c>
      <c r="C6" s="3">
        <f t="shared" si="0"/>
        <v>670.11905778095775</v>
      </c>
      <c r="D6" s="3">
        <v>581</v>
      </c>
      <c r="E6">
        <v>95</v>
      </c>
      <c r="F6">
        <v>17</v>
      </c>
      <c r="G6" s="2">
        <f t="shared" si="1"/>
        <v>2.9259896729776247E-2</v>
      </c>
      <c r="I6">
        <f t="shared" si="2"/>
        <v>267</v>
      </c>
    </row>
    <row r="7" spans="1:9" x14ac:dyDescent="0.25">
      <c r="A7" s="4">
        <v>3</v>
      </c>
      <c r="B7" s="1">
        <v>43854</v>
      </c>
      <c r="C7" s="3">
        <f t="shared" si="0"/>
        <v>855.47373779088468</v>
      </c>
      <c r="D7" s="3">
        <v>846</v>
      </c>
      <c r="E7">
        <v>177</v>
      </c>
      <c r="F7">
        <v>25</v>
      </c>
      <c r="G7" s="2">
        <f t="shared" si="1"/>
        <v>2.955082742316785E-2</v>
      </c>
      <c r="I7">
        <f t="shared" si="2"/>
        <v>265</v>
      </c>
    </row>
    <row r="8" spans="1:9" x14ac:dyDescent="0.25">
      <c r="A8" s="4">
        <v>4</v>
      </c>
      <c r="B8" s="1">
        <v>43855</v>
      </c>
      <c r="C8" s="3">
        <f t="shared" si="0"/>
        <v>1092.0974527620776</v>
      </c>
      <c r="D8" s="3">
        <v>1320</v>
      </c>
      <c r="E8">
        <v>237</v>
      </c>
      <c r="F8">
        <v>41</v>
      </c>
      <c r="G8" s="2">
        <f t="shared" si="1"/>
        <v>3.1060606060606059E-2</v>
      </c>
      <c r="I8">
        <f t="shared" si="2"/>
        <v>474</v>
      </c>
    </row>
    <row r="9" spans="1:9" x14ac:dyDescent="0.25">
      <c r="A9" s="4">
        <v>5</v>
      </c>
      <c r="B9" s="1">
        <v>43856</v>
      </c>
      <c r="C9" s="3">
        <f t="shared" si="0"/>
        <v>1394.1711985329941</v>
      </c>
      <c r="D9" s="3">
        <v>2014</v>
      </c>
      <c r="E9">
        <v>324</v>
      </c>
      <c r="F9">
        <v>56</v>
      </c>
      <c r="G9" s="2">
        <f t="shared" si="1"/>
        <v>2.7805362462760674E-2</v>
      </c>
      <c r="I9">
        <f t="shared" si="2"/>
        <v>694</v>
      </c>
    </row>
    <row r="10" spans="1:9" x14ac:dyDescent="0.25">
      <c r="A10" s="4">
        <v>6</v>
      </c>
      <c r="B10" s="1">
        <v>43857</v>
      </c>
      <c r="C10" s="3">
        <f t="shared" si="0"/>
        <v>1779.7984290714937</v>
      </c>
      <c r="D10" s="3">
        <v>2798</v>
      </c>
      <c r="E10">
        <v>461</v>
      </c>
      <c r="F10">
        <v>80</v>
      </c>
      <c r="G10" s="2">
        <f t="shared" si="1"/>
        <v>2.8591851322373123E-2</v>
      </c>
      <c r="I10">
        <f t="shared" si="2"/>
        <v>784</v>
      </c>
    </row>
    <row r="11" spans="1:9" x14ac:dyDescent="0.25">
      <c r="A11" s="4">
        <v>7</v>
      </c>
      <c r="B11" s="1">
        <v>43858</v>
      </c>
      <c r="C11" s="3">
        <f t="shared" si="0"/>
        <v>2272.0900069220525</v>
      </c>
      <c r="D11" s="3">
        <v>4593</v>
      </c>
      <c r="E11">
        <v>976</v>
      </c>
      <c r="F11">
        <v>106</v>
      </c>
      <c r="G11" s="2">
        <f t="shared" si="1"/>
        <v>2.3078597866318312E-2</v>
      </c>
      <c r="I11">
        <f t="shared" si="2"/>
        <v>1795</v>
      </c>
    </row>
    <row r="12" spans="1:9" x14ac:dyDescent="0.25">
      <c r="A12" s="4">
        <v>8</v>
      </c>
      <c r="B12" s="1">
        <v>43859</v>
      </c>
      <c r="C12" s="3">
        <f t="shared" si="0"/>
        <v>2900.5492505396974</v>
      </c>
      <c r="D12" s="3">
        <v>6065</v>
      </c>
      <c r="E12">
        <v>1239</v>
      </c>
      <c r="F12">
        <v>132</v>
      </c>
      <c r="G12" s="2">
        <f t="shared" si="1"/>
        <v>2.176422093981863E-2</v>
      </c>
      <c r="I12">
        <f t="shared" si="2"/>
        <v>1472</v>
      </c>
    </row>
    <row r="13" spans="1:9" x14ac:dyDescent="0.25">
      <c r="A13" s="4">
        <v>9</v>
      </c>
      <c r="B13" s="1">
        <v>43860</v>
      </c>
      <c r="C13" s="3">
        <f t="shared" si="0"/>
        <v>3702.8400851969536</v>
      </c>
      <c r="D13" s="3">
        <v>7818</v>
      </c>
      <c r="E13">
        <v>1370</v>
      </c>
      <c r="F13">
        <v>170</v>
      </c>
      <c r="G13" s="2">
        <f t="shared" si="1"/>
        <v>2.1744691737017138E-2</v>
      </c>
      <c r="I13">
        <f t="shared" si="2"/>
        <v>1753</v>
      </c>
    </row>
    <row r="14" spans="1:9" x14ac:dyDescent="0.25">
      <c r="A14" s="4">
        <v>10</v>
      </c>
      <c r="B14" s="1">
        <v>43861</v>
      </c>
      <c r="C14" s="3">
        <f t="shared" si="0"/>
        <v>4727.0442637683927</v>
      </c>
      <c r="D14" s="3">
        <v>9826</v>
      </c>
      <c r="E14">
        <v>1527</v>
      </c>
      <c r="F14">
        <v>213</v>
      </c>
      <c r="G14" s="2">
        <f t="shared" si="1"/>
        <v>2.1677182983920212E-2</v>
      </c>
      <c r="I14">
        <f t="shared" si="2"/>
        <v>2008</v>
      </c>
    </row>
    <row r="15" spans="1:9" x14ac:dyDescent="0.25">
      <c r="A15" s="4">
        <v>11</v>
      </c>
      <c r="B15" s="1">
        <v>43862</v>
      </c>
      <c r="C15" s="3">
        <f t="shared" si="0"/>
        <v>6034.5429339374596</v>
      </c>
      <c r="D15" s="3">
        <v>11953</v>
      </c>
      <c r="E15">
        <v>1795</v>
      </c>
      <c r="F15">
        <v>259</v>
      </c>
      <c r="G15" s="2">
        <f t="shared" si="1"/>
        <v>2.1668200451769429E-2</v>
      </c>
      <c r="I15">
        <f t="shared" si="2"/>
        <v>2127</v>
      </c>
    </row>
    <row r="16" spans="1:9" x14ac:dyDescent="0.25">
      <c r="A16" s="4">
        <v>12</v>
      </c>
      <c r="B16" s="1">
        <v>43863</v>
      </c>
      <c r="C16" s="3">
        <f t="shared" si="0"/>
        <v>7703.6952458118058</v>
      </c>
      <c r="D16" s="3">
        <v>14557</v>
      </c>
      <c r="E16">
        <v>2110</v>
      </c>
      <c r="F16">
        <v>305</v>
      </c>
      <c r="G16" s="2">
        <f t="shared" si="1"/>
        <v>2.0952119255341073E-2</v>
      </c>
      <c r="I16">
        <f t="shared" si="2"/>
        <v>2604</v>
      </c>
    </row>
    <row r="17" spans="1:9" x14ac:dyDescent="0.25">
      <c r="A17" s="4">
        <v>13</v>
      </c>
      <c r="B17" s="1">
        <v>43864</v>
      </c>
      <c r="C17" s="3">
        <f t="shared" si="0"/>
        <v>9834.5344610250904</v>
      </c>
      <c r="D17" s="3">
        <v>17391</v>
      </c>
      <c r="E17">
        <v>2296</v>
      </c>
      <c r="F17">
        <v>362</v>
      </c>
      <c r="G17" s="2">
        <f t="shared" si="1"/>
        <v>2.0815364268874707E-2</v>
      </c>
      <c r="I17">
        <f t="shared" si="2"/>
        <v>2834</v>
      </c>
    </row>
    <row r="18" spans="1:9" x14ac:dyDescent="0.25">
      <c r="A18" s="4">
        <v>14</v>
      </c>
      <c r="B18" s="1">
        <v>43865</v>
      </c>
      <c r="C18" s="3">
        <f t="shared" si="0"/>
        <v>12554.76300385479</v>
      </c>
      <c r="D18" s="3">
        <v>20630</v>
      </c>
      <c r="E18">
        <v>2788</v>
      </c>
      <c r="F18">
        <v>426</v>
      </c>
      <c r="G18" s="2">
        <f t="shared" si="1"/>
        <v>2.0649539505574407E-2</v>
      </c>
      <c r="I18">
        <f t="shared" si="2"/>
        <v>3239</v>
      </c>
    </row>
    <row r="19" spans="1:9" x14ac:dyDescent="0.25">
      <c r="A19" s="4">
        <v>15</v>
      </c>
      <c r="B19" s="1">
        <v>43866</v>
      </c>
      <c r="C19" s="3">
        <f t="shared" si="0"/>
        <v>16027.405741230314</v>
      </c>
      <c r="D19" s="3">
        <v>24554</v>
      </c>
      <c r="E19">
        <v>3219</v>
      </c>
      <c r="F19">
        <v>492</v>
      </c>
      <c r="G19" s="2">
        <f t="shared" si="1"/>
        <v>2.0037468436914556E-2</v>
      </c>
      <c r="I19">
        <f t="shared" si="2"/>
        <v>3924</v>
      </c>
    </row>
    <row r="20" spans="1:9" x14ac:dyDescent="0.25">
      <c r="A20" s="4">
        <v>16</v>
      </c>
      <c r="B20" s="1">
        <v>43867</v>
      </c>
      <c r="C20" s="3">
        <f t="shared" si="0"/>
        <v>20460.580157120552</v>
      </c>
      <c r="D20" s="3">
        <v>28276</v>
      </c>
      <c r="E20">
        <v>3859</v>
      </c>
      <c r="F20">
        <v>565</v>
      </c>
      <c r="G20" s="2">
        <f t="shared" si="1"/>
        <v>1.9981609845805631E-2</v>
      </c>
      <c r="I20">
        <f t="shared" si="2"/>
        <v>3722</v>
      </c>
    </row>
    <row r="21" spans="1:9" x14ac:dyDescent="0.25">
      <c r="A21" s="4">
        <v>17</v>
      </c>
      <c r="B21" s="1">
        <v>43868</v>
      </c>
      <c r="C21" s="3">
        <f t="shared" si="0"/>
        <v>26119.968953491989</v>
      </c>
      <c r="D21" s="3">
        <v>31841</v>
      </c>
      <c r="E21">
        <v>4821</v>
      </c>
      <c r="F21">
        <v>638</v>
      </c>
      <c r="G21" s="2">
        <f t="shared" si="1"/>
        <v>2.0037059137589901E-2</v>
      </c>
      <c r="I21">
        <f t="shared" si="2"/>
        <v>3565</v>
      </c>
    </row>
    <row r="22" spans="1:9" x14ac:dyDescent="0.25">
      <c r="A22" s="4">
        <v>18</v>
      </c>
      <c r="B22" s="1">
        <v>43869</v>
      </c>
      <c r="C22" s="3">
        <f t="shared" si="0"/>
        <v>33344.742568013295</v>
      </c>
      <c r="D22" s="3">
        <v>34886</v>
      </c>
      <c r="E22">
        <v>6101</v>
      </c>
      <c r="F22">
        <v>724</v>
      </c>
      <c r="G22" s="2">
        <f t="shared" si="1"/>
        <v>2.0753310783695467E-2</v>
      </c>
      <c r="I22">
        <f t="shared" si="2"/>
        <v>3045</v>
      </c>
    </row>
    <row r="23" spans="1:9" x14ac:dyDescent="0.25">
      <c r="A23" s="4">
        <v>19</v>
      </c>
      <c r="B23" s="1">
        <v>43870</v>
      </c>
      <c r="C23" s="3">
        <f t="shared" si="0"/>
        <v>42567.885854184024</v>
      </c>
      <c r="D23" s="3">
        <v>37558</v>
      </c>
      <c r="E23">
        <v>6188</v>
      </c>
      <c r="F23">
        <v>813</v>
      </c>
      <c r="G23" s="2">
        <f t="shared" si="1"/>
        <v>2.1646520048990894E-2</v>
      </c>
      <c r="I23">
        <f t="shared" si="2"/>
        <v>2672</v>
      </c>
    </row>
    <row r="24" spans="1:9" x14ac:dyDescent="0.25">
      <c r="A24" s="4">
        <v>20</v>
      </c>
      <c r="B24" s="1">
        <v>43871</v>
      </c>
      <c r="C24" s="3">
        <f t="shared" si="0"/>
        <v>54342.147113562271</v>
      </c>
      <c r="D24" s="3">
        <v>40554</v>
      </c>
      <c r="E24">
        <v>6484</v>
      </c>
      <c r="F24">
        <v>910</v>
      </c>
      <c r="G24" s="2">
        <f t="shared" si="1"/>
        <v>2.2439216846673569E-2</v>
      </c>
      <c r="I24">
        <f t="shared" si="2"/>
        <v>2996</v>
      </c>
    </row>
    <row r="25" spans="1:9" x14ac:dyDescent="0.25">
      <c r="A25" s="4">
        <v>21</v>
      </c>
      <c r="B25" s="1">
        <v>43872</v>
      </c>
      <c r="C25" s="3">
        <f t="shared" si="0"/>
        <v>69373.164620572352</v>
      </c>
      <c r="D25" s="3">
        <v>43103</v>
      </c>
      <c r="E25">
        <v>7333</v>
      </c>
      <c r="F25">
        <v>1018</v>
      </c>
      <c r="G25" s="2">
        <f t="shared" si="1"/>
        <v>2.3617845625594505E-2</v>
      </c>
      <c r="I25">
        <f t="shared" si="2"/>
        <v>2549</v>
      </c>
    </row>
    <row r="26" spans="1:9" x14ac:dyDescent="0.25">
      <c r="A26" s="4">
        <v>22</v>
      </c>
      <c r="B26" s="1">
        <v>43873</v>
      </c>
      <c r="C26" s="3">
        <f t="shared" si="0"/>
        <v>88561.75593164844</v>
      </c>
    </row>
    <row r="27" spans="1:9" x14ac:dyDescent="0.25">
      <c r="A27" s="4">
        <v>23</v>
      </c>
      <c r="B27" s="1">
        <v>43874</v>
      </c>
      <c r="C27" s="3">
        <f t="shared" si="0"/>
        <v>113057.90440142328</v>
      </c>
    </row>
    <row r="28" spans="1:9" x14ac:dyDescent="0.25">
      <c r="A28" s="4">
        <v>24</v>
      </c>
      <c r="B28" s="1">
        <v>43875</v>
      </c>
      <c r="C28" s="3">
        <f t="shared" si="0"/>
        <v>144329.67834904406</v>
      </c>
      <c r="H28" s="5">
        <f>8000000000*G25</f>
        <v>188942765.00475603</v>
      </c>
    </row>
    <row r="29" spans="1:9" x14ac:dyDescent="0.25">
      <c r="A29" s="4">
        <v>25</v>
      </c>
      <c r="B29" s="1">
        <v>43876</v>
      </c>
      <c r="C29" s="3">
        <f t="shared" si="0"/>
        <v>184251.21324003843</v>
      </c>
    </row>
    <row r="30" spans="1:9" x14ac:dyDescent="0.25">
      <c r="A30" s="4">
        <v>26</v>
      </c>
      <c r="B30" s="1">
        <v>43877</v>
      </c>
      <c r="C30" s="3">
        <f t="shared" si="0"/>
        <v>235215.0297066808</v>
      </c>
    </row>
    <row r="31" spans="1:9" x14ac:dyDescent="0.25">
      <c r="A31" s="4">
        <v>27</v>
      </c>
      <c r="B31" s="1">
        <v>43878</v>
      </c>
      <c r="C31" s="3">
        <f t="shared" si="0"/>
        <v>300275.41869066079</v>
      </c>
    </row>
    <row r="32" spans="1:9" x14ac:dyDescent="0.25">
      <c r="A32" s="4">
        <v>28</v>
      </c>
      <c r="B32" s="1">
        <v>43879</v>
      </c>
      <c r="C32" s="3">
        <f t="shared" si="0"/>
        <v>383331.4868624261</v>
      </c>
    </row>
    <row r="33" spans="1:3" x14ac:dyDescent="0.25">
      <c r="A33" s="4">
        <v>29</v>
      </c>
      <c r="B33" s="1">
        <v>43880</v>
      </c>
      <c r="C33" s="3">
        <f t="shared" si="0"/>
        <v>489360.83233485324</v>
      </c>
    </row>
    <row r="34" spans="1:3" x14ac:dyDescent="0.25">
      <c r="A34" s="4">
        <v>30</v>
      </c>
      <c r="B34" s="1">
        <v>43881</v>
      </c>
      <c r="C34" s="3">
        <f t="shared" si="0"/>
        <v>624717.8549916643</v>
      </c>
    </row>
    <row r="35" spans="1:3" x14ac:dyDescent="0.25">
      <c r="A35" s="4">
        <v>31</v>
      </c>
      <c r="B35" s="1">
        <v>43882</v>
      </c>
      <c r="C35" s="3">
        <f t="shared" si="0"/>
        <v>797514.579340784</v>
      </c>
    </row>
    <row r="36" spans="1:3" x14ac:dyDescent="0.25">
      <c r="A36" s="4">
        <v>32</v>
      </c>
      <c r="B36" s="1">
        <v>43883</v>
      </c>
      <c r="C36" s="3">
        <f t="shared" ref="C36:C72" si="3">$C$1*EXP($C$2*A36)</f>
        <v>1018106.8128260787</v>
      </c>
    </row>
    <row r="37" spans="1:3" x14ac:dyDescent="0.25">
      <c r="A37" s="4">
        <v>33</v>
      </c>
      <c r="B37" s="1">
        <v>43884</v>
      </c>
      <c r="C37" s="3">
        <f t="shared" si="3"/>
        <v>1299714.7753457606</v>
      </c>
    </row>
    <row r="38" spans="1:3" x14ac:dyDescent="0.25">
      <c r="A38" s="4">
        <v>34</v>
      </c>
      <c r="B38" s="1">
        <v>43885</v>
      </c>
      <c r="C38" s="3">
        <f t="shared" si="3"/>
        <v>1659215.3946627725</v>
      </c>
    </row>
    <row r="39" spans="1:3" x14ac:dyDescent="0.25">
      <c r="A39" s="4">
        <v>35</v>
      </c>
      <c r="B39" s="1">
        <v>43886</v>
      </c>
      <c r="C39" s="3">
        <f t="shared" si="3"/>
        <v>2118153.7504284899</v>
      </c>
    </row>
    <row r="40" spans="1:3" x14ac:dyDescent="0.25">
      <c r="A40" s="4">
        <v>36</v>
      </c>
      <c r="B40" s="1">
        <v>43887</v>
      </c>
      <c r="C40" s="3">
        <f t="shared" si="3"/>
        <v>2704034.2832439444</v>
      </c>
    </row>
    <row r="41" spans="1:3" x14ac:dyDescent="0.25">
      <c r="A41" s="4">
        <v>37</v>
      </c>
      <c r="B41" s="1">
        <v>43888</v>
      </c>
      <c r="C41" s="3">
        <f t="shared" si="3"/>
        <v>3451969.1516630743</v>
      </c>
    </row>
    <row r="42" spans="1:3" x14ac:dyDescent="0.25">
      <c r="A42" s="4">
        <v>38</v>
      </c>
      <c r="B42" s="1">
        <v>43889</v>
      </c>
      <c r="C42" s="3">
        <f t="shared" si="3"/>
        <v>4406782.5241247118</v>
      </c>
    </row>
    <row r="43" spans="1:3" x14ac:dyDescent="0.25">
      <c r="A43" s="4">
        <v>39</v>
      </c>
      <c r="B43" s="1">
        <v>43890</v>
      </c>
      <c r="C43" s="3">
        <f t="shared" si="3"/>
        <v>5625696.9172435924</v>
      </c>
    </row>
    <row r="44" spans="1:3" x14ac:dyDescent="0.25">
      <c r="A44" s="4">
        <v>40</v>
      </c>
      <c r="B44" s="1">
        <v>43891</v>
      </c>
      <c r="C44" s="3">
        <f t="shared" si="3"/>
        <v>7181762.574265047</v>
      </c>
    </row>
    <row r="45" spans="1:3" x14ac:dyDescent="0.25">
      <c r="A45" s="4">
        <v>41</v>
      </c>
      <c r="B45" s="1">
        <v>43892</v>
      </c>
      <c r="C45" s="3">
        <f t="shared" si="3"/>
        <v>9168235.4083137158</v>
      </c>
    </row>
    <row r="46" spans="1:3" x14ac:dyDescent="0.25">
      <c r="A46" s="4">
        <v>42</v>
      </c>
      <c r="B46" s="1">
        <v>43893</v>
      </c>
      <c r="C46" s="3">
        <f t="shared" si="3"/>
        <v>11704165.883102778</v>
      </c>
    </row>
    <row r="47" spans="1:3" x14ac:dyDescent="0.25">
      <c r="A47" s="4">
        <v>43</v>
      </c>
      <c r="B47" s="1">
        <v>43894</v>
      </c>
      <c r="C47" s="3">
        <f t="shared" si="3"/>
        <v>14941533.775950788</v>
      </c>
    </row>
    <row r="48" spans="1:3" x14ac:dyDescent="0.25">
      <c r="A48" s="4">
        <v>44</v>
      </c>
      <c r="B48" s="1">
        <v>43895</v>
      </c>
      <c r="C48" s="3">
        <f t="shared" si="3"/>
        <v>19074356.413572483</v>
      </c>
    </row>
    <row r="49" spans="1:3" x14ac:dyDescent="0.25">
      <c r="A49" s="4">
        <v>45</v>
      </c>
      <c r="B49" s="1">
        <v>43896</v>
      </c>
      <c r="C49" s="3">
        <f t="shared" si="3"/>
        <v>24350316.24247307</v>
      </c>
    </row>
    <row r="50" spans="1:3" x14ac:dyDescent="0.25">
      <c r="A50" s="4">
        <v>46</v>
      </c>
      <c r="B50" s="1">
        <v>43897</v>
      </c>
      <c r="C50" s="3">
        <f t="shared" si="3"/>
        <v>31085604.580951307</v>
      </c>
    </row>
    <row r="51" spans="1:3" x14ac:dyDescent="0.25">
      <c r="A51" s="4">
        <v>47</v>
      </c>
      <c r="B51" s="1">
        <v>43898</v>
      </c>
      <c r="C51" s="3">
        <f t="shared" si="3"/>
        <v>39683871.147339143</v>
      </c>
    </row>
    <row r="52" spans="1:3" x14ac:dyDescent="0.25">
      <c r="A52" s="4">
        <v>48</v>
      </c>
      <c r="B52" s="1">
        <v>43899</v>
      </c>
      <c r="C52" s="3">
        <f t="shared" si="3"/>
        <v>50660415.020643793</v>
      </c>
    </row>
    <row r="53" spans="1:3" x14ac:dyDescent="0.25">
      <c r="A53" s="4">
        <v>49</v>
      </c>
      <c r="B53" s="1">
        <v>43900</v>
      </c>
      <c r="C53" s="3">
        <f t="shared" si="3"/>
        <v>64673066.811828732</v>
      </c>
    </row>
    <row r="54" spans="1:3" x14ac:dyDescent="0.25">
      <c r="A54" s="4">
        <v>50</v>
      </c>
      <c r="B54" s="1">
        <v>43901</v>
      </c>
      <c r="C54" s="3">
        <f t="shared" si="3"/>
        <v>82561612.832087636</v>
      </c>
    </row>
    <row r="55" spans="1:3" x14ac:dyDescent="0.25">
      <c r="A55" s="4">
        <v>51</v>
      </c>
      <c r="B55" s="1">
        <v>43902</v>
      </c>
      <c r="C55" s="3">
        <f t="shared" si="3"/>
        <v>105398123.97127269</v>
      </c>
    </row>
    <row r="56" spans="1:3" x14ac:dyDescent="0.25">
      <c r="A56" s="4">
        <v>52</v>
      </c>
      <c r="B56" s="1">
        <v>43903</v>
      </c>
      <c r="C56" s="3">
        <f t="shared" si="3"/>
        <v>134551205.52521881</v>
      </c>
    </row>
    <row r="57" spans="1:3" x14ac:dyDescent="0.25">
      <c r="A57" s="4">
        <v>53</v>
      </c>
      <c r="B57" s="1">
        <v>43904</v>
      </c>
      <c r="C57" s="3">
        <f t="shared" si="3"/>
        <v>171768018.50120348</v>
      </c>
    </row>
    <row r="58" spans="1:3" x14ac:dyDescent="0.25">
      <c r="A58" s="4">
        <v>54</v>
      </c>
      <c r="B58" s="1">
        <v>43905</v>
      </c>
      <c r="C58" s="3">
        <f t="shared" si="3"/>
        <v>219278987.98572841</v>
      </c>
    </row>
    <row r="59" spans="1:3" x14ac:dyDescent="0.25">
      <c r="A59" s="4">
        <v>55</v>
      </c>
      <c r="B59" s="1">
        <v>43906</v>
      </c>
      <c r="C59" s="3">
        <f t="shared" si="3"/>
        <v>279931473.80755478</v>
      </c>
    </row>
    <row r="60" spans="1:3" x14ac:dyDescent="0.25">
      <c r="A60" s="4">
        <v>56</v>
      </c>
      <c r="B60" s="1">
        <v>43907</v>
      </c>
      <c r="C60" s="3">
        <f t="shared" si="3"/>
        <v>357360414.45598954</v>
      </c>
    </row>
    <row r="61" spans="1:3" x14ac:dyDescent="0.25">
      <c r="A61" s="4">
        <v>57</v>
      </c>
      <c r="B61" s="1">
        <v>43908</v>
      </c>
      <c r="C61" s="3">
        <f t="shared" si="3"/>
        <v>456206171.04295713</v>
      </c>
    </row>
    <row r="62" spans="1:3" x14ac:dyDescent="0.25">
      <c r="A62" s="4">
        <v>58</v>
      </c>
      <c r="B62" s="1">
        <v>43909</v>
      </c>
      <c r="C62" s="3">
        <f t="shared" si="3"/>
        <v>582392626.82326996</v>
      </c>
    </row>
    <row r="63" spans="1:3" x14ac:dyDescent="0.25">
      <c r="A63" s="4">
        <v>59</v>
      </c>
      <c r="B63" s="1">
        <v>43910</v>
      </c>
      <c r="C63" s="3">
        <f t="shared" si="3"/>
        <v>743482208.93787551</v>
      </c>
    </row>
    <row r="64" spans="1:3" x14ac:dyDescent="0.25">
      <c r="A64" s="4">
        <v>60</v>
      </c>
      <c r="B64" s="1">
        <v>43911</v>
      </c>
      <c r="C64" s="3">
        <f t="shared" si="3"/>
        <v>949129109.03812373</v>
      </c>
    </row>
    <row r="65" spans="1:3" x14ac:dyDescent="0.25">
      <c r="A65" s="4">
        <v>61</v>
      </c>
      <c r="B65" s="1">
        <v>43912</v>
      </c>
      <c r="C65" s="3">
        <f t="shared" si="3"/>
        <v>1211657864.5646892</v>
      </c>
    </row>
    <row r="66" spans="1:3" x14ac:dyDescent="0.25">
      <c r="A66" s="4">
        <v>62</v>
      </c>
      <c r="B66" s="1">
        <v>43913</v>
      </c>
      <c r="C66" s="3">
        <f t="shared" si="3"/>
        <v>1546801975.3912005</v>
      </c>
    </row>
    <row r="67" spans="1:3" x14ac:dyDescent="0.25">
      <c r="A67" s="4">
        <v>63</v>
      </c>
      <c r="B67" s="1">
        <v>43914</v>
      </c>
      <c r="C67" s="3">
        <f t="shared" si="3"/>
        <v>1974646821.5544572</v>
      </c>
    </row>
    <row r="68" spans="1:3" x14ac:dyDescent="0.25">
      <c r="A68" s="4">
        <v>64</v>
      </c>
      <c r="B68" s="1">
        <v>43915</v>
      </c>
      <c r="C68" s="3">
        <f t="shared" si="3"/>
        <v>2520833391.6750793</v>
      </c>
    </row>
    <row r="69" spans="1:3" x14ac:dyDescent="0.25">
      <c r="A69" s="4">
        <v>65</v>
      </c>
      <c r="B69" s="1">
        <v>43916</v>
      </c>
      <c r="C69" s="3">
        <f t="shared" si="3"/>
        <v>3218094962.2078214</v>
      </c>
    </row>
    <row r="70" spans="1:3" x14ac:dyDescent="0.25">
      <c r="A70" s="4">
        <v>66</v>
      </c>
      <c r="B70" s="1">
        <v>43917</v>
      </c>
      <c r="C70" s="3">
        <f t="shared" si="3"/>
        <v>4108218821.5960536</v>
      </c>
    </row>
    <row r="71" spans="1:3" x14ac:dyDescent="0.25">
      <c r="A71" s="4">
        <v>67</v>
      </c>
      <c r="B71" s="1">
        <v>43918</v>
      </c>
      <c r="C71" s="3">
        <f t="shared" si="3"/>
        <v>5244550606.591486</v>
      </c>
    </row>
    <row r="72" spans="1:3" x14ac:dyDescent="0.25">
      <c r="A72" s="4">
        <v>68</v>
      </c>
      <c r="B72" s="1">
        <v>43919</v>
      </c>
      <c r="C72" s="3">
        <f t="shared" si="3"/>
        <v>6695191337.0605803</v>
      </c>
    </row>
    <row r="73" spans="1:3" x14ac:dyDescent="0.25">
      <c r="B73" s="1"/>
      <c r="C73" s="3"/>
    </row>
    <row r="74" spans="1:3" x14ac:dyDescent="0.25">
      <c r="B74" s="1"/>
      <c r="C74" s="3"/>
    </row>
    <row r="75" spans="1:3" x14ac:dyDescent="0.25">
      <c r="B75" s="1"/>
      <c r="C75" s="3"/>
    </row>
    <row r="76" spans="1:3" x14ac:dyDescent="0.25">
      <c r="B76" s="1"/>
      <c r="C76" s="3"/>
    </row>
    <row r="77" spans="1:3" x14ac:dyDescent="0.25">
      <c r="B77" s="1"/>
      <c r="C77" s="3"/>
    </row>
    <row r="78" spans="1:3" x14ac:dyDescent="0.25">
      <c r="B78" s="1"/>
      <c r="C78" s="3"/>
    </row>
    <row r="79" spans="1:3" x14ac:dyDescent="0.25">
      <c r="B79" s="1"/>
      <c r="C79" s="3"/>
    </row>
    <row r="80" spans="1:3" x14ac:dyDescent="0.25">
      <c r="B80" s="1"/>
      <c r="C80" s="3"/>
    </row>
    <row r="81" spans="2:3" x14ac:dyDescent="0.25">
      <c r="B81" s="1"/>
      <c r="C81" s="3"/>
    </row>
    <row r="82" spans="2:3" x14ac:dyDescent="0.25">
      <c r="B82" s="1"/>
      <c r="C82" s="3"/>
    </row>
    <row r="83" spans="2:3" x14ac:dyDescent="0.25">
      <c r="B83" s="1"/>
      <c r="C83" s="3"/>
    </row>
    <row r="84" spans="2:3" x14ac:dyDescent="0.25">
      <c r="B84" s="1"/>
      <c r="C84" s="3"/>
    </row>
    <row r="85" spans="2:3" x14ac:dyDescent="0.25">
      <c r="B85" s="1"/>
      <c r="C85" s="3"/>
    </row>
    <row r="86" spans="2:3" x14ac:dyDescent="0.25">
      <c r="B86" s="1"/>
      <c r="C86" s="3"/>
    </row>
    <row r="87" spans="2:3" x14ac:dyDescent="0.25">
      <c r="B87" s="1"/>
      <c r="C87" s="3"/>
    </row>
  </sheetData>
  <pageMargins left="0.7" right="0.7" top="0.75" bottom="0.75" header="0.3" footer="0.3"/>
  <pageSetup orientation="portrait" horizontalDpi="4294967293" verticalDpi="0" r:id="rId1"/>
  <headerFooter differentOddEven="1" differentFirst="1">
    <oddHeader>&amp;RClasificación: Pública</oddHeader>
    <evenHeader>&amp;RClasificación: Pública</evenHeader>
    <firstHeader>&amp;RClasificación: Pública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A1D8-1E67-4922-9178-4E9B73BA83E2}">
  <dimension ref="A1:H142"/>
  <sheetViews>
    <sheetView tabSelected="1" zoomScaleNormal="100" workbookViewId="0">
      <selection activeCell="H15" sqref="H15"/>
    </sheetView>
  </sheetViews>
  <sheetFormatPr defaultRowHeight="15" x14ac:dyDescent="0.25"/>
  <cols>
    <col min="1" max="1" width="9.7109375" style="4" customWidth="1"/>
    <col min="2" max="2" width="20.85546875" bestFit="1" customWidth="1"/>
    <col min="3" max="3" width="18.85546875" bestFit="1" customWidth="1"/>
    <col min="4" max="4" width="16.140625" bestFit="1" customWidth="1"/>
    <col min="5" max="5" width="8.28515625" bestFit="1" customWidth="1"/>
    <col min="6" max="6" width="11.28515625" customWidth="1"/>
    <col min="7" max="7" width="13.85546875" bestFit="1" customWidth="1"/>
    <col min="12" max="12" width="11" bestFit="1" customWidth="1"/>
  </cols>
  <sheetData>
    <row r="1" spans="1:8" x14ac:dyDescent="0.25">
      <c r="C1">
        <v>411.19</v>
      </c>
    </row>
    <row r="2" spans="1:8" x14ac:dyDescent="0.25">
      <c r="B2" s="8" t="s">
        <v>10</v>
      </c>
      <c r="C2">
        <v>0.2442</v>
      </c>
    </row>
    <row r="3" spans="1:8" x14ac:dyDescent="0.25">
      <c r="C3" t="s">
        <v>9</v>
      </c>
      <c r="D3" t="s">
        <v>0</v>
      </c>
      <c r="E3" t="s">
        <v>1</v>
      </c>
      <c r="F3" t="s">
        <v>3</v>
      </c>
      <c r="H3" s="8" t="s">
        <v>5</v>
      </c>
    </row>
    <row r="4" spans="1:8" x14ac:dyDescent="0.25">
      <c r="A4" s="4">
        <v>0</v>
      </c>
      <c r="B4" s="1">
        <v>43851</v>
      </c>
      <c r="C4" s="3">
        <f t="shared" ref="C4:C67" si="0">$C$1*EXP($C$2*A4)</f>
        <v>411.19</v>
      </c>
      <c r="D4" s="3">
        <v>282</v>
      </c>
      <c r="E4" s="5">
        <v>6</v>
      </c>
      <c r="F4" s="2">
        <f>E4/D4</f>
        <v>2.1276595744680851E-2</v>
      </c>
      <c r="H4" s="8"/>
    </row>
    <row r="5" spans="1:8" x14ac:dyDescent="0.25">
      <c r="A5" s="4">
        <v>1</v>
      </c>
      <c r="B5" s="1">
        <v>43852</v>
      </c>
      <c r="C5" s="3">
        <f t="shared" si="0"/>
        <v>524.92499975610997</v>
      </c>
      <c r="D5" s="3">
        <v>314</v>
      </c>
      <c r="E5" s="5">
        <v>6</v>
      </c>
      <c r="F5" s="2">
        <f>E5/D5</f>
        <v>1.9108280254777069E-2</v>
      </c>
      <c r="H5" s="8" t="s">
        <v>6</v>
      </c>
    </row>
    <row r="6" spans="1:8" x14ac:dyDescent="0.25">
      <c r="A6" s="4">
        <v>2</v>
      </c>
      <c r="B6" s="1">
        <v>43853</v>
      </c>
      <c r="C6" s="3">
        <f t="shared" si="0"/>
        <v>670.11905778095775</v>
      </c>
      <c r="D6" s="3">
        <v>581</v>
      </c>
      <c r="E6" s="5">
        <v>17</v>
      </c>
      <c r="F6" s="2">
        <f>E6/D6</f>
        <v>2.9259896729776247E-2</v>
      </c>
      <c r="H6" s="8" t="s">
        <v>7</v>
      </c>
    </row>
    <row r="7" spans="1:8" x14ac:dyDescent="0.25">
      <c r="A7" s="4">
        <v>3</v>
      </c>
      <c r="B7" s="1">
        <v>43854</v>
      </c>
      <c r="C7" s="3">
        <f t="shared" si="0"/>
        <v>855.47373779088468</v>
      </c>
      <c r="D7" s="3">
        <v>846</v>
      </c>
      <c r="E7" s="5">
        <v>25</v>
      </c>
      <c r="F7" s="2">
        <f>E7/D7</f>
        <v>2.955082742316785E-2</v>
      </c>
      <c r="H7" s="8" t="s">
        <v>8</v>
      </c>
    </row>
    <row r="8" spans="1:8" x14ac:dyDescent="0.25">
      <c r="A8" s="4">
        <v>4</v>
      </c>
      <c r="B8" s="1">
        <v>43855</v>
      </c>
      <c r="C8" s="3">
        <f t="shared" si="0"/>
        <v>1092.0974527620776</v>
      </c>
      <c r="D8" s="3">
        <v>1320</v>
      </c>
      <c r="E8" s="5">
        <v>41</v>
      </c>
      <c r="F8" s="2">
        <f>E8/D8</f>
        <v>3.1060606060606059E-2</v>
      </c>
    </row>
    <row r="9" spans="1:8" x14ac:dyDescent="0.25">
      <c r="A9" s="4">
        <v>5</v>
      </c>
      <c r="B9" s="1">
        <v>43856</v>
      </c>
      <c r="C9" s="3">
        <f t="shared" si="0"/>
        <v>1394.1711985329941</v>
      </c>
      <c r="D9" s="3">
        <v>2014</v>
      </c>
      <c r="E9" s="5">
        <v>56</v>
      </c>
      <c r="F9" s="2">
        <f>E9/D9</f>
        <v>2.7805362462760674E-2</v>
      </c>
      <c r="H9" s="8" t="s">
        <v>11</v>
      </c>
    </row>
    <row r="10" spans="1:8" x14ac:dyDescent="0.25">
      <c r="A10" s="4">
        <v>6</v>
      </c>
      <c r="B10" s="1">
        <v>43857</v>
      </c>
      <c r="C10" s="3">
        <f t="shared" si="0"/>
        <v>1779.7984290714937</v>
      </c>
      <c r="D10" s="3">
        <v>2798</v>
      </c>
      <c r="E10" s="5">
        <v>80</v>
      </c>
      <c r="F10" s="2">
        <f>E10/D10</f>
        <v>2.8591851322373123E-2</v>
      </c>
      <c r="H10" s="8" t="s">
        <v>12</v>
      </c>
    </row>
    <row r="11" spans="1:8" x14ac:dyDescent="0.25">
      <c r="A11" s="4">
        <v>7</v>
      </c>
      <c r="B11" s="1">
        <v>43858</v>
      </c>
      <c r="C11" s="3">
        <f t="shared" si="0"/>
        <v>2272.0900069220525</v>
      </c>
      <c r="D11" s="3">
        <v>4593</v>
      </c>
      <c r="E11" s="5">
        <v>106</v>
      </c>
      <c r="F11" s="2">
        <f>E11/D11</f>
        <v>2.3078597866318312E-2</v>
      </c>
    </row>
    <row r="12" spans="1:8" x14ac:dyDescent="0.25">
      <c r="A12" s="4">
        <v>8</v>
      </c>
      <c r="B12" s="1">
        <v>43859</v>
      </c>
      <c r="C12" s="3">
        <f t="shared" si="0"/>
        <v>2900.5492505396974</v>
      </c>
      <c r="D12" s="3">
        <v>6065</v>
      </c>
      <c r="E12" s="5">
        <v>132</v>
      </c>
      <c r="F12" s="2">
        <f>E12/D12</f>
        <v>2.176422093981863E-2</v>
      </c>
      <c r="H12" s="8" t="s">
        <v>13</v>
      </c>
    </row>
    <row r="13" spans="1:8" x14ac:dyDescent="0.25">
      <c r="A13" s="4">
        <v>9</v>
      </c>
      <c r="B13" s="1">
        <v>43860</v>
      </c>
      <c r="C13" s="3">
        <f t="shared" si="0"/>
        <v>3702.8400851969536</v>
      </c>
      <c r="D13" s="3">
        <v>7818</v>
      </c>
      <c r="E13" s="5">
        <v>170</v>
      </c>
      <c r="F13" s="2">
        <f>E13/D13</f>
        <v>2.1744691737017138E-2</v>
      </c>
      <c r="H13" s="8" t="s">
        <v>14</v>
      </c>
    </row>
    <row r="14" spans="1:8" x14ac:dyDescent="0.25">
      <c r="A14" s="4">
        <v>10</v>
      </c>
      <c r="B14" s="1">
        <v>43861</v>
      </c>
      <c r="C14" s="3">
        <f t="shared" si="0"/>
        <v>4727.0442637683927</v>
      </c>
      <c r="D14" s="3">
        <v>9826</v>
      </c>
      <c r="E14" s="5">
        <v>213</v>
      </c>
      <c r="F14" s="2">
        <f>E14/D14</f>
        <v>2.1677182983920212E-2</v>
      </c>
    </row>
    <row r="15" spans="1:8" x14ac:dyDescent="0.25">
      <c r="A15" s="4">
        <v>11</v>
      </c>
      <c r="B15" s="1">
        <v>43862</v>
      </c>
      <c r="C15" s="3">
        <f t="shared" si="0"/>
        <v>6034.5429339374596</v>
      </c>
      <c r="D15" s="3">
        <v>11953</v>
      </c>
      <c r="E15" s="5">
        <v>259</v>
      </c>
      <c r="F15" s="2">
        <f>E15/D15</f>
        <v>2.1668200451769429E-2</v>
      </c>
    </row>
    <row r="16" spans="1:8" x14ac:dyDescent="0.25">
      <c r="A16" s="4">
        <v>12</v>
      </c>
      <c r="B16" s="1">
        <v>43863</v>
      </c>
      <c r="C16" s="3">
        <f t="shared" si="0"/>
        <v>7703.6952458118058</v>
      </c>
      <c r="D16" s="3">
        <v>14557</v>
      </c>
      <c r="E16" s="5">
        <v>305</v>
      </c>
      <c r="F16" s="2">
        <f>E16/D16</f>
        <v>2.0952119255341073E-2</v>
      </c>
    </row>
    <row r="17" spans="1:7" x14ac:dyDescent="0.25">
      <c r="A17" s="4">
        <v>13</v>
      </c>
      <c r="B17" s="1">
        <v>43864</v>
      </c>
      <c r="C17" s="3">
        <f t="shared" si="0"/>
        <v>9834.5344610250904</v>
      </c>
      <c r="D17" s="3">
        <v>17391</v>
      </c>
      <c r="E17" s="5">
        <v>362</v>
      </c>
      <c r="F17" s="2">
        <f>E17/D17</f>
        <v>2.0815364268874707E-2</v>
      </c>
    </row>
    <row r="18" spans="1:7" x14ac:dyDescent="0.25">
      <c r="A18" s="4">
        <v>14</v>
      </c>
      <c r="B18" s="1">
        <v>43865</v>
      </c>
      <c r="C18" s="3">
        <f t="shared" si="0"/>
        <v>12554.76300385479</v>
      </c>
      <c r="D18" s="3">
        <v>20630</v>
      </c>
      <c r="E18" s="5">
        <v>426</v>
      </c>
      <c r="F18" s="2">
        <f>E18/D18</f>
        <v>2.0649539505574407E-2</v>
      </c>
    </row>
    <row r="19" spans="1:7" x14ac:dyDescent="0.25">
      <c r="A19" s="4">
        <v>15</v>
      </c>
      <c r="B19" s="1">
        <v>43866</v>
      </c>
      <c r="C19" s="3">
        <f t="shared" si="0"/>
        <v>16027.405741230314</v>
      </c>
      <c r="D19" s="3">
        <v>24554</v>
      </c>
      <c r="E19" s="5">
        <v>492</v>
      </c>
      <c r="F19" s="2">
        <f>E19/D19</f>
        <v>2.0037468436914556E-2</v>
      </c>
    </row>
    <row r="20" spans="1:7" x14ac:dyDescent="0.25">
      <c r="A20" s="4">
        <v>16</v>
      </c>
      <c r="B20" s="1">
        <v>43867</v>
      </c>
      <c r="C20" s="3">
        <f t="shared" si="0"/>
        <v>20460.580157120552</v>
      </c>
      <c r="D20" s="3">
        <v>28276</v>
      </c>
      <c r="E20" s="5">
        <v>565</v>
      </c>
      <c r="F20" s="2">
        <f>E20/D20</f>
        <v>1.9981609845805631E-2</v>
      </c>
    </row>
    <row r="21" spans="1:7" x14ac:dyDescent="0.25">
      <c r="A21" s="4">
        <v>17</v>
      </c>
      <c r="B21" s="1">
        <v>43868</v>
      </c>
      <c r="C21" s="3">
        <f t="shared" si="0"/>
        <v>26119.968953491989</v>
      </c>
      <c r="D21" s="3">
        <v>31841</v>
      </c>
      <c r="E21" s="5">
        <v>638</v>
      </c>
      <c r="F21" s="2">
        <f>E21/D21</f>
        <v>2.0037059137589901E-2</v>
      </c>
    </row>
    <row r="22" spans="1:7" x14ac:dyDescent="0.25">
      <c r="A22" s="4">
        <v>18</v>
      </c>
      <c r="B22" s="1">
        <v>43869</v>
      </c>
      <c r="C22" s="3">
        <f t="shared" si="0"/>
        <v>33344.742568013295</v>
      </c>
      <c r="D22" s="3">
        <v>34886</v>
      </c>
      <c r="E22" s="5">
        <v>724</v>
      </c>
      <c r="F22" s="2">
        <f>E22/D22</f>
        <v>2.0753310783695467E-2</v>
      </c>
    </row>
    <row r="23" spans="1:7" x14ac:dyDescent="0.25">
      <c r="A23" s="4">
        <v>19</v>
      </c>
      <c r="B23" s="1">
        <v>43870</v>
      </c>
      <c r="C23" s="3">
        <f t="shared" si="0"/>
        <v>42567.885854184024</v>
      </c>
      <c r="D23" s="3">
        <v>37558</v>
      </c>
      <c r="E23" s="5">
        <v>813</v>
      </c>
      <c r="F23" s="2">
        <f>E23/D23</f>
        <v>2.1646520048990894E-2</v>
      </c>
    </row>
    <row r="24" spans="1:7" x14ac:dyDescent="0.25">
      <c r="A24" s="4">
        <v>20</v>
      </c>
      <c r="B24" s="1">
        <v>43871</v>
      </c>
      <c r="C24" s="3">
        <f t="shared" si="0"/>
        <v>54342.147113562271</v>
      </c>
      <c r="D24" s="3">
        <v>40554</v>
      </c>
      <c r="E24" s="5">
        <v>910</v>
      </c>
      <c r="F24" s="2">
        <f>E24/D24</f>
        <v>2.2439216846673569E-2</v>
      </c>
    </row>
    <row r="25" spans="1:7" x14ac:dyDescent="0.25">
      <c r="A25" s="4">
        <v>21</v>
      </c>
      <c r="B25" s="1">
        <v>43872</v>
      </c>
      <c r="C25" s="7">
        <f t="shared" si="0"/>
        <v>69373.164620572352</v>
      </c>
      <c r="D25" s="7">
        <v>43103</v>
      </c>
      <c r="E25" s="5">
        <v>1018</v>
      </c>
      <c r="F25" s="2">
        <f>E25/D25</f>
        <v>2.3617845625594505E-2</v>
      </c>
    </row>
    <row r="26" spans="1:7" x14ac:dyDescent="0.25">
      <c r="A26" s="4">
        <v>22</v>
      </c>
      <c r="B26" s="1">
        <v>43873</v>
      </c>
      <c r="C26" s="3">
        <f t="shared" si="0"/>
        <v>88561.75593164844</v>
      </c>
      <c r="D26" s="3">
        <v>45171</v>
      </c>
      <c r="E26" s="5">
        <v>1115</v>
      </c>
      <c r="F26" s="2">
        <f>E26/D26</f>
        <v>2.4683978658874055E-2</v>
      </c>
    </row>
    <row r="27" spans="1:7" x14ac:dyDescent="0.25">
      <c r="A27" s="4">
        <v>23</v>
      </c>
      <c r="B27" s="1">
        <v>43874</v>
      </c>
      <c r="C27" s="3">
        <f t="shared" si="0"/>
        <v>113057.90440142328</v>
      </c>
      <c r="D27" s="3">
        <v>46997</v>
      </c>
      <c r="E27" s="5">
        <v>1369</v>
      </c>
      <c r="F27" s="2">
        <f>E27/D27</f>
        <v>2.9129518905462049E-2</v>
      </c>
    </row>
    <row r="28" spans="1:7" x14ac:dyDescent="0.25">
      <c r="A28" s="4">
        <v>24</v>
      </c>
      <c r="B28" s="1">
        <v>43875</v>
      </c>
      <c r="C28" s="3">
        <f t="shared" si="0"/>
        <v>144329.67834904406</v>
      </c>
      <c r="D28" s="3">
        <v>49053</v>
      </c>
      <c r="E28" s="5">
        <v>1383</v>
      </c>
      <c r="F28" s="2">
        <f>E28/D28</f>
        <v>2.8193994251116138E-2</v>
      </c>
      <c r="G28" s="5"/>
    </row>
    <row r="29" spans="1:7" x14ac:dyDescent="0.25">
      <c r="A29" s="4">
        <v>25</v>
      </c>
      <c r="B29" s="1">
        <v>43876</v>
      </c>
      <c r="C29" s="3">
        <f t="shared" si="0"/>
        <v>184251.21324003843</v>
      </c>
      <c r="D29" s="3">
        <v>50580</v>
      </c>
      <c r="E29" s="5">
        <v>1526</v>
      </c>
      <c r="F29" s="2">
        <f>E29/D29</f>
        <v>3.0170027678924478E-2</v>
      </c>
    </row>
    <row r="30" spans="1:7" x14ac:dyDescent="0.25">
      <c r="A30" s="4">
        <v>26</v>
      </c>
      <c r="B30" s="1">
        <v>43877</v>
      </c>
      <c r="C30" s="3">
        <f t="shared" si="0"/>
        <v>235215.0297066808</v>
      </c>
      <c r="D30" s="3">
        <v>51857</v>
      </c>
      <c r="E30" s="5">
        <v>1669</v>
      </c>
      <c r="F30" s="2">
        <f>E30/D30</f>
        <v>3.2184661665734617E-2</v>
      </c>
    </row>
    <row r="31" spans="1:7" x14ac:dyDescent="0.25">
      <c r="A31" s="4">
        <v>27</v>
      </c>
      <c r="B31" s="1">
        <v>43878</v>
      </c>
      <c r="C31" s="3">
        <f t="shared" si="0"/>
        <v>300275.41869066079</v>
      </c>
      <c r="D31" s="3">
        <v>71429</v>
      </c>
      <c r="E31" s="5">
        <v>1775</v>
      </c>
      <c r="F31" s="2">
        <f>E31/D31</f>
        <v>2.4849850900894595E-2</v>
      </c>
    </row>
    <row r="32" spans="1:7" x14ac:dyDescent="0.25">
      <c r="A32" s="4">
        <v>28</v>
      </c>
      <c r="B32" s="1">
        <v>43879</v>
      </c>
      <c r="C32" s="3">
        <f t="shared" si="0"/>
        <v>383331.4868624261</v>
      </c>
      <c r="D32" s="3">
        <v>73332</v>
      </c>
      <c r="E32" s="5">
        <v>1873</v>
      </c>
      <c r="F32" s="2">
        <f>E32/D32</f>
        <v>2.554137347951781E-2</v>
      </c>
    </row>
    <row r="33" spans="1:6" x14ac:dyDescent="0.25">
      <c r="A33" s="4">
        <v>29</v>
      </c>
      <c r="B33" s="1">
        <v>43880</v>
      </c>
      <c r="C33" s="3">
        <f t="shared" si="0"/>
        <v>489360.83233485324</v>
      </c>
      <c r="D33" s="6">
        <v>75204</v>
      </c>
      <c r="E33" s="5">
        <v>2009</v>
      </c>
      <c r="F33" s="2">
        <f>E33/D33</f>
        <v>2.6714004574224775E-2</v>
      </c>
    </row>
    <row r="34" spans="1:6" x14ac:dyDescent="0.25">
      <c r="A34" s="4">
        <v>30</v>
      </c>
      <c r="B34" s="1">
        <v>43881</v>
      </c>
      <c r="C34" s="3">
        <f t="shared" si="0"/>
        <v>624717.8549916643</v>
      </c>
      <c r="D34" s="6">
        <v>75748</v>
      </c>
      <c r="E34" s="5">
        <v>2129</v>
      </c>
      <c r="F34" s="2">
        <f>E34/D34</f>
        <v>2.8106352642974071E-2</v>
      </c>
    </row>
    <row r="35" spans="1:6" x14ac:dyDescent="0.25">
      <c r="A35" s="4">
        <v>31</v>
      </c>
      <c r="B35" s="1">
        <v>43882</v>
      </c>
      <c r="C35" s="3">
        <f t="shared" si="0"/>
        <v>797514.579340784</v>
      </c>
      <c r="D35" s="6">
        <v>76769</v>
      </c>
      <c r="E35" s="5">
        <v>2247</v>
      </c>
      <c r="F35" s="2">
        <f>E35/D35</f>
        <v>2.9269627063007203E-2</v>
      </c>
    </row>
    <row r="36" spans="1:6" x14ac:dyDescent="0.25">
      <c r="A36" s="4">
        <v>32</v>
      </c>
      <c r="B36" s="1">
        <v>43883</v>
      </c>
      <c r="C36" s="3">
        <f t="shared" si="0"/>
        <v>1018106.8128260787</v>
      </c>
      <c r="D36" s="6">
        <v>77794</v>
      </c>
      <c r="E36" s="5">
        <v>2359</v>
      </c>
      <c r="F36" s="2">
        <f>E36/D36</f>
        <v>3.0323675347713193E-2</v>
      </c>
    </row>
    <row r="37" spans="1:6" x14ac:dyDescent="0.25">
      <c r="A37" s="4">
        <v>33</v>
      </c>
      <c r="B37" s="1">
        <v>43884</v>
      </c>
      <c r="C37" s="3">
        <f t="shared" si="0"/>
        <v>1299714.7753457606</v>
      </c>
      <c r="D37" s="6">
        <v>78811</v>
      </c>
      <c r="E37" s="5">
        <f>2445+17</f>
        <v>2462</v>
      </c>
      <c r="F37" s="2">
        <f>E37/D37</f>
        <v>3.1239294007181739E-2</v>
      </c>
    </row>
    <row r="38" spans="1:6" x14ac:dyDescent="0.25">
      <c r="A38" s="4">
        <v>34</v>
      </c>
      <c r="B38" s="1">
        <v>43885</v>
      </c>
      <c r="C38" s="3">
        <f t="shared" si="0"/>
        <v>1659215.3946627725</v>
      </c>
      <c r="D38" s="6">
        <v>79331</v>
      </c>
      <c r="E38" s="5">
        <f>2595+23</f>
        <v>2618</v>
      </c>
      <c r="F38" s="2">
        <f>E38/D38</f>
        <v>3.3000970616782845E-2</v>
      </c>
    </row>
    <row r="39" spans="1:6" x14ac:dyDescent="0.25">
      <c r="A39" s="4">
        <v>35</v>
      </c>
      <c r="B39" s="1">
        <v>43886</v>
      </c>
      <c r="C39" s="3">
        <f t="shared" si="0"/>
        <v>2118153.7504284899</v>
      </c>
      <c r="D39" s="6">
        <v>80239</v>
      </c>
      <c r="E39" s="5">
        <f>2666+34</f>
        <v>2700</v>
      </c>
      <c r="F39" s="2">
        <f>E39/D39</f>
        <v>3.3649472201797134E-2</v>
      </c>
    </row>
    <row r="40" spans="1:6" x14ac:dyDescent="0.25">
      <c r="A40" s="4">
        <v>36</v>
      </c>
      <c r="B40" s="1">
        <v>43887</v>
      </c>
      <c r="C40" s="3">
        <f t="shared" si="0"/>
        <v>2704034.2832439444</v>
      </c>
      <c r="D40" s="6">
        <v>81109</v>
      </c>
      <c r="E40" s="5">
        <f>2718+44</f>
        <v>2762</v>
      </c>
      <c r="F40" s="2">
        <f>E40/D40</f>
        <v>3.4052941103946542E-2</v>
      </c>
    </row>
    <row r="41" spans="1:6" x14ac:dyDescent="0.25">
      <c r="A41" s="4">
        <v>37</v>
      </c>
      <c r="B41" s="1">
        <v>43888</v>
      </c>
      <c r="C41" s="3">
        <f t="shared" si="0"/>
        <v>3451969.1516630743</v>
      </c>
      <c r="D41" s="6">
        <v>82294</v>
      </c>
      <c r="E41" s="5">
        <f>2747+57</f>
        <v>2804</v>
      </c>
      <c r="F41" s="2">
        <f>E41/D41</f>
        <v>3.4072957931319418E-2</v>
      </c>
    </row>
    <row r="42" spans="1:6" x14ac:dyDescent="0.25">
      <c r="A42" s="4">
        <v>38</v>
      </c>
      <c r="B42" s="1">
        <v>43889</v>
      </c>
      <c r="C42" s="3">
        <f t="shared" si="0"/>
        <v>4406782.5241247118</v>
      </c>
      <c r="D42" s="6">
        <v>83652</v>
      </c>
      <c r="E42" s="5">
        <f>2791+67</f>
        <v>2858</v>
      </c>
      <c r="F42" s="2">
        <f>E42/D42</f>
        <v>3.416535169511787E-2</v>
      </c>
    </row>
    <row r="43" spans="1:6" x14ac:dyDescent="0.25">
      <c r="A43" s="4">
        <v>39</v>
      </c>
      <c r="B43" s="1">
        <v>43890</v>
      </c>
      <c r="C43" s="3">
        <f t="shared" si="0"/>
        <v>5625696.9172435924</v>
      </c>
      <c r="D43" s="6">
        <v>85403</v>
      </c>
      <c r="E43" s="5">
        <f>2838+86</f>
        <v>2924</v>
      </c>
      <c r="F43" s="2">
        <f>E43/D43</f>
        <v>3.4237673149655166E-2</v>
      </c>
    </row>
    <row r="44" spans="1:6" x14ac:dyDescent="0.25">
      <c r="A44" s="4">
        <v>40</v>
      </c>
      <c r="B44" s="1">
        <v>43891</v>
      </c>
      <c r="C44" s="3">
        <f t="shared" si="0"/>
        <v>7181762.574265047</v>
      </c>
      <c r="D44" s="6">
        <v>87137</v>
      </c>
      <c r="E44" s="5">
        <f>2873+104</f>
        <v>2977</v>
      </c>
      <c r="F44" s="2">
        <f>E44/D44</f>
        <v>3.4164591390568877E-2</v>
      </c>
    </row>
    <row r="45" spans="1:6" x14ac:dyDescent="0.25">
      <c r="A45" s="4">
        <v>41</v>
      </c>
      <c r="B45" s="1">
        <v>43892</v>
      </c>
      <c r="C45" s="3">
        <f t="shared" si="0"/>
        <v>9168235.4083137158</v>
      </c>
      <c r="D45" s="6">
        <v>88984</v>
      </c>
      <c r="E45" s="5">
        <f>2915+128</f>
        <v>3043</v>
      </c>
      <c r="F45" s="2">
        <f>E45/D45</f>
        <v>3.4197159039827382E-2</v>
      </c>
    </row>
    <row r="46" spans="1:6" x14ac:dyDescent="0.25">
      <c r="A46" s="4">
        <v>42</v>
      </c>
      <c r="B46" s="1">
        <v>43893</v>
      </c>
      <c r="C46" s="3">
        <f t="shared" si="0"/>
        <v>11704165.883102778</v>
      </c>
      <c r="D46" s="6">
        <v>90869</v>
      </c>
      <c r="E46" s="5">
        <f>2946+166</f>
        <v>3112</v>
      </c>
      <c r="F46" s="2">
        <f>E46/D46</f>
        <v>3.4247102972410834E-2</v>
      </c>
    </row>
    <row r="47" spans="1:6" x14ac:dyDescent="0.25">
      <c r="A47" s="4">
        <v>43</v>
      </c>
      <c r="B47" s="1">
        <v>43894</v>
      </c>
      <c r="C47" s="3">
        <f t="shared" si="0"/>
        <v>14941533.775950788</v>
      </c>
      <c r="D47" s="6">
        <v>93091</v>
      </c>
      <c r="E47" s="5">
        <f>2984+214</f>
        <v>3198</v>
      </c>
      <c r="F47" s="2">
        <f>E47/D47</f>
        <v>3.4353482076677662E-2</v>
      </c>
    </row>
    <row r="48" spans="1:6" x14ac:dyDescent="0.25">
      <c r="A48" s="4">
        <v>44</v>
      </c>
      <c r="B48" s="1">
        <v>43895</v>
      </c>
      <c r="C48" s="3">
        <f t="shared" si="0"/>
        <v>19074356.413572483</v>
      </c>
      <c r="D48" s="6">
        <v>95324</v>
      </c>
      <c r="E48" s="5">
        <f>3015+266</f>
        <v>3281</v>
      </c>
      <c r="F48" s="2">
        <f>E48/D48</f>
        <v>3.4419453652805167E-2</v>
      </c>
    </row>
    <row r="49" spans="1:6" x14ac:dyDescent="0.25">
      <c r="A49" s="4">
        <v>45</v>
      </c>
      <c r="B49" s="1">
        <v>43896</v>
      </c>
      <c r="C49" s="3">
        <f t="shared" si="0"/>
        <v>24350316.24247307</v>
      </c>
      <c r="D49" s="6">
        <v>98192</v>
      </c>
      <c r="E49" s="5">
        <f>3045+335</f>
        <v>3380</v>
      </c>
      <c r="F49" s="2">
        <f>E49/D49</f>
        <v>3.4422356200097766E-2</v>
      </c>
    </row>
    <row r="50" spans="1:6" x14ac:dyDescent="0.25">
      <c r="A50" s="4">
        <v>46</v>
      </c>
      <c r="B50" s="1">
        <v>43897</v>
      </c>
      <c r="C50" s="3">
        <f t="shared" si="0"/>
        <v>31085604.580951307</v>
      </c>
      <c r="D50" s="6">
        <v>101927</v>
      </c>
      <c r="E50" s="5">
        <f>3073+413</f>
        <v>3486</v>
      </c>
      <c r="F50" s="2">
        <f>E50/D50</f>
        <v>3.4200947737105969E-2</v>
      </c>
    </row>
    <row r="51" spans="1:6" x14ac:dyDescent="0.25">
      <c r="A51" s="4">
        <v>47</v>
      </c>
      <c r="B51" s="1">
        <v>43898</v>
      </c>
      <c r="C51" s="3">
        <f t="shared" si="0"/>
        <v>39683871.147339143</v>
      </c>
      <c r="D51" s="6">
        <v>105586</v>
      </c>
      <c r="E51" s="5">
        <f>3100+484</f>
        <v>3584</v>
      </c>
      <c r="F51" s="2">
        <f>E51/D51</f>
        <v>3.3943894076866252E-2</v>
      </c>
    </row>
    <row r="52" spans="1:6" x14ac:dyDescent="0.25">
      <c r="A52" s="4">
        <v>48</v>
      </c>
      <c r="B52" s="1">
        <v>43899</v>
      </c>
      <c r="C52" s="3">
        <f t="shared" si="0"/>
        <v>50660415.020643793</v>
      </c>
      <c r="D52" s="6">
        <v>109577</v>
      </c>
      <c r="E52" s="5">
        <f>3123+686</f>
        <v>3809</v>
      </c>
      <c r="F52" s="2">
        <f>E52/D52</f>
        <v>3.4760944358761418E-2</v>
      </c>
    </row>
    <row r="53" spans="1:6" x14ac:dyDescent="0.25">
      <c r="A53" s="4">
        <v>49</v>
      </c>
      <c r="B53" s="1">
        <v>43900</v>
      </c>
      <c r="C53" s="3">
        <f t="shared" si="0"/>
        <v>64673066.811828732</v>
      </c>
      <c r="D53" s="6">
        <v>113702</v>
      </c>
      <c r="E53" s="5">
        <f>3140+872</f>
        <v>4012</v>
      </c>
      <c r="F53" s="2">
        <f>E53/D53</f>
        <v>3.5285219257356948E-2</v>
      </c>
    </row>
    <row r="54" spans="1:6" x14ac:dyDescent="0.25">
      <c r="A54" s="4">
        <v>50</v>
      </c>
      <c r="B54" s="1">
        <v>43901</v>
      </c>
      <c r="C54" s="3">
        <f t="shared" si="0"/>
        <v>82561612.832087636</v>
      </c>
      <c r="D54" s="6">
        <v>118319</v>
      </c>
      <c r="E54" s="5">
        <f>3162+1130</f>
        <v>4292</v>
      </c>
      <c r="F54" s="2">
        <f>E54/D54</f>
        <v>3.6274816386210162E-2</v>
      </c>
    </row>
    <row r="55" spans="1:6" x14ac:dyDescent="0.25">
      <c r="A55" s="4">
        <v>51</v>
      </c>
      <c r="B55" s="1">
        <v>43902</v>
      </c>
      <c r="C55" s="3">
        <f t="shared" si="0"/>
        <v>105398123.97127269</v>
      </c>
      <c r="D55" s="6">
        <v>125260</v>
      </c>
      <c r="E55" s="5">
        <f>3173+1440</f>
        <v>4613</v>
      </c>
      <c r="F55" s="2">
        <f>E55/D55</f>
        <v>3.6827399010059075E-2</v>
      </c>
    </row>
    <row r="56" spans="1:6" x14ac:dyDescent="0.25">
      <c r="A56" s="4">
        <v>52</v>
      </c>
      <c r="B56" s="1">
        <v>43903</v>
      </c>
      <c r="C56" s="3">
        <f t="shared" si="0"/>
        <v>134551205.52521881</v>
      </c>
      <c r="D56" s="6">
        <v>132758</v>
      </c>
      <c r="E56" s="5">
        <f>3180+1775</f>
        <v>4955</v>
      </c>
      <c r="F56" s="2">
        <f>E56/D56</f>
        <v>3.7323551123096162E-2</v>
      </c>
    </row>
    <row r="57" spans="1:6" x14ac:dyDescent="0.25">
      <c r="A57" s="4">
        <v>53</v>
      </c>
      <c r="B57" s="1">
        <v>43904</v>
      </c>
      <c r="C57" s="3">
        <f t="shared" si="0"/>
        <v>171768018.50120348</v>
      </c>
      <c r="D57" s="6">
        <v>142534</v>
      </c>
      <c r="E57" s="5">
        <f>3194+2198</f>
        <v>5392</v>
      </c>
      <c r="F57" s="2">
        <f>E57/D57</f>
        <v>3.7829570488444861E-2</v>
      </c>
    </row>
    <row r="58" spans="1:6" x14ac:dyDescent="0.25">
      <c r="A58" s="4">
        <v>54</v>
      </c>
      <c r="B58" s="1">
        <v>43905</v>
      </c>
      <c r="C58" s="3">
        <f t="shared" si="0"/>
        <v>219278987.98572841</v>
      </c>
      <c r="D58" s="6">
        <v>153517</v>
      </c>
      <c r="E58" s="5">
        <v>5735</v>
      </c>
      <c r="F58" s="2">
        <f>E58/D58</f>
        <v>3.7357426213383532E-2</v>
      </c>
    </row>
    <row r="59" spans="1:6" x14ac:dyDescent="0.25">
      <c r="A59" s="4">
        <v>55</v>
      </c>
      <c r="B59" s="1">
        <v>43906</v>
      </c>
      <c r="C59" s="3">
        <f t="shared" si="0"/>
        <v>279931473.80755478</v>
      </c>
      <c r="D59" s="6">
        <v>167515</v>
      </c>
      <c r="E59" s="5">
        <v>6606</v>
      </c>
      <c r="F59" s="2">
        <f>E59/D59</f>
        <v>3.9435274453034054E-2</v>
      </c>
    </row>
    <row r="60" spans="1:6" x14ac:dyDescent="0.25">
      <c r="A60" s="4">
        <v>56</v>
      </c>
      <c r="B60" s="1">
        <v>43907</v>
      </c>
      <c r="C60" s="3">
        <f t="shared" si="0"/>
        <v>357360414.45598954</v>
      </c>
      <c r="D60" s="6">
        <v>179111</v>
      </c>
      <c r="E60" s="5">
        <v>7426</v>
      </c>
      <c r="F60" s="2">
        <f>E60/D60</f>
        <v>4.1460323486553034E-2</v>
      </c>
    </row>
    <row r="61" spans="1:6" x14ac:dyDescent="0.25">
      <c r="A61" s="4">
        <v>57</v>
      </c>
      <c r="B61" s="1">
        <v>43908</v>
      </c>
      <c r="C61" s="3">
        <f t="shared" si="0"/>
        <v>456206171.04295713</v>
      </c>
      <c r="D61" s="6">
        <v>191127</v>
      </c>
      <c r="E61" s="5">
        <v>7807</v>
      </c>
      <c r="F61" s="2">
        <f>E61/D61</f>
        <v>4.084718537935509E-2</v>
      </c>
    </row>
    <row r="62" spans="1:6" x14ac:dyDescent="0.25">
      <c r="A62" s="4">
        <v>58</v>
      </c>
      <c r="B62" s="1">
        <v>43909</v>
      </c>
      <c r="C62" s="3">
        <f t="shared" si="0"/>
        <v>582392626.82326996</v>
      </c>
      <c r="D62" s="6">
        <v>209839</v>
      </c>
      <c r="E62" s="5">
        <v>8778</v>
      </c>
      <c r="F62" s="2">
        <f>E62/D62</f>
        <v>4.1832071254628546E-2</v>
      </c>
    </row>
    <row r="63" spans="1:6" x14ac:dyDescent="0.25">
      <c r="A63" s="4">
        <v>59</v>
      </c>
      <c r="B63" s="1">
        <v>43910</v>
      </c>
      <c r="C63" s="3">
        <f t="shared" si="0"/>
        <v>743482208.93787551</v>
      </c>
      <c r="D63" s="6">
        <v>234073</v>
      </c>
      <c r="E63" s="5">
        <v>9840</v>
      </c>
      <c r="F63" s="2">
        <f>E63/D63</f>
        <v>4.2038167580199341E-2</v>
      </c>
    </row>
    <row r="64" spans="1:6" x14ac:dyDescent="0.25">
      <c r="A64" s="4">
        <v>60</v>
      </c>
      <c r="B64" s="1">
        <v>43911</v>
      </c>
      <c r="C64" s="3">
        <f t="shared" si="0"/>
        <v>949129109.03812373</v>
      </c>
      <c r="D64" s="6">
        <v>266073</v>
      </c>
      <c r="E64" s="5">
        <v>11183</v>
      </c>
      <c r="F64" s="2">
        <f>E64/D64</f>
        <v>4.2029818884291151E-2</v>
      </c>
    </row>
    <row r="65" spans="1:6" x14ac:dyDescent="0.25">
      <c r="A65" s="4">
        <v>61</v>
      </c>
      <c r="B65" s="1">
        <v>43912</v>
      </c>
      <c r="C65" s="3">
        <f t="shared" si="0"/>
        <v>1211657864.5646892</v>
      </c>
      <c r="D65" s="6">
        <v>292142</v>
      </c>
      <c r="E65" s="5">
        <v>12783</v>
      </c>
      <c r="F65" s="2">
        <f>E65/D65</f>
        <v>4.3756118599858972E-2</v>
      </c>
    </row>
    <row r="66" spans="1:6" x14ac:dyDescent="0.25">
      <c r="A66" s="4">
        <v>62</v>
      </c>
      <c r="B66" s="1">
        <v>43913</v>
      </c>
      <c r="C66" s="3">
        <f t="shared" si="0"/>
        <v>1546801975.3912005</v>
      </c>
      <c r="D66" s="6">
        <v>332930</v>
      </c>
      <c r="E66" s="5">
        <v>14509</v>
      </c>
      <c r="F66" s="2">
        <f>E66/D66</f>
        <v>4.357973147508485E-2</v>
      </c>
    </row>
    <row r="67" spans="1:6" x14ac:dyDescent="0.25">
      <c r="A67" s="4">
        <v>63</v>
      </c>
      <c r="B67" s="1">
        <v>43914</v>
      </c>
      <c r="C67" s="3">
        <f t="shared" si="0"/>
        <v>1974646821.5544572</v>
      </c>
      <c r="D67" s="6">
        <v>372755</v>
      </c>
      <c r="E67" s="5">
        <v>16231</v>
      </c>
      <c r="F67" s="2">
        <f>E67/D67</f>
        <v>4.3543346165712066E-2</v>
      </c>
    </row>
    <row r="68" spans="1:6" x14ac:dyDescent="0.25">
      <c r="A68" s="4">
        <v>64</v>
      </c>
      <c r="B68" s="1">
        <v>43915</v>
      </c>
      <c r="C68" s="3">
        <f t="shared" ref="C68:C104" si="1">$C$1*EXP($C$2*A68)</f>
        <v>2520833391.6750793</v>
      </c>
      <c r="D68" s="6">
        <v>413467</v>
      </c>
      <c r="E68" s="5">
        <v>18433</v>
      </c>
      <c r="F68" s="2">
        <f>E68/D68</f>
        <v>4.4581550643703123E-2</v>
      </c>
    </row>
    <row r="69" spans="1:6" x14ac:dyDescent="0.25">
      <c r="A69" s="4">
        <v>65</v>
      </c>
      <c r="B69" s="1">
        <v>43916</v>
      </c>
      <c r="C69" s="3">
        <f t="shared" si="1"/>
        <v>3218094962.2078214</v>
      </c>
      <c r="D69" s="6">
        <v>462684</v>
      </c>
      <c r="E69" s="5">
        <v>20834</v>
      </c>
      <c r="F69" s="2">
        <f>E69/D69</f>
        <v>4.5028572416595344E-2</v>
      </c>
    </row>
    <row r="70" spans="1:6" x14ac:dyDescent="0.25">
      <c r="A70" s="4">
        <v>66</v>
      </c>
      <c r="B70" s="1">
        <v>43917</v>
      </c>
      <c r="C70" s="3">
        <f t="shared" si="1"/>
        <v>4108218821.5960536</v>
      </c>
      <c r="D70" s="6">
        <v>509164</v>
      </c>
      <c r="E70" s="5">
        <v>23335</v>
      </c>
      <c r="F70" s="2">
        <f>E70/D70</f>
        <v>4.5830027260371907E-2</v>
      </c>
    </row>
    <row r="71" spans="1:6" x14ac:dyDescent="0.25">
      <c r="A71" s="4">
        <v>67</v>
      </c>
      <c r="B71" s="1">
        <v>43918</v>
      </c>
      <c r="C71" s="3">
        <f t="shared" si="1"/>
        <v>5244550606.591486</v>
      </c>
      <c r="D71" s="6">
        <v>571659</v>
      </c>
      <c r="E71" s="5">
        <v>26493</v>
      </c>
      <c r="F71" s="2">
        <f>E71/D71</f>
        <v>4.6344061757096454E-2</v>
      </c>
    </row>
    <row r="72" spans="1:6" x14ac:dyDescent="0.25">
      <c r="A72" s="4">
        <v>68</v>
      </c>
      <c r="B72" s="1">
        <v>43919</v>
      </c>
      <c r="C72" s="3">
        <f t="shared" si="1"/>
        <v>6695191337.0605803</v>
      </c>
      <c r="D72" s="6">
        <v>634813</v>
      </c>
      <c r="E72" s="5">
        <v>29891</v>
      </c>
      <c r="F72" s="2">
        <f>E72/D72</f>
        <v>4.7086307306246092E-2</v>
      </c>
    </row>
    <row r="73" spans="1:6" x14ac:dyDescent="0.25">
      <c r="B73" s="1">
        <f>B72+1</f>
        <v>43920</v>
      </c>
      <c r="C73" s="3"/>
      <c r="D73" s="6">
        <v>693282</v>
      </c>
      <c r="E73" s="5">
        <v>33106</v>
      </c>
      <c r="F73" s="2">
        <f>E73/D73</f>
        <v>4.7752573988651084E-2</v>
      </c>
    </row>
    <row r="74" spans="1:6" x14ac:dyDescent="0.25">
      <c r="B74" s="1">
        <f t="shared" ref="B74:B137" si="2">B73+1</f>
        <v>43921</v>
      </c>
      <c r="C74" s="3"/>
      <c r="D74" s="6">
        <v>750890</v>
      </c>
      <c r="E74" s="5">
        <v>36405</v>
      </c>
      <c r="F74" s="2">
        <f>E74/D74</f>
        <v>4.8482467471933306E-2</v>
      </c>
    </row>
    <row r="75" spans="1:6" x14ac:dyDescent="0.25">
      <c r="B75" s="1">
        <f t="shared" si="2"/>
        <v>43922</v>
      </c>
      <c r="C75" s="3"/>
      <c r="D75" s="6">
        <v>823626</v>
      </c>
      <c r="E75" s="5">
        <v>40598</v>
      </c>
      <c r="F75" s="2">
        <f>E75/D75</f>
        <v>4.9291790205748726E-2</v>
      </c>
    </row>
    <row r="76" spans="1:6" x14ac:dyDescent="0.25">
      <c r="B76" s="1">
        <f t="shared" si="2"/>
        <v>43923</v>
      </c>
      <c r="C76" s="3"/>
      <c r="D76" s="6">
        <v>896475</v>
      </c>
      <c r="E76" s="5">
        <v>45525</v>
      </c>
      <c r="F76" s="2">
        <f>E76/D76</f>
        <v>5.0782230402409437E-2</v>
      </c>
    </row>
    <row r="77" spans="1:6" x14ac:dyDescent="0.25">
      <c r="B77" s="1">
        <f t="shared" si="2"/>
        <v>43924</v>
      </c>
      <c r="C77" s="3"/>
      <c r="D77" s="6">
        <v>972303</v>
      </c>
      <c r="E77" s="5">
        <v>50321</v>
      </c>
      <c r="F77" s="2">
        <f>E77/D77</f>
        <v>5.1754442802295172E-2</v>
      </c>
    </row>
    <row r="78" spans="1:6" x14ac:dyDescent="0.25">
      <c r="B78" s="1">
        <f t="shared" si="2"/>
        <v>43925</v>
      </c>
      <c r="C78" s="3"/>
      <c r="D78" s="6">
        <v>1051697</v>
      </c>
      <c r="E78" s="5">
        <v>56986</v>
      </c>
      <c r="F78" s="2">
        <f>E78/D78</f>
        <v>5.4184807981766614E-2</v>
      </c>
    </row>
    <row r="79" spans="1:6" x14ac:dyDescent="0.25">
      <c r="B79" s="1">
        <f t="shared" si="2"/>
        <v>43926</v>
      </c>
      <c r="C79" s="3"/>
      <c r="D79" s="6">
        <v>1133758</v>
      </c>
      <c r="E79" s="5">
        <v>62784</v>
      </c>
      <c r="F79" s="2">
        <f>E79/D79</f>
        <v>5.5376897009767515E-2</v>
      </c>
    </row>
    <row r="80" spans="1:6" x14ac:dyDescent="0.25">
      <c r="B80" s="1">
        <f t="shared" si="2"/>
        <v>43927</v>
      </c>
      <c r="C80" s="3"/>
      <c r="D80" s="6">
        <v>1210956</v>
      </c>
      <c r="E80" s="5">
        <v>67594</v>
      </c>
      <c r="F80" s="2">
        <f>E80/D80</f>
        <v>5.5818708524504608E-2</v>
      </c>
    </row>
    <row r="81" spans="2:6" x14ac:dyDescent="0.25">
      <c r="B81" s="1">
        <f t="shared" si="2"/>
        <v>43928</v>
      </c>
      <c r="C81" s="3"/>
      <c r="D81" s="6">
        <v>1279722</v>
      </c>
      <c r="E81" s="5">
        <v>72614</v>
      </c>
      <c r="F81" s="2">
        <f>E81/D81</f>
        <v>5.6742011155547847E-2</v>
      </c>
    </row>
    <row r="82" spans="2:6" x14ac:dyDescent="0.25">
      <c r="B82" s="1">
        <f t="shared" si="2"/>
        <v>43929</v>
      </c>
      <c r="C82" s="3"/>
      <c r="D82" s="6">
        <v>1353361</v>
      </c>
      <c r="E82" s="5">
        <v>79235</v>
      </c>
      <c r="F82" s="2">
        <f>E82/D82</f>
        <v>5.8546832663273138E-2</v>
      </c>
    </row>
    <row r="83" spans="2:6" x14ac:dyDescent="0.25">
      <c r="B83" s="1">
        <f t="shared" si="2"/>
        <v>43930</v>
      </c>
      <c r="C83" s="3"/>
      <c r="D83" s="6">
        <v>1436198</v>
      </c>
      <c r="E83" s="5">
        <v>85521</v>
      </c>
      <c r="F83" s="2">
        <f>E83/D83</f>
        <v>5.9546803435180942E-2</v>
      </c>
    </row>
    <row r="84" spans="2:6" x14ac:dyDescent="0.25">
      <c r="B84" s="1">
        <f t="shared" si="2"/>
        <v>43931</v>
      </c>
      <c r="C84" s="3"/>
      <c r="D84" s="6">
        <v>1521252</v>
      </c>
      <c r="E84" s="5">
        <v>92798</v>
      </c>
      <c r="F84" s="2">
        <f>E84/D84</f>
        <v>6.1001070171148503E-2</v>
      </c>
    </row>
    <row r="85" spans="2:6" x14ac:dyDescent="0.25">
      <c r="B85" s="1">
        <f t="shared" si="2"/>
        <v>43932</v>
      </c>
      <c r="C85" s="3"/>
      <c r="D85" s="6">
        <v>1610909</v>
      </c>
      <c r="E85" s="5">
        <v>99690</v>
      </c>
      <c r="F85" s="2">
        <f>E85/D85</f>
        <v>6.1884315004758182E-2</v>
      </c>
    </row>
    <row r="86" spans="2:6" x14ac:dyDescent="0.25">
      <c r="B86" s="1">
        <f t="shared" si="2"/>
        <v>43933</v>
      </c>
      <c r="C86" s="3"/>
      <c r="D86" s="6">
        <v>1696588</v>
      </c>
      <c r="E86" s="5">
        <v>105952</v>
      </c>
      <c r="F86" s="2">
        <f>E86/D86</f>
        <v>6.245004679981233E-2</v>
      </c>
    </row>
    <row r="87" spans="2:6" x14ac:dyDescent="0.25">
      <c r="B87" s="1">
        <f t="shared" si="2"/>
        <v>43934</v>
      </c>
      <c r="C87" s="3"/>
      <c r="D87" s="6">
        <v>1773084</v>
      </c>
      <c r="E87" s="5">
        <v>111652</v>
      </c>
      <c r="F87" s="2">
        <f>E87/D87</f>
        <v>6.2970507883439247E-2</v>
      </c>
    </row>
    <row r="88" spans="2:6" x14ac:dyDescent="0.25">
      <c r="B88" s="1">
        <f t="shared" si="2"/>
        <v>43935</v>
      </c>
      <c r="D88" s="6">
        <v>1844863</v>
      </c>
      <c r="E88" s="5">
        <v>117021</v>
      </c>
      <c r="F88" s="2">
        <f>E88/D88</f>
        <v>6.3430726292413045E-2</v>
      </c>
    </row>
    <row r="89" spans="2:6" x14ac:dyDescent="0.25">
      <c r="B89" s="1">
        <f t="shared" si="2"/>
        <v>43936</v>
      </c>
      <c r="D89" s="6">
        <v>1914916</v>
      </c>
      <c r="E89" s="5">
        <v>123010</v>
      </c>
      <c r="F89" s="2">
        <f>E89/D89</f>
        <v>6.423780468699411E-2</v>
      </c>
    </row>
    <row r="90" spans="2:6" x14ac:dyDescent="0.25">
      <c r="B90" s="1">
        <f t="shared" si="2"/>
        <v>43937</v>
      </c>
      <c r="D90" s="6">
        <v>1991562</v>
      </c>
      <c r="E90" s="5">
        <v>130885</v>
      </c>
      <c r="F90" s="2">
        <f>E90/D90</f>
        <v>6.5719771716873487E-2</v>
      </c>
    </row>
    <row r="91" spans="2:6" x14ac:dyDescent="0.25">
      <c r="B91" s="1">
        <f t="shared" si="2"/>
        <v>43938</v>
      </c>
      <c r="D91" s="6">
        <v>2074529</v>
      </c>
      <c r="E91" s="5">
        <v>139378</v>
      </c>
      <c r="F91" s="2">
        <f>E91/D91</f>
        <v>6.7185370751626033E-2</v>
      </c>
    </row>
    <row r="92" spans="2:6" x14ac:dyDescent="0.25">
      <c r="B92" s="1">
        <f t="shared" si="2"/>
        <v>43939</v>
      </c>
      <c r="D92" s="6">
        <v>2160207</v>
      </c>
      <c r="E92" s="5">
        <v>146088</v>
      </c>
      <c r="F92" s="2">
        <f>E92/D92</f>
        <v>6.7626852426642445E-2</v>
      </c>
    </row>
    <row r="93" spans="2:6" x14ac:dyDescent="0.25">
      <c r="B93" s="1">
        <f t="shared" si="2"/>
        <v>43940</v>
      </c>
      <c r="D93" s="6">
        <v>2241778</v>
      </c>
      <c r="E93" s="5">
        <v>152551</v>
      </c>
      <c r="F93" s="2">
        <f>E93/D93</f>
        <v>6.8049111018129355E-2</v>
      </c>
    </row>
    <row r="94" spans="2:6" x14ac:dyDescent="0.25">
      <c r="B94" s="1">
        <f t="shared" si="2"/>
        <v>43941</v>
      </c>
      <c r="D94" s="6">
        <v>2314621</v>
      </c>
      <c r="E94" s="5">
        <v>157847</v>
      </c>
      <c r="F94" s="2">
        <f>E94/D94</f>
        <v>6.8195613882359146E-2</v>
      </c>
    </row>
    <row r="95" spans="2:6" x14ac:dyDescent="0.25">
      <c r="B95" s="1">
        <f t="shared" si="2"/>
        <v>43942</v>
      </c>
      <c r="D95" s="6">
        <v>2397217</v>
      </c>
      <c r="E95" s="5">
        <v>162956</v>
      </c>
      <c r="F95" s="2">
        <f>E95/D95</f>
        <v>6.7977158513392824E-2</v>
      </c>
    </row>
    <row r="96" spans="2:6" x14ac:dyDescent="0.25">
      <c r="B96" s="1">
        <f t="shared" si="2"/>
        <v>43943</v>
      </c>
      <c r="D96" s="6">
        <v>2471136</v>
      </c>
      <c r="E96" s="5">
        <v>169006</v>
      </c>
      <c r="F96" s="2">
        <f>E96/D96</f>
        <v>6.8392026986778556E-2</v>
      </c>
    </row>
    <row r="97" spans="2:6" x14ac:dyDescent="0.25">
      <c r="B97" s="1">
        <f t="shared" si="2"/>
        <v>43944</v>
      </c>
      <c r="D97" s="6">
        <v>2544792</v>
      </c>
      <c r="E97" s="5">
        <v>175694</v>
      </c>
      <c r="F97" s="2">
        <f>E97/D97</f>
        <v>6.9040613142449359E-2</v>
      </c>
    </row>
    <row r="98" spans="2:6" x14ac:dyDescent="0.25">
      <c r="B98" s="1">
        <f t="shared" si="2"/>
        <v>43945</v>
      </c>
      <c r="D98" s="6">
        <v>2626321</v>
      </c>
      <c r="E98" s="5">
        <v>181938</v>
      </c>
      <c r="F98" s="2">
        <f>E98/D98</f>
        <v>6.9274852540873719E-2</v>
      </c>
    </row>
    <row r="99" spans="2:6" x14ac:dyDescent="0.25">
      <c r="B99" s="1">
        <f t="shared" si="2"/>
        <v>43946</v>
      </c>
      <c r="D99" s="6">
        <v>2719896</v>
      </c>
      <c r="E99" s="5">
        <v>187705</v>
      </c>
      <c r="F99" s="2">
        <f>E99/D99</f>
        <v>6.9011829864083038E-2</v>
      </c>
    </row>
    <row r="100" spans="2:6" x14ac:dyDescent="0.25">
      <c r="B100" s="1">
        <f>B99+1</f>
        <v>43947</v>
      </c>
      <c r="D100" s="6">
        <v>2804796</v>
      </c>
      <c r="E100" s="5">
        <v>193710</v>
      </c>
      <c r="F100" s="2">
        <f>E100/D100</f>
        <v>6.9063846354601194E-2</v>
      </c>
    </row>
    <row r="101" spans="2:6" x14ac:dyDescent="0.25">
      <c r="B101" s="1">
        <f t="shared" si="2"/>
        <v>43948</v>
      </c>
      <c r="D101" s="6">
        <v>2878196</v>
      </c>
      <c r="E101" s="5">
        <v>198668</v>
      </c>
      <c r="F101" s="2">
        <f>E101/D101</f>
        <v>6.9025181050908282E-2</v>
      </c>
    </row>
    <row r="102" spans="2:6" x14ac:dyDescent="0.25">
      <c r="B102" s="1">
        <f t="shared" si="2"/>
        <v>43949</v>
      </c>
      <c r="D102" s="6">
        <v>2954222</v>
      </c>
      <c r="E102" s="5">
        <v>202597</v>
      </c>
      <c r="F102" s="2">
        <f>E102/D102</f>
        <v>6.8578800103715976E-2</v>
      </c>
    </row>
    <row r="103" spans="2:6" x14ac:dyDescent="0.25">
      <c r="B103" s="1">
        <f t="shared" si="2"/>
        <v>43950</v>
      </c>
      <c r="D103" s="6">
        <v>3018681</v>
      </c>
      <c r="E103" s="5">
        <v>207973</v>
      </c>
      <c r="F103" s="2">
        <f>E103/D103</f>
        <v>6.8895322162229128E-2</v>
      </c>
    </row>
    <row r="104" spans="2:6" x14ac:dyDescent="0.25">
      <c r="B104" s="1">
        <f t="shared" si="2"/>
        <v>43951</v>
      </c>
      <c r="D104" s="6">
        <v>3090445</v>
      </c>
      <c r="E104" s="5">
        <v>217769</v>
      </c>
      <c r="F104" s="2">
        <f>E104/D104</f>
        <v>7.0465256621619218E-2</v>
      </c>
    </row>
    <row r="105" spans="2:6" x14ac:dyDescent="0.25">
      <c r="B105" s="1">
        <f t="shared" si="2"/>
        <v>43952</v>
      </c>
      <c r="D105" s="6">
        <v>3175207</v>
      </c>
      <c r="E105" s="5">
        <v>224172</v>
      </c>
      <c r="F105" s="2">
        <f>E105/D105</f>
        <v>7.0600751384082991E-2</v>
      </c>
    </row>
    <row r="106" spans="2:6" x14ac:dyDescent="0.25">
      <c r="B106" s="1">
        <f t="shared" si="2"/>
        <v>43953</v>
      </c>
      <c r="D106" s="6">
        <v>3267184</v>
      </c>
      <c r="E106" s="5">
        <v>229971</v>
      </c>
      <c r="F106" s="2">
        <f>E106/D106</f>
        <v>7.0388138531530517E-2</v>
      </c>
    </row>
    <row r="107" spans="2:6" x14ac:dyDescent="0.25">
      <c r="B107" s="1">
        <f t="shared" si="2"/>
        <v>43954</v>
      </c>
      <c r="D107" s="6">
        <v>3349786</v>
      </c>
      <c r="E107" s="5">
        <v>238628</v>
      </c>
      <c r="F107" s="2">
        <f>E107/D107</f>
        <v>7.1236789454609942E-2</v>
      </c>
    </row>
    <row r="108" spans="2:6" x14ac:dyDescent="0.25">
      <c r="B108" s="1">
        <f t="shared" si="2"/>
        <v>43955</v>
      </c>
      <c r="D108" s="6">
        <v>3435894</v>
      </c>
      <c r="E108" s="5">
        <v>239604</v>
      </c>
      <c r="F108" s="2">
        <f>E108/D108</f>
        <v>6.9735562272875709E-2</v>
      </c>
    </row>
    <row r="109" spans="2:6" x14ac:dyDescent="0.25">
      <c r="B109" s="1">
        <f t="shared" si="2"/>
        <v>43956</v>
      </c>
      <c r="D109" s="6">
        <v>3517345</v>
      </c>
      <c r="E109" s="5">
        <v>243401</v>
      </c>
      <c r="F109" s="2">
        <f>E109/D109</f>
        <v>6.9200206405683834E-2</v>
      </c>
    </row>
    <row r="110" spans="2:6" x14ac:dyDescent="0.25">
      <c r="B110" s="1">
        <f t="shared" si="2"/>
        <v>43957</v>
      </c>
      <c r="D110" s="6">
        <v>3588773</v>
      </c>
      <c r="E110" s="5">
        <v>247503</v>
      </c>
      <c r="F110" s="2">
        <f>E110/D110</f>
        <v>6.8965911190259174E-2</v>
      </c>
    </row>
    <row r="111" spans="2:6" x14ac:dyDescent="0.25">
      <c r="B111" s="1">
        <f t="shared" si="2"/>
        <v>43958</v>
      </c>
      <c r="D111" s="6">
        <v>3672238</v>
      </c>
      <c r="E111" s="5">
        <v>254045</v>
      </c>
      <c r="F111" s="2">
        <f>E111/D111</f>
        <v>6.9179884310330647E-2</v>
      </c>
    </row>
    <row r="112" spans="2:6" x14ac:dyDescent="0.25">
      <c r="B112" s="1">
        <f t="shared" si="2"/>
        <v>43959</v>
      </c>
      <c r="D112" s="6">
        <v>3759967</v>
      </c>
      <c r="E112" s="5">
        <v>259474</v>
      </c>
      <c r="F112" s="2">
        <f>E112/D112</f>
        <v>6.9009648222976422E-2</v>
      </c>
    </row>
    <row r="113" spans="2:6" x14ac:dyDescent="0.25">
      <c r="B113" s="1">
        <f t="shared" si="2"/>
        <v>43960</v>
      </c>
      <c r="D113" s="6">
        <v>3855809</v>
      </c>
      <c r="E113" s="5">
        <v>265861</v>
      </c>
      <c r="F113" s="2">
        <f>E113/D113</f>
        <v>6.8950770123727606E-2</v>
      </c>
    </row>
    <row r="114" spans="2:6" x14ac:dyDescent="0.25">
      <c r="B114" s="1">
        <f t="shared" si="2"/>
        <v>43961</v>
      </c>
      <c r="D114" s="6">
        <v>3917366</v>
      </c>
      <c r="E114" s="5">
        <v>274361</v>
      </c>
      <c r="F114" s="2">
        <f>E114/D114</f>
        <v>7.0037111671464952E-2</v>
      </c>
    </row>
    <row r="115" spans="2:6" x14ac:dyDescent="0.25">
      <c r="B115" s="1">
        <f>B114+1</f>
        <v>43962</v>
      </c>
      <c r="D115" s="6">
        <v>4006257</v>
      </c>
      <c r="E115" s="5">
        <v>278892</v>
      </c>
      <c r="F115" s="2">
        <f>E115/D115</f>
        <v>6.9614106134479145E-2</v>
      </c>
    </row>
    <row r="116" spans="2:6" x14ac:dyDescent="0.25">
      <c r="B116" s="1">
        <f t="shared" si="2"/>
        <v>43963</v>
      </c>
      <c r="D116" s="6">
        <v>4088848</v>
      </c>
      <c r="E116" s="5">
        <v>283153</v>
      </c>
      <c r="F116" s="2">
        <f>E116/D116</f>
        <v>6.9250067500675E-2</v>
      </c>
    </row>
    <row r="117" spans="2:6" x14ac:dyDescent="0.25">
      <c r="B117" s="1">
        <f t="shared" si="2"/>
        <v>43964</v>
      </c>
      <c r="D117" s="6">
        <v>4170424</v>
      </c>
      <c r="E117" s="5">
        <v>287399</v>
      </c>
      <c r="F117" s="2">
        <f>E117/D117</f>
        <v>6.8913616457223534E-2</v>
      </c>
    </row>
    <row r="118" spans="2:6" x14ac:dyDescent="0.25">
      <c r="B118" s="1">
        <f t="shared" si="2"/>
        <v>43965</v>
      </c>
      <c r="D118" s="6">
        <v>4248389</v>
      </c>
      <c r="E118" s="5">
        <v>292046</v>
      </c>
      <c r="F118" s="2">
        <f>E118/D118</f>
        <v>6.8742763433386159E-2</v>
      </c>
    </row>
    <row r="119" spans="2:6" x14ac:dyDescent="0.25">
      <c r="B119" s="1">
        <f t="shared" si="2"/>
        <v>43966</v>
      </c>
      <c r="D119" s="6">
        <v>4338658</v>
      </c>
      <c r="E119" s="5">
        <v>297119</v>
      </c>
      <c r="F119" s="2">
        <f>E119/D119</f>
        <v>6.8481774779205917E-2</v>
      </c>
    </row>
    <row r="120" spans="2:6" x14ac:dyDescent="0.25">
      <c r="B120" s="1">
        <f t="shared" si="2"/>
        <v>43967</v>
      </c>
      <c r="D120" s="6">
        <v>4425485</v>
      </c>
      <c r="E120" s="5">
        <v>302059</v>
      </c>
      <c r="F120" s="2">
        <f>E120/D120</f>
        <v>6.8254439908846151E-2</v>
      </c>
    </row>
    <row r="121" spans="2:6" x14ac:dyDescent="0.25">
      <c r="B121" s="1">
        <f t="shared" si="2"/>
        <v>43968</v>
      </c>
      <c r="D121" s="6">
        <v>4525497</v>
      </c>
      <c r="E121" s="5">
        <v>307395</v>
      </c>
      <c r="F121" s="2">
        <f>E121/D121</f>
        <v>6.7925136178413115E-2</v>
      </c>
    </row>
    <row r="122" spans="2:6" x14ac:dyDescent="0.25">
      <c r="B122" s="1">
        <f t="shared" si="2"/>
        <v>43969</v>
      </c>
      <c r="D122" s="6">
        <v>4618821</v>
      </c>
      <c r="E122" s="5">
        <v>311847</v>
      </c>
      <c r="F122" s="2">
        <f>E122/D122</f>
        <v>6.7516580529966411E-2</v>
      </c>
    </row>
    <row r="123" spans="2:6" x14ac:dyDescent="0.25">
      <c r="B123" s="1">
        <f t="shared" si="2"/>
        <v>43970</v>
      </c>
      <c r="D123" s="6">
        <v>4711830</v>
      </c>
      <c r="E123" s="5">
        <v>315471</v>
      </c>
      <c r="F123" s="2">
        <f>E123/D123</f>
        <v>6.6952967318430423E-2</v>
      </c>
    </row>
    <row r="124" spans="2:6" x14ac:dyDescent="0.25">
      <c r="B124" s="1">
        <f t="shared" si="2"/>
        <v>43971</v>
      </c>
      <c r="D124" s="6">
        <v>4789205</v>
      </c>
      <c r="E124" s="5">
        <v>318798</v>
      </c>
      <c r="F124" s="2">
        <f>E124/D124</f>
        <v>6.656595405709298E-2</v>
      </c>
    </row>
    <row r="125" spans="2:6" x14ac:dyDescent="0.25">
      <c r="B125" s="1">
        <f t="shared" si="2"/>
        <v>43972</v>
      </c>
      <c r="D125" s="6">
        <v>4893186</v>
      </c>
      <c r="E125" s="5">
        <v>323256</v>
      </c>
      <c r="F125" s="2">
        <f>E125/D125</f>
        <v>6.6062479537871643E-2</v>
      </c>
    </row>
    <row r="126" spans="2:6" x14ac:dyDescent="0.25">
      <c r="B126" s="1">
        <f t="shared" si="2"/>
        <v>43973</v>
      </c>
      <c r="D126" s="6">
        <v>4993470</v>
      </c>
      <c r="E126" s="5">
        <v>327738</v>
      </c>
      <c r="F126" s="2">
        <f>E126/D126</f>
        <v>6.5633317112148468E-2</v>
      </c>
    </row>
    <row r="127" spans="2:6" x14ac:dyDescent="0.25">
      <c r="B127" s="1">
        <f t="shared" si="2"/>
        <v>43974</v>
      </c>
      <c r="D127" s="6">
        <v>5103006</v>
      </c>
      <c r="E127" s="5">
        <v>333401</v>
      </c>
      <c r="F127" s="2">
        <f>E127/D127</f>
        <v>6.5334236330507944E-2</v>
      </c>
    </row>
    <row r="128" spans="2:6" x14ac:dyDescent="0.25">
      <c r="B128" s="1">
        <f t="shared" si="2"/>
        <v>43975</v>
      </c>
      <c r="D128" s="6">
        <v>5204508</v>
      </c>
      <c r="E128" s="5">
        <v>337687</v>
      </c>
      <c r="F128" s="2">
        <f>E128/D128</f>
        <v>6.4883558638011513E-2</v>
      </c>
    </row>
    <row r="129" spans="2:6" x14ac:dyDescent="0.25">
      <c r="B129" s="1">
        <f t="shared" si="2"/>
        <v>43976</v>
      </c>
      <c r="D129" s="6">
        <v>5304772</v>
      </c>
      <c r="E129" s="5">
        <v>342029</v>
      </c>
      <c r="F129" s="2">
        <f>E129/D129</f>
        <v>6.4475721105449954E-2</v>
      </c>
    </row>
    <row r="130" spans="2:6" x14ac:dyDescent="0.25">
      <c r="B130" s="1">
        <f>B129+1</f>
        <v>43977</v>
      </c>
      <c r="D130" s="6">
        <v>5404512</v>
      </c>
      <c r="E130" s="5">
        <v>343514</v>
      </c>
      <c r="F130" s="2">
        <f>E130/D130</f>
        <v>6.3560595295190384E-2</v>
      </c>
    </row>
    <row r="131" spans="2:6" x14ac:dyDescent="0.25">
      <c r="B131" s="1">
        <f t="shared" si="2"/>
        <v>43978</v>
      </c>
      <c r="D131" s="6">
        <v>5488825</v>
      </c>
      <c r="E131" s="5">
        <v>349095</v>
      </c>
      <c r="F131" s="2">
        <f>E131/D131</f>
        <v>6.3601043939276625E-2</v>
      </c>
    </row>
    <row r="132" spans="2:6" x14ac:dyDescent="0.25">
      <c r="B132" s="1">
        <f t="shared" si="2"/>
        <v>43979</v>
      </c>
      <c r="D132" s="6">
        <v>5593631</v>
      </c>
      <c r="E132" s="5">
        <v>353334</v>
      </c>
      <c r="F132" s="2">
        <f>E132/D132</f>
        <v>6.3167198551352416E-2</v>
      </c>
    </row>
    <row r="133" spans="2:6" x14ac:dyDescent="0.25">
      <c r="B133" s="1">
        <f t="shared" si="2"/>
        <v>43980</v>
      </c>
      <c r="D133" s="6">
        <v>5701337</v>
      </c>
      <c r="E133" s="5">
        <v>357688</v>
      </c>
      <c r="F133" s="2">
        <f>E133/D133</f>
        <v>6.2737564890480949E-2</v>
      </c>
    </row>
    <row r="134" spans="2:6" x14ac:dyDescent="0.25">
      <c r="B134" s="1">
        <f t="shared" si="2"/>
        <v>43981</v>
      </c>
      <c r="D134" s="6">
        <v>5817385</v>
      </c>
      <c r="E134" s="5">
        <v>362705</v>
      </c>
      <c r="F134" s="2">
        <f>E134/D134</f>
        <v>6.2348460691530647E-2</v>
      </c>
    </row>
    <row r="135" spans="2:6" x14ac:dyDescent="0.25">
      <c r="B135" s="1">
        <f t="shared" si="2"/>
        <v>43982</v>
      </c>
      <c r="D135" s="6">
        <v>5934936</v>
      </c>
      <c r="E135" s="5">
        <v>367166</v>
      </c>
      <c r="F135" s="2">
        <f>E135/D135</f>
        <v>6.186519955733305E-2</v>
      </c>
    </row>
    <row r="136" spans="2:6" x14ac:dyDescent="0.25">
      <c r="B136" s="1">
        <f t="shared" si="2"/>
        <v>43983</v>
      </c>
      <c r="D136" s="6">
        <v>6057853</v>
      </c>
      <c r="E136" s="5">
        <v>371166</v>
      </c>
      <c r="F136" s="2">
        <f>E136/D136</f>
        <v>6.1270222304833082E-2</v>
      </c>
    </row>
    <row r="137" spans="2:6" x14ac:dyDescent="0.25">
      <c r="B137" s="1">
        <f t="shared" si="2"/>
        <v>43984</v>
      </c>
      <c r="D137" s="6">
        <v>6194533</v>
      </c>
      <c r="E137" s="5">
        <v>376320</v>
      </c>
      <c r="F137" s="2">
        <f>E137/D137</f>
        <v>6.0750342277618025E-2</v>
      </c>
    </row>
    <row r="138" spans="2:6" x14ac:dyDescent="0.25">
      <c r="B138" s="1">
        <f t="shared" ref="B138:B142" si="3">B137+1</f>
        <v>43985</v>
      </c>
      <c r="D138" s="6">
        <v>6287771</v>
      </c>
      <c r="E138" s="5">
        <v>379941</v>
      </c>
      <c r="F138" s="2">
        <f>E138/D138</f>
        <v>6.0425387629415891E-2</v>
      </c>
    </row>
    <row r="139" spans="2:6" x14ac:dyDescent="0.25">
      <c r="B139" s="1">
        <f t="shared" si="3"/>
        <v>43986</v>
      </c>
      <c r="D139" s="6">
        <v>6416828</v>
      </c>
      <c r="E139" s="5">
        <v>382867</v>
      </c>
      <c r="F139" s="2">
        <f>E139/D139</f>
        <v>5.9666084239752101E-2</v>
      </c>
    </row>
    <row r="140" spans="2:6" x14ac:dyDescent="0.25">
      <c r="B140" s="1">
        <f t="shared" si="3"/>
        <v>43987</v>
      </c>
      <c r="D140" s="6">
        <v>6535354</v>
      </c>
      <c r="E140" s="5">
        <v>387155</v>
      </c>
      <c r="F140" s="2">
        <f>E140/D140</f>
        <v>5.9240096251863328E-2</v>
      </c>
    </row>
    <row r="141" spans="2:6" x14ac:dyDescent="0.25">
      <c r="B141" s="1">
        <f t="shared" si="3"/>
        <v>43988</v>
      </c>
      <c r="D141" s="6">
        <v>6663304</v>
      </c>
      <c r="E141" s="5">
        <v>392802</v>
      </c>
      <c r="F141" s="2">
        <f>E141/D141</f>
        <v>5.8950034397350026E-2</v>
      </c>
    </row>
    <row r="142" spans="2:6" x14ac:dyDescent="0.25">
      <c r="B142" s="1">
        <f t="shared" si="3"/>
        <v>43989</v>
      </c>
      <c r="D142" s="6">
        <v>6799713</v>
      </c>
      <c r="E142" s="5">
        <v>397388</v>
      </c>
      <c r="F142" s="2">
        <f>E142/D142</f>
        <v>5.8441878355748253E-2</v>
      </c>
    </row>
  </sheetData>
  <pageMargins left="0.7" right="0.7" top="0.75" bottom="0.75" header="0.3" footer="0.3"/>
  <pageSetup orientation="portrait" horizontalDpi="4294967293" verticalDpi="0" r:id="rId1"/>
  <headerFooter differentOddEven="1" differentFirst="1">
    <oddHeader>&amp;RClasificación: Pública</oddHeader>
    <evenHeader>&amp;RClasificación: Pública</evenHeader>
    <firstHeader>&amp;RClasificación: Pública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OrignialData_20200211</vt:lpstr>
      <vt:lpstr>UpdatedData_20200607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Codirla</dc:creator>
  <cp:lastModifiedBy>Corvin Codirla</cp:lastModifiedBy>
  <cp:lastPrinted>2020-06-07T19:54:01Z</cp:lastPrinted>
  <dcterms:created xsi:type="dcterms:W3CDTF">2020-02-12T03:44:34Z</dcterms:created>
  <dcterms:modified xsi:type="dcterms:W3CDTF">2020-06-07T21:41:07Z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9d824b78-d7aa-4926-86dd-c8bbc049f843</vt:lpwstr>
  </property>
  <property fmtid="{D5CDD505-2E9C-101B-9397-08002B2CF9AE}" pid="3" name="CLASSIFICATION">
    <vt:lpwstr>PUBLIC</vt:lpwstr>
  </property>
  <property fmtid="{D5CDD505-2E9C-101B-9397-08002B2CF9AE}" pid="4" name="MARK">
    <vt:lpwstr>T</vt:lpwstr>
  </property>
</Properties>
</file>