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730" windowHeight="11760" activeTab="1"/>
  </bookViews>
  <sheets>
    <sheet name="TF &amp; ST" sheetId="3" r:id="rId1"/>
    <sheet name="Phylogeny" sheetId="1" r:id="rId2"/>
    <sheet name="Analysis" sheetId="2" r:id="rId3"/>
    <sheet name="Averaged" sheetId="6" r:id="rId4"/>
  </sheets>
  <calcPr calcId="145621"/>
</workbook>
</file>

<file path=xl/calcChain.xml><?xml version="1.0" encoding="utf-8"?>
<calcChain xmlns="http://schemas.openxmlformats.org/spreadsheetml/2006/main">
  <c r="P114" i="6" l="1"/>
  <c r="N114" i="6"/>
  <c r="L114" i="6"/>
  <c r="P113" i="6"/>
  <c r="N113" i="6"/>
  <c r="L113" i="6"/>
  <c r="P107" i="6"/>
  <c r="N107" i="6"/>
  <c r="L107" i="6"/>
  <c r="P106" i="6"/>
  <c r="N106" i="6"/>
  <c r="L106" i="6"/>
  <c r="P104" i="6"/>
  <c r="N104" i="6"/>
  <c r="L104" i="6"/>
  <c r="P103" i="6"/>
  <c r="N103" i="6"/>
  <c r="L103" i="6"/>
  <c r="P102" i="6"/>
  <c r="N102" i="6"/>
  <c r="L102" i="6"/>
  <c r="P101" i="6"/>
  <c r="N101" i="6"/>
  <c r="L101" i="6"/>
  <c r="P99" i="6"/>
  <c r="N99" i="6"/>
  <c r="L99" i="6"/>
  <c r="P98" i="6"/>
  <c r="N98" i="6"/>
  <c r="L98" i="6"/>
  <c r="P94" i="6"/>
  <c r="N94" i="6"/>
  <c r="L94" i="6"/>
  <c r="P90" i="6"/>
  <c r="N90" i="6"/>
  <c r="L90" i="6"/>
  <c r="P89" i="6"/>
  <c r="N89" i="6"/>
  <c r="L89" i="6"/>
  <c r="P88" i="6"/>
  <c r="N88" i="6"/>
  <c r="L88" i="6"/>
  <c r="P86" i="6"/>
  <c r="N86" i="6"/>
  <c r="L86" i="6"/>
  <c r="P85" i="6"/>
  <c r="N85" i="6"/>
  <c r="L85" i="6"/>
  <c r="P84" i="6"/>
  <c r="N84" i="6"/>
  <c r="L84" i="6"/>
  <c r="P81" i="6"/>
  <c r="N81" i="6"/>
  <c r="L81" i="6"/>
  <c r="P79" i="6"/>
  <c r="N79" i="6"/>
  <c r="L79" i="6"/>
  <c r="P78" i="6"/>
  <c r="N78" i="6"/>
  <c r="L78" i="6"/>
  <c r="AF76" i="6"/>
  <c r="AD76" i="6"/>
  <c r="P76" i="6"/>
  <c r="N76" i="6"/>
  <c r="L76" i="6"/>
  <c r="AF75" i="6"/>
  <c r="AD75" i="6"/>
  <c r="P75" i="6"/>
  <c r="N75" i="6"/>
  <c r="L75" i="6"/>
  <c r="AF74" i="6"/>
  <c r="AD74" i="6"/>
  <c r="AF73" i="6"/>
  <c r="AD73" i="6"/>
  <c r="P73" i="6"/>
  <c r="N73" i="6"/>
  <c r="L73" i="6"/>
  <c r="AF72" i="6"/>
  <c r="AD72" i="6"/>
  <c r="P67" i="6"/>
  <c r="N67" i="6"/>
  <c r="L67" i="6"/>
  <c r="P62" i="6"/>
  <c r="N62" i="6"/>
  <c r="L62" i="6"/>
  <c r="V6" i="6"/>
  <c r="P59" i="6"/>
  <c r="N59" i="6"/>
  <c r="L59" i="6"/>
  <c r="P50" i="6"/>
  <c r="N50" i="6"/>
  <c r="L50" i="6"/>
  <c r="P48" i="6"/>
  <c r="N48" i="6"/>
  <c r="L48" i="6"/>
  <c r="P45" i="6"/>
  <c r="N45" i="6"/>
  <c r="L45" i="6"/>
  <c r="P43" i="6"/>
  <c r="N43" i="6"/>
  <c r="L43" i="6"/>
  <c r="P40" i="6"/>
  <c r="N40" i="6"/>
  <c r="L40" i="6"/>
  <c r="P37" i="6"/>
  <c r="N37" i="6"/>
  <c r="L37" i="6"/>
  <c r="P29" i="6"/>
  <c r="N29" i="6"/>
  <c r="L29" i="6"/>
  <c r="AF26" i="6"/>
  <c r="AD26" i="6"/>
  <c r="P22" i="6"/>
  <c r="N22" i="6"/>
  <c r="L22" i="6"/>
  <c r="AF21" i="6"/>
  <c r="AD21" i="6"/>
  <c r="P17" i="6"/>
  <c r="N17" i="6"/>
  <c r="P14" i="6"/>
  <c r="N14" i="6"/>
  <c r="L14" i="6"/>
  <c r="P13" i="6"/>
  <c r="N13" i="6"/>
  <c r="L13" i="6"/>
  <c r="P12" i="6"/>
  <c r="N12" i="6"/>
  <c r="L12" i="6"/>
  <c r="P10" i="6"/>
  <c r="N10" i="6"/>
  <c r="L10" i="6"/>
  <c r="P7" i="6"/>
  <c r="N7" i="6"/>
  <c r="L7" i="6"/>
  <c r="P5" i="6"/>
  <c r="N5" i="6"/>
  <c r="L5" i="6"/>
  <c r="U25" i="6" l="1"/>
  <c r="U26" i="6" s="1"/>
  <c r="V30" i="6"/>
  <c r="U52" i="6"/>
  <c r="U53" i="6" s="1"/>
  <c r="U33" i="6"/>
  <c r="T52" i="6"/>
  <c r="T53" i="6" s="1"/>
  <c r="U5" i="6"/>
  <c r="U32" i="6"/>
  <c r="T25" i="6"/>
  <c r="T26" i="6" s="1"/>
  <c r="U3" i="6"/>
  <c r="V5" i="6"/>
  <c r="V3" i="6"/>
  <c r="U6" i="6"/>
  <c r="U30" i="6"/>
  <c r="V33" i="6"/>
  <c r="V32" i="6"/>
  <c r="L84" i="2"/>
  <c r="N84" i="2"/>
  <c r="P84" i="2"/>
  <c r="U11" i="6" l="1"/>
  <c r="U14" i="6" s="1"/>
  <c r="V4" i="6"/>
  <c r="V7" i="6"/>
  <c r="V31" i="6"/>
  <c r="U31" i="6"/>
  <c r="V8" i="6"/>
  <c r="V9" i="6" s="1"/>
  <c r="U4" i="6"/>
  <c r="U7" i="6"/>
  <c r="V34" i="6"/>
  <c r="V11" i="6"/>
  <c r="V14" i="6" s="1"/>
  <c r="U38" i="6"/>
  <c r="U41" i="6" s="1"/>
  <c r="V38" i="6"/>
  <c r="V41" i="6" s="1"/>
  <c r="V35" i="6"/>
  <c r="U34" i="6"/>
  <c r="P114" i="2"/>
  <c r="N114" i="2"/>
  <c r="L114" i="2"/>
  <c r="L104" i="2"/>
  <c r="N104" i="2"/>
  <c r="P104" i="2"/>
  <c r="L103" i="2"/>
  <c r="N103" i="2"/>
  <c r="P103" i="2"/>
  <c r="P102" i="2"/>
  <c r="N102" i="2"/>
  <c r="L102" i="2"/>
  <c r="P89" i="2"/>
  <c r="N89" i="2"/>
  <c r="L89" i="2"/>
  <c r="P107" i="2"/>
  <c r="N107" i="2"/>
  <c r="L107" i="2"/>
  <c r="L106" i="2"/>
  <c r="N106" i="2"/>
  <c r="P106" i="2"/>
  <c r="P94" i="2"/>
  <c r="N94" i="2"/>
  <c r="L94" i="2"/>
  <c r="U16" i="6" l="1"/>
  <c r="U17" i="6" s="1"/>
  <c r="V16" i="6"/>
  <c r="V18" i="6" s="1"/>
  <c r="V10" i="6"/>
  <c r="V13" i="6" s="1"/>
  <c r="V15" i="6" s="1"/>
  <c r="U19" i="6"/>
  <c r="U20" i="6" s="1"/>
  <c r="U22" i="6" s="1"/>
  <c r="U18" i="6"/>
  <c r="U9" i="6"/>
  <c r="U10" i="6" s="1"/>
  <c r="U13" i="6" s="1"/>
  <c r="U15" i="6" s="1"/>
  <c r="U46" i="6"/>
  <c r="U47" i="6" s="1"/>
  <c r="V36" i="6"/>
  <c r="V37" i="6" s="1"/>
  <c r="V40" i="6" s="1"/>
  <c r="V42" i="6" s="1"/>
  <c r="U43" i="6"/>
  <c r="U36" i="6"/>
  <c r="U37" i="6" s="1"/>
  <c r="U40" i="6" s="1"/>
  <c r="U42" i="6" s="1"/>
  <c r="V43" i="6"/>
  <c r="L101" i="2"/>
  <c r="N101" i="2"/>
  <c r="P101" i="2"/>
  <c r="V17" i="6" l="1"/>
  <c r="U21" i="6"/>
  <c r="U49" i="6"/>
  <c r="U48" i="6"/>
  <c r="V44" i="6"/>
  <c r="V45" i="6"/>
  <c r="U45" i="6"/>
  <c r="U44" i="6"/>
  <c r="P113" i="2"/>
  <c r="N113" i="2"/>
  <c r="L113" i="2"/>
  <c r="L88" i="2"/>
  <c r="N88" i="2"/>
  <c r="P88" i="2"/>
  <c r="L90" i="2"/>
  <c r="N90" i="2"/>
  <c r="P90" i="2"/>
  <c r="L73" i="2"/>
  <c r="N73" i="2"/>
  <c r="P73" i="2"/>
  <c r="N74" i="2"/>
  <c r="P74" i="2"/>
  <c r="M90" i="3"/>
  <c r="I90" i="3"/>
  <c r="M88" i="3"/>
  <c r="I88" i="3"/>
  <c r="M87" i="3"/>
  <c r="I87" i="3"/>
  <c r="M86" i="3"/>
  <c r="I86" i="3"/>
  <c r="M83" i="3"/>
  <c r="I83" i="3"/>
  <c r="M82" i="3"/>
  <c r="I82" i="3"/>
  <c r="M81" i="3"/>
  <c r="I81" i="3"/>
  <c r="M80" i="3"/>
  <c r="I80" i="3"/>
  <c r="M79" i="3"/>
  <c r="I79" i="3"/>
  <c r="M78" i="3"/>
  <c r="I78" i="3"/>
  <c r="M77" i="3"/>
  <c r="I77" i="3"/>
  <c r="M76" i="3"/>
  <c r="I76" i="3"/>
  <c r="M75" i="3"/>
  <c r="I75" i="3"/>
  <c r="M74" i="3"/>
  <c r="I74" i="3"/>
  <c r="M73" i="3"/>
  <c r="I73" i="3"/>
  <c r="M72" i="3"/>
  <c r="I72" i="3"/>
  <c r="M71" i="3"/>
  <c r="I71" i="3"/>
  <c r="M68" i="3"/>
  <c r="I68" i="3"/>
  <c r="M67" i="3"/>
  <c r="I67" i="3"/>
  <c r="M64" i="3"/>
  <c r="I64" i="3"/>
  <c r="M63" i="3"/>
  <c r="I63" i="3"/>
  <c r="M60" i="3"/>
  <c r="I60" i="3"/>
  <c r="M59" i="3"/>
  <c r="I59" i="3"/>
  <c r="M58" i="3"/>
  <c r="I58" i="3"/>
  <c r="M57" i="3"/>
  <c r="I57" i="3"/>
  <c r="E57" i="3"/>
  <c r="M56" i="3"/>
  <c r="I56" i="3"/>
  <c r="E56" i="3"/>
  <c r="E55" i="3"/>
  <c r="M54" i="3"/>
  <c r="I54" i="3"/>
  <c r="E54" i="3"/>
  <c r="M53" i="3"/>
  <c r="I53" i="3"/>
  <c r="E53" i="3"/>
  <c r="M52" i="3"/>
  <c r="I52" i="3"/>
  <c r="M51" i="3"/>
  <c r="I51" i="3"/>
  <c r="M50" i="3"/>
  <c r="I50" i="3"/>
  <c r="M49" i="3"/>
  <c r="I49" i="3"/>
  <c r="M48" i="3"/>
  <c r="I48" i="3"/>
  <c r="M47" i="3"/>
  <c r="I47" i="3"/>
  <c r="M44" i="3"/>
  <c r="I44" i="3"/>
  <c r="M43" i="3"/>
  <c r="I43" i="3"/>
  <c r="M42" i="3"/>
  <c r="I42" i="3"/>
  <c r="M41" i="3"/>
  <c r="I41" i="3"/>
  <c r="M40" i="3"/>
  <c r="I40" i="3"/>
  <c r="M39" i="3"/>
  <c r="I39" i="3"/>
  <c r="M35" i="3"/>
  <c r="I35" i="3"/>
  <c r="M31" i="3"/>
  <c r="I31" i="3"/>
  <c r="M29" i="3"/>
  <c r="I29" i="3"/>
  <c r="M28" i="3"/>
  <c r="I28" i="3"/>
  <c r="M27" i="3"/>
  <c r="I27" i="3"/>
  <c r="M26" i="3"/>
  <c r="I26" i="3"/>
  <c r="M7" i="3"/>
  <c r="K7" i="3"/>
  <c r="J7" i="3"/>
  <c r="M6" i="3"/>
  <c r="M8" i="3" s="1"/>
  <c r="K6" i="3"/>
  <c r="K8" i="3" s="1"/>
  <c r="J6" i="3"/>
  <c r="J8" i="3" s="1"/>
  <c r="J11" i="3" s="1"/>
  <c r="M5" i="3"/>
  <c r="L5" i="3"/>
  <c r="K5" i="3"/>
  <c r="J5" i="3"/>
  <c r="J12" i="3" s="1"/>
  <c r="M4" i="3"/>
  <c r="L13" i="3"/>
  <c r="L16" i="3" s="1"/>
  <c r="K4" i="3"/>
  <c r="J4" i="3"/>
  <c r="J13" i="3" s="1"/>
  <c r="J16" i="3" s="1"/>
  <c r="P100" i="2"/>
  <c r="N100" i="2"/>
  <c r="P99" i="2"/>
  <c r="N99" i="2"/>
  <c r="L99" i="2"/>
  <c r="P98" i="2"/>
  <c r="N98" i="2"/>
  <c r="L98" i="2"/>
  <c r="P86" i="2"/>
  <c r="N86" i="2"/>
  <c r="L86" i="2"/>
  <c r="P85" i="2"/>
  <c r="N85" i="2"/>
  <c r="L85" i="2"/>
  <c r="P83" i="2"/>
  <c r="N83" i="2"/>
  <c r="L83" i="2"/>
  <c r="P82" i="2"/>
  <c r="N82" i="2"/>
  <c r="P81" i="2"/>
  <c r="N81" i="2"/>
  <c r="L81" i="2"/>
  <c r="P79" i="2"/>
  <c r="N79" i="2"/>
  <c r="L79" i="2"/>
  <c r="P78" i="2"/>
  <c r="N78" i="2"/>
  <c r="L78" i="2"/>
  <c r="P77" i="2"/>
  <c r="N77" i="2"/>
  <c r="AF76" i="2"/>
  <c r="AD76" i="2"/>
  <c r="P76" i="2"/>
  <c r="N76" i="2"/>
  <c r="L76" i="2"/>
  <c r="AF75" i="2"/>
  <c r="AD75" i="2"/>
  <c r="P75" i="2"/>
  <c r="N75" i="2"/>
  <c r="L75" i="2"/>
  <c r="AF74" i="2"/>
  <c r="AD74" i="2"/>
  <c r="AF73" i="2"/>
  <c r="AD73" i="2"/>
  <c r="AF72" i="2"/>
  <c r="AD72" i="2"/>
  <c r="P68" i="2"/>
  <c r="N68" i="2"/>
  <c r="P67" i="2"/>
  <c r="N67" i="2"/>
  <c r="L67" i="2"/>
  <c r="P63" i="2"/>
  <c r="N63" i="2"/>
  <c r="P62" i="2"/>
  <c r="N62" i="2"/>
  <c r="L62" i="2"/>
  <c r="P61" i="2"/>
  <c r="N61" i="2"/>
  <c r="L61" i="2"/>
  <c r="P60" i="2"/>
  <c r="N60" i="2"/>
  <c r="P59" i="2"/>
  <c r="N59" i="2"/>
  <c r="L59" i="2"/>
  <c r="P50" i="2"/>
  <c r="N50" i="2"/>
  <c r="L50" i="2"/>
  <c r="P49" i="2"/>
  <c r="N49" i="2"/>
  <c r="L49" i="2"/>
  <c r="P48" i="2"/>
  <c r="N48" i="2"/>
  <c r="L48" i="2"/>
  <c r="P45" i="2"/>
  <c r="N45" i="2"/>
  <c r="L45" i="2"/>
  <c r="P43" i="2"/>
  <c r="N43" i="2"/>
  <c r="L43" i="2"/>
  <c r="P41" i="2"/>
  <c r="N41" i="2"/>
  <c r="L41" i="2"/>
  <c r="P40" i="2"/>
  <c r="N40" i="2"/>
  <c r="L40" i="2"/>
  <c r="P38" i="2"/>
  <c r="N38" i="2"/>
  <c r="L38" i="2"/>
  <c r="P37" i="2"/>
  <c r="N37" i="2"/>
  <c r="L37" i="2"/>
  <c r="P30" i="2"/>
  <c r="N30" i="2"/>
  <c r="P29" i="2"/>
  <c r="N29" i="2"/>
  <c r="L29" i="2"/>
  <c r="AF26" i="2"/>
  <c r="AD26" i="2"/>
  <c r="P22" i="2"/>
  <c r="N22" i="2"/>
  <c r="L22" i="2"/>
  <c r="AF21" i="2"/>
  <c r="AD21" i="2"/>
  <c r="P17" i="2"/>
  <c r="N17" i="2"/>
  <c r="P15" i="2"/>
  <c r="N15" i="2"/>
  <c r="P14" i="2"/>
  <c r="N14" i="2"/>
  <c r="L14" i="2"/>
  <c r="P13" i="2"/>
  <c r="N13" i="2"/>
  <c r="L13" i="2"/>
  <c r="P12" i="2"/>
  <c r="N12" i="2"/>
  <c r="L12" i="2"/>
  <c r="P10" i="2"/>
  <c r="N10" i="2"/>
  <c r="L10" i="2"/>
  <c r="P8" i="2"/>
  <c r="N8" i="2"/>
  <c r="P7" i="2"/>
  <c r="N7" i="2"/>
  <c r="L7" i="2"/>
  <c r="P5" i="2"/>
  <c r="N5" i="2"/>
  <c r="L5" i="2"/>
  <c r="U3" i="2" l="1"/>
  <c r="L8" i="3"/>
  <c r="L11" i="3" s="1"/>
  <c r="L12" i="3" s="1"/>
  <c r="L15" i="3" s="1"/>
  <c r="L17" i="3" s="1"/>
  <c r="M13" i="3"/>
  <c r="M16" i="3" s="1"/>
  <c r="U32" i="2"/>
  <c r="V3" i="2"/>
  <c r="V11" i="2" s="1"/>
  <c r="V14" i="2" s="1"/>
  <c r="V33" i="2"/>
  <c r="V5" i="2"/>
  <c r="V6" i="2"/>
  <c r="U33" i="2"/>
  <c r="U30" i="2"/>
  <c r="J15" i="3"/>
  <c r="J17" i="3" s="1"/>
  <c r="K13" i="3"/>
  <c r="K16" i="3" s="1"/>
  <c r="M10" i="3"/>
  <c r="M11" i="3" s="1"/>
  <c r="M12" i="3" s="1"/>
  <c r="K10" i="3"/>
  <c r="K11" i="3" s="1"/>
  <c r="K12" i="3" s="1"/>
  <c r="K15" i="3" s="1"/>
  <c r="K17" i="3" s="1"/>
  <c r="U6" i="2"/>
  <c r="T52" i="2"/>
  <c r="T25" i="2"/>
  <c r="V30" i="2"/>
  <c r="V32" i="2"/>
  <c r="U52" i="2"/>
  <c r="U25" i="2"/>
  <c r="U5" i="2"/>
  <c r="M15" i="3" l="1"/>
  <c r="M17" i="3" s="1"/>
  <c r="U11" i="2"/>
  <c r="U14" i="2" s="1"/>
  <c r="U7" i="2"/>
  <c r="V38" i="2"/>
  <c r="V41" i="2" s="1"/>
  <c r="U34" i="2"/>
  <c r="V7" i="2"/>
  <c r="V16" i="2" s="1"/>
  <c r="V34" i="2"/>
  <c r="U38" i="2"/>
  <c r="U41" i="2" s="1"/>
  <c r="V4" i="2"/>
  <c r="U26" i="2"/>
  <c r="T53" i="2"/>
  <c r="U31" i="2"/>
  <c r="V35" i="2"/>
  <c r="T26" i="2"/>
  <c r="U4" i="2"/>
  <c r="U53" i="2"/>
  <c r="V31" i="2"/>
  <c r="V8" i="2"/>
  <c r="U9" i="2" l="1"/>
  <c r="U10" i="2" s="1"/>
  <c r="U13" i="2" s="1"/>
  <c r="U15" i="2" s="1"/>
  <c r="U16" i="2"/>
  <c r="U18" i="2" s="1"/>
  <c r="U43" i="2"/>
  <c r="U44" i="2" s="1"/>
  <c r="U36" i="2"/>
  <c r="U37" i="2" s="1"/>
  <c r="U40" i="2" s="1"/>
  <c r="U42" i="2" s="1"/>
  <c r="V43" i="2"/>
  <c r="V45" i="2" s="1"/>
  <c r="U17" i="2"/>
  <c r="U46" i="2"/>
  <c r="U47" i="2" s="1"/>
  <c r="V36" i="2"/>
  <c r="V37" i="2" s="1"/>
  <c r="V40" i="2" s="1"/>
  <c r="V42" i="2" s="1"/>
  <c r="V9" i="2"/>
  <c r="V10" i="2" s="1"/>
  <c r="V13" i="2" s="1"/>
  <c r="V15" i="2" s="1"/>
  <c r="U19" i="2"/>
  <c r="U20" i="2" s="1"/>
  <c r="V18" i="2"/>
  <c r="V17" i="2"/>
  <c r="U45" i="2" l="1"/>
  <c r="V44" i="2"/>
  <c r="U21" i="2"/>
  <c r="U22" i="2"/>
  <c r="U49" i="2"/>
  <c r="U48" i="2"/>
</calcChain>
</file>

<file path=xl/comments1.xml><?xml version="1.0" encoding="utf-8"?>
<comments xmlns="http://schemas.openxmlformats.org/spreadsheetml/2006/main">
  <authors>
    <author/>
  </authors>
  <commentList>
    <comment ref="AI10" authorId="0">
      <text>
        <r>
          <rPr>
            <sz val="10"/>
            <color rgb="FF000000"/>
            <rFont val="Arial"/>
            <family val="2"/>
          </rPr>
          <t>Long (89) Pg. 7</t>
        </r>
      </text>
    </comment>
    <comment ref="AI11" authorId="0">
      <text>
        <r>
          <rPr>
            <sz val="10"/>
            <color rgb="FF000000"/>
            <rFont val="Arial"/>
            <family val="2"/>
          </rPr>
          <t>Long (06) Pg. 200</t>
        </r>
      </text>
    </comment>
    <comment ref="AI13" authorId="0">
      <text>
        <r>
          <rPr>
            <sz val="10"/>
            <color rgb="FF000000"/>
            <rFont val="Arial"/>
            <family val="2"/>
          </rPr>
          <t>Benton (2nd) Pg. 40</t>
        </r>
      </text>
    </comment>
    <comment ref="AI19" authorId="0">
      <text>
        <r>
          <rPr>
            <sz val="10"/>
            <color rgb="FF000000"/>
            <rFont val="Arial"/>
            <family val="2"/>
          </rPr>
          <t>Snitting (09) Pg. 276</t>
        </r>
      </text>
    </comment>
    <comment ref="AI20" authorId="0">
      <text>
        <r>
          <rPr>
            <sz val="10"/>
            <color rgb="FF000000"/>
            <rFont val="Arial"/>
            <family val="2"/>
          </rPr>
          <t>Benton (2nd) Pg. 41
Markey (07) Pg. 7135</t>
        </r>
      </text>
    </comment>
    <comment ref="AI22" authorId="0">
      <text>
        <r>
          <rPr>
            <sz val="10"/>
            <color rgb="FF000000"/>
            <rFont val="Arial"/>
            <family val="2"/>
          </rPr>
          <t>Vorobyeva (91) Pg. 73</t>
        </r>
      </text>
    </comment>
    <comment ref="AI23" authorId="0">
      <text>
        <r>
          <rPr>
            <sz val="10"/>
            <color rgb="FF000000"/>
            <rFont val="Arial"/>
            <family val="2"/>
          </rPr>
          <t>Vorobyeva (91) Pg. 73</t>
        </r>
      </text>
    </comment>
    <comment ref="AI24" authorId="0">
      <text>
        <r>
          <rPr>
            <sz val="10"/>
            <color rgb="FF000000"/>
            <rFont val="Arial"/>
            <family val="2"/>
          </rPr>
          <t>Daeschler (06) Pg. 759</t>
        </r>
      </text>
    </comment>
    <comment ref="AI25" authorId="0">
      <text>
        <r>
          <rPr>
            <sz val="10"/>
            <color rgb="FF000000"/>
            <rFont val="Arial"/>
            <family val="2"/>
          </rPr>
          <t>Clack Pg. 178
Alhberg (94) Pg. 316</t>
        </r>
      </text>
    </comment>
    <comment ref="AI26" authorId="0">
      <text>
        <r>
          <rPr>
            <sz val="10"/>
            <color rgb="FF000000"/>
            <rFont val="Arial"/>
            <family val="2"/>
          </rPr>
          <t>Clack (02) Pg. 256</t>
        </r>
      </text>
    </comment>
    <comment ref="AI27" authorId="0">
      <text>
        <r>
          <rPr>
            <sz val="10"/>
            <color rgb="FF000000"/>
            <rFont val="Arial"/>
            <family val="2"/>
          </rPr>
          <t>Clack (02) Pg. 256</t>
        </r>
      </text>
    </comment>
    <comment ref="AI30" authorId="0">
      <text>
        <r>
          <rPr>
            <sz val="10"/>
            <color rgb="FF000000"/>
            <rFont val="Arial"/>
            <family val="2"/>
          </rPr>
          <t>Benton (2nd) Pg. 52</t>
        </r>
      </text>
    </comment>
    <comment ref="AI33" authorId="0">
      <text>
        <r>
          <rPr>
            <sz val="10"/>
            <color rgb="FF000000"/>
            <rFont val="Arial"/>
            <family val="2"/>
          </rPr>
          <t>Lombard (95) Pg. 476</t>
        </r>
      </text>
    </comment>
    <comment ref="AI34" authorId="0">
      <text>
        <r>
          <rPr>
            <sz val="10"/>
            <color rgb="FF000000"/>
            <rFont val="Arial"/>
            <family val="2"/>
          </rPr>
          <t>Benton (2nd) Pg. 57</t>
        </r>
      </text>
    </comment>
    <comment ref="AI35" authorId="0">
      <text>
        <r>
          <rPr>
            <sz val="10"/>
            <color rgb="FF000000"/>
            <rFont val="Arial"/>
            <family val="2"/>
          </rPr>
          <t>Hook (83) Pg. 8</t>
        </r>
      </text>
    </comment>
    <comment ref="AI36" authorId="0">
      <text>
        <r>
          <rPr>
            <sz val="10"/>
            <color rgb="FF000000"/>
            <rFont val="Arial"/>
            <family val="2"/>
          </rPr>
          <t>Carroll (69) Pg. 540</t>
        </r>
      </text>
    </comment>
    <comment ref="AI37" authorId="0">
      <text>
        <r>
          <rPr>
            <sz val="10"/>
            <color rgb="FF000000"/>
            <rFont val="Arial"/>
            <family val="2"/>
          </rPr>
          <t>Brough (67) Pg. 109</t>
        </r>
      </text>
    </comment>
    <comment ref="AI38" authorId="0">
      <text>
        <r>
          <rPr>
            <sz val="10"/>
            <color rgb="FF000000"/>
            <rFont val="Arial"/>
            <family val="2"/>
          </rPr>
          <t>Clack Pg. 280</t>
        </r>
      </text>
    </comment>
    <comment ref="AI39" authorId="0">
      <text>
        <r>
          <rPr>
            <sz val="10"/>
            <color rgb="FF000000"/>
            <rFont val="Arial"/>
            <family val="2"/>
          </rPr>
          <t>Benton (2nd) Pg. 55
Panchen (85) Pg. 513</t>
        </r>
      </text>
    </comment>
    <comment ref="AI41" authorId="0">
      <text>
        <r>
          <rPr>
            <sz val="10"/>
            <color rgb="FF000000"/>
            <rFont val="Arial"/>
            <family val="2"/>
          </rPr>
          <t>As of Clack (2012), the only specimen found was part of a lower jaw</t>
        </r>
      </text>
    </comment>
    <comment ref="AI42" authorId="0">
      <text>
        <r>
          <rPr>
            <sz val="10"/>
            <color rgb="FF000000"/>
            <rFont val="Arial"/>
            <family val="2"/>
          </rPr>
          <t>Clack Pg. 332
Beaumont (98) Pg. 196</t>
        </r>
      </text>
    </comment>
    <comment ref="AI43" authorId="0">
      <text>
        <r>
          <rPr>
            <sz val="10"/>
            <color rgb="FF000000"/>
            <rFont val="Arial"/>
            <family val="2"/>
          </rPr>
          <t>Milner (09) Pg. 322</t>
        </r>
      </text>
    </comment>
    <comment ref="AI136" authorId="0">
      <text>
        <r>
          <rPr>
            <sz val="10"/>
            <color rgb="FF000000"/>
            <rFont val="Arial"/>
            <family val="2"/>
          </rPr>
          <t>Ahlberg (97) Pg. 658</t>
        </r>
      </text>
    </comment>
    <comment ref="AI137" authorId="0">
      <text>
        <r>
          <rPr>
            <sz val="10"/>
            <color rgb="FF000000"/>
            <rFont val="Arial"/>
            <family val="2"/>
          </rPr>
          <t>Witzmann (12) Pg. 245</t>
        </r>
      </text>
    </comment>
    <comment ref="AI138" authorId="0">
      <text>
        <r>
          <rPr>
            <sz val="10"/>
            <color rgb="FF000000"/>
            <rFont val="Arial"/>
            <family val="2"/>
          </rPr>
          <t>Ahlberg (97) Pg. 658</t>
        </r>
      </text>
    </comment>
    <comment ref="AI143" authorId="0">
      <text>
        <r>
          <rPr>
            <sz val="10"/>
            <color rgb="FF000000"/>
            <rFont val="Arial"/>
            <family val="2"/>
          </rPr>
          <t>Long (89) Pg. 7</t>
        </r>
      </text>
    </comment>
    <comment ref="AI144" authorId="0">
      <text>
        <r>
          <rPr>
            <sz val="10"/>
            <color rgb="FF000000"/>
            <rFont val="Arial"/>
            <family val="2"/>
          </rPr>
          <t>Long (06) Pg. 200</t>
        </r>
      </text>
    </comment>
    <comment ref="AI148" authorId="0">
      <text>
        <r>
          <rPr>
            <sz val="10"/>
            <color rgb="FF000000"/>
            <rFont val="Arial"/>
            <family val="2"/>
          </rPr>
          <t>Snitting (09) Pg. 276</t>
        </r>
      </text>
    </comment>
    <comment ref="AI150" authorId="0">
      <text>
        <r>
          <rPr>
            <sz val="10"/>
            <color rgb="FF000000"/>
            <rFont val="Arial"/>
            <family val="2"/>
          </rPr>
          <t>Benton (2nd) Pg. 57</t>
        </r>
      </text>
    </comment>
    <comment ref="AI151" authorId="0">
      <text>
        <r>
          <rPr>
            <sz val="10"/>
            <color rgb="FF000000"/>
            <rFont val="Arial"/>
            <family val="2"/>
          </rPr>
          <t>Hook (83) Pg. 8</t>
        </r>
      </text>
    </comment>
    <comment ref="AI152" authorId="0">
      <text>
        <r>
          <rPr>
            <sz val="10"/>
            <color rgb="FF000000"/>
            <rFont val="Arial"/>
            <family val="2"/>
          </rPr>
          <t>Clack Pg. 280</t>
        </r>
      </text>
    </comment>
    <comment ref="AI154" authorId="0">
      <text>
        <r>
          <rPr>
            <sz val="10"/>
            <color rgb="FF000000"/>
            <rFont val="Arial"/>
            <family val="2"/>
          </rPr>
          <t>Clack Pg. 332
Beaumont (98) Pg. 196</t>
        </r>
      </text>
    </comment>
    <comment ref="AI155" authorId="0">
      <text>
        <r>
          <rPr>
            <sz val="10"/>
            <color rgb="FF000000"/>
            <rFont val="Arial"/>
            <family val="2"/>
          </rPr>
          <t>Brough (67) Pg. 109</t>
        </r>
      </text>
    </comment>
  </commentList>
</comments>
</file>

<file path=xl/comments2.xml><?xml version="1.0" encoding="utf-8"?>
<comments xmlns="http://schemas.openxmlformats.org/spreadsheetml/2006/main">
  <authors>
    <author>Scott Schaper</author>
  </authors>
  <commentList>
    <comment ref="C10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comments3.xml><?xml version="1.0" encoding="utf-8"?>
<comments xmlns="http://schemas.openxmlformats.org/spreadsheetml/2006/main">
  <authors>
    <author>Scott Schaper</author>
  </authors>
  <commentList>
    <comment ref="B9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comments4.xml><?xml version="1.0" encoding="utf-8"?>
<comments xmlns="http://schemas.openxmlformats.org/spreadsheetml/2006/main">
  <authors>
    <author>Scott Schaper</author>
  </authors>
  <commentList>
    <comment ref="B95" authorId="0">
      <text>
        <r>
          <rPr>
            <b/>
            <sz val="9"/>
            <color indexed="81"/>
            <rFont val="Tahoma"/>
            <family val="2"/>
          </rPr>
          <t>There is some debate as to this family's phylogenic place in order Anthracosauria and is therefore not included in the analysis.</t>
        </r>
      </text>
    </comment>
  </commentList>
</comments>
</file>

<file path=xl/sharedStrings.xml><?xml version="1.0" encoding="utf-8"?>
<sst xmlns="http://schemas.openxmlformats.org/spreadsheetml/2006/main" count="3677" uniqueCount="410">
  <si>
    <t>Tetrapodomorph Fish</t>
  </si>
  <si>
    <t>Family</t>
  </si>
  <si>
    <t>Order</t>
  </si>
  <si>
    <t>Class</t>
  </si>
  <si>
    <t>Clade</t>
  </si>
  <si>
    <t>Clade (greater)</t>
  </si>
  <si>
    <t>x</t>
  </si>
  <si>
    <t>Tungsenia</t>
  </si>
  <si>
    <t>paradoxa</t>
  </si>
  <si>
    <t>Sarcopterygii</t>
  </si>
  <si>
    <t>Tetrapodomorpha</t>
  </si>
  <si>
    <t>Rhipidistia</t>
  </si>
  <si>
    <t>Kenichthys</t>
  </si>
  <si>
    <t>Gooloogongia</t>
  </si>
  <si>
    <t>loomesi</t>
  </si>
  <si>
    <t>Rhizodontidae</t>
  </si>
  <si>
    <t>Rhizodontida</t>
  </si>
  <si>
    <t>Letognathus</t>
  </si>
  <si>
    <t>Barameda</t>
  </si>
  <si>
    <t>decipiens</t>
  </si>
  <si>
    <t>Owensia</t>
  </si>
  <si>
    <t>chooi</t>
  </si>
  <si>
    <t>Canowindridae</t>
  </si>
  <si>
    <t>Marsdenichthys</t>
  </si>
  <si>
    <t>longioccipitus</t>
  </si>
  <si>
    <t>Canowindra</t>
  </si>
  <si>
    <t>grossi</t>
  </si>
  <si>
    <t>Beelarongia</t>
  </si>
  <si>
    <t>patrichae</t>
  </si>
  <si>
    <t>Koharalepis</t>
  </si>
  <si>
    <t>jarviki</t>
  </si>
  <si>
    <t>Gogonasus</t>
  </si>
  <si>
    <t>andrewsae</t>
  </si>
  <si>
    <t>Megalichthyiformes</t>
  </si>
  <si>
    <t>Gyroptychius</t>
  </si>
  <si>
    <t>Osteolepis</t>
  </si>
  <si>
    <t>Medoevia</t>
  </si>
  <si>
    <t>Mahalalepis</t>
  </si>
  <si>
    <t>resima</t>
  </si>
  <si>
    <t>Megalichthyidae</t>
  </si>
  <si>
    <t>Megapomus</t>
  </si>
  <si>
    <t>markovskyi</t>
  </si>
  <si>
    <t>Megistolepis</t>
  </si>
  <si>
    <t>klementzi</t>
  </si>
  <si>
    <t>Palatinichthys</t>
  </si>
  <si>
    <t>laticeps</t>
  </si>
  <si>
    <t>Sengoerichthys</t>
  </si>
  <si>
    <t>ottoman</t>
  </si>
  <si>
    <t>Ectosteorhachis</t>
  </si>
  <si>
    <t>nitidus</t>
  </si>
  <si>
    <t>Cladarosymblema</t>
  </si>
  <si>
    <t>narrienense</t>
  </si>
  <si>
    <t>Megalichthys</t>
  </si>
  <si>
    <t>Devonosteus</t>
  </si>
  <si>
    <t>proteus</t>
  </si>
  <si>
    <t>Tristichopteridae</t>
  </si>
  <si>
    <t>Eotetrapodiformes</t>
  </si>
  <si>
    <t>Callistipterus</t>
  </si>
  <si>
    <t>clappi</t>
  </si>
  <si>
    <t>Heddleichthys</t>
  </si>
  <si>
    <t>dalgleisiensis</t>
  </si>
  <si>
    <t>Hyneria</t>
  </si>
  <si>
    <t>lindae</t>
  </si>
  <si>
    <t>Langlieria</t>
  </si>
  <si>
    <t>socqueti</t>
  </si>
  <si>
    <t>Litoptychius</t>
  </si>
  <si>
    <t>bryanti</t>
  </si>
  <si>
    <t>Notorhizodon</t>
  </si>
  <si>
    <t>mackelveyi</t>
  </si>
  <si>
    <t>Spodichthys</t>
  </si>
  <si>
    <t>buetier</t>
  </si>
  <si>
    <t>Tristichopterus</t>
  </si>
  <si>
    <t>alatus</t>
  </si>
  <si>
    <t>Eusthenopteron</t>
  </si>
  <si>
    <t>Osteolepiformes</t>
  </si>
  <si>
    <t>Jarvikina</t>
  </si>
  <si>
    <t>wenjukowi</t>
  </si>
  <si>
    <t>Cabonnichthys</t>
  </si>
  <si>
    <t>burnsi</t>
  </si>
  <si>
    <t>Mandageria</t>
  </si>
  <si>
    <t>fairfaxi</t>
  </si>
  <si>
    <t>Edenopteron</t>
  </si>
  <si>
    <t>kiethcrooki</t>
  </si>
  <si>
    <t>Eusthenodon</t>
  </si>
  <si>
    <t>wangsjoi</t>
  </si>
  <si>
    <t>Tinirau</t>
  </si>
  <si>
    <t>clackae</t>
  </si>
  <si>
    <t>Platycephalichthys</t>
  </si>
  <si>
    <t>skuenicus</t>
  </si>
  <si>
    <t>bischoffi</t>
  </si>
  <si>
    <t>Panderichthys</t>
  </si>
  <si>
    <t>rhombolepis</t>
  </si>
  <si>
    <t>Panderichthyidae</t>
  </si>
  <si>
    <t>Elpistostegalia</t>
  </si>
  <si>
    <t>Tiktaalik</t>
  </si>
  <si>
    <t>rosae</t>
  </si>
  <si>
    <t>Stegocephalia</t>
  </si>
  <si>
    <t>Elpistostege</t>
  </si>
  <si>
    <t>watsoni</t>
  </si>
  <si>
    <t>Soederberghia</t>
  </si>
  <si>
    <t>groenlandica</t>
  </si>
  <si>
    <t>Rhynchodipteridae</t>
  </si>
  <si>
    <t>Dipnoi</t>
  </si>
  <si>
    <t>Griphognathus</t>
  </si>
  <si>
    <t>whitei</t>
  </si>
  <si>
    <t>Dipteriformes</t>
  </si>
  <si>
    <t>Qingmenodus</t>
  </si>
  <si>
    <t>yui</t>
  </si>
  <si>
    <t>Onychodontidae</t>
  </si>
  <si>
    <t>Onychodontiformes</t>
  </si>
  <si>
    <t>Stem Tetrapods</t>
  </si>
  <si>
    <t>Elginerpeton</t>
  </si>
  <si>
    <t>Elginerpetontidae</t>
  </si>
  <si>
    <t>Amphibia</t>
  </si>
  <si>
    <t>Tetrapoda</t>
  </si>
  <si>
    <t>Ventastega</t>
  </si>
  <si>
    <t>curonica</t>
  </si>
  <si>
    <t>Ichthyostegalia</t>
  </si>
  <si>
    <t>Acanthostega</t>
  </si>
  <si>
    <t>gunnari</t>
  </si>
  <si>
    <t>Acanthostegidae</t>
  </si>
  <si>
    <t>Ymeria</t>
  </si>
  <si>
    <t>denticulata</t>
  </si>
  <si>
    <t>Metaxygnathus</t>
  </si>
  <si>
    <t>denticulus</t>
  </si>
  <si>
    <t>Ichthyostega</t>
  </si>
  <si>
    <t>Ichthyostegidae</t>
  </si>
  <si>
    <t>Hynerpeton</t>
  </si>
  <si>
    <t>bassetti</t>
  </si>
  <si>
    <t>Densignathus</t>
  </si>
  <si>
    <t>rowei</t>
  </si>
  <si>
    <t>Tulerpeton</t>
  </si>
  <si>
    <t>curtum</t>
  </si>
  <si>
    <t>Tulerpetontidae</t>
  </si>
  <si>
    <t>Colosteus</t>
  </si>
  <si>
    <t>scutellatus</t>
  </si>
  <si>
    <t>Colosteidae</t>
  </si>
  <si>
    <t>Deltaherpeton</t>
  </si>
  <si>
    <t>hiemstrae</t>
  </si>
  <si>
    <t>Greererpeton</t>
  </si>
  <si>
    <t>burkemorani</t>
  </si>
  <si>
    <t>Pederpes</t>
  </si>
  <si>
    <t>finneyae</t>
  </si>
  <si>
    <t>Whatcheeriidae</t>
  </si>
  <si>
    <t>Whatcheeria</t>
  </si>
  <si>
    <t>deltae</t>
  </si>
  <si>
    <t>Ossinodus</t>
  </si>
  <si>
    <t>pueri</t>
  </si>
  <si>
    <t>Crassigyrinus</t>
  </si>
  <si>
    <t>scoticus</t>
  </si>
  <si>
    <t>Crassigyrinidae</t>
  </si>
  <si>
    <t>Caerorhachis</t>
  </si>
  <si>
    <t>bairdi</t>
  </si>
  <si>
    <t>Eoherpeton</t>
  </si>
  <si>
    <t>Eoherpetontidae</t>
  </si>
  <si>
    <t>Anthracosauria</t>
  </si>
  <si>
    <t>Embolomeri</t>
  </si>
  <si>
    <t>Proterogyrinus</t>
  </si>
  <si>
    <t>scheelei</t>
  </si>
  <si>
    <t>Proterogyrinidae</t>
  </si>
  <si>
    <t>Archeria</t>
  </si>
  <si>
    <t>crassidisca</t>
  </si>
  <si>
    <t>Acheriidae</t>
  </si>
  <si>
    <t>Pholiderpeton</t>
  </si>
  <si>
    <t>scutigerum</t>
  </si>
  <si>
    <t>Eogyrinidae</t>
  </si>
  <si>
    <t>Anthracosaurus</t>
  </si>
  <si>
    <t>russelli</t>
  </si>
  <si>
    <t>Anthracosauridae</t>
  </si>
  <si>
    <t>Eogyrinus</t>
  </si>
  <si>
    <t>attheyi</t>
  </si>
  <si>
    <t>Gephyrostegus</t>
  </si>
  <si>
    <t>bohemicus</t>
  </si>
  <si>
    <t>Gephyrostegidae</t>
  </si>
  <si>
    <t>Bruktererpeton</t>
  </si>
  <si>
    <t>fiebigi</t>
  </si>
  <si>
    <t>Eusauropleura</t>
  </si>
  <si>
    <t>digitata</t>
  </si>
  <si>
    <t>Eucritta</t>
  </si>
  <si>
    <t>melanolimnetes</t>
  </si>
  <si>
    <t>Baphetinae</t>
  </si>
  <si>
    <t>Baphetoidea</t>
  </si>
  <si>
    <t>Spathicephalus</t>
  </si>
  <si>
    <t>mirus</t>
  </si>
  <si>
    <t>Spathicephalidae</t>
  </si>
  <si>
    <t>Baphetes</t>
  </si>
  <si>
    <t>orientalis</t>
  </si>
  <si>
    <t>Baphetidae</t>
  </si>
  <si>
    <t>kirkbyi</t>
  </si>
  <si>
    <t>lintonensis</t>
  </si>
  <si>
    <t>Kyrinion</t>
  </si>
  <si>
    <t>martilli</t>
  </si>
  <si>
    <t>Loxommatidae</t>
  </si>
  <si>
    <t>Loxomma</t>
  </si>
  <si>
    <t>acutirhinus</t>
  </si>
  <si>
    <t>Megalocephalus</t>
  </si>
  <si>
    <t>pachycephalus</t>
  </si>
  <si>
    <t>Acherontiscus</t>
  </si>
  <si>
    <t>caledoniae</t>
  </si>
  <si>
    <t>Acherontiscidae</t>
  </si>
  <si>
    <t>Adelospondyli</t>
  </si>
  <si>
    <t>Lepospondyli</t>
  </si>
  <si>
    <t>Adelogyrinus</t>
  </si>
  <si>
    <t>simnorhynchus</t>
  </si>
  <si>
    <t>Adelogyrinidae</t>
  </si>
  <si>
    <t>Adelospondylus</t>
  </si>
  <si>
    <t>Doragnathus</t>
  </si>
  <si>
    <t>woodi</t>
  </si>
  <si>
    <t>unknown</t>
  </si>
  <si>
    <t>Sigournea</t>
  </si>
  <si>
    <t>multidentata</t>
  </si>
  <si>
    <t>Solenodonsaurus</t>
  </si>
  <si>
    <t>janenschi</t>
  </si>
  <si>
    <t>Kotlassia</t>
  </si>
  <si>
    <t>prima</t>
  </si>
  <si>
    <t>Kotlassiidae</t>
  </si>
  <si>
    <t>Seymouriamorpha</t>
  </si>
  <si>
    <t>Source</t>
  </si>
  <si>
    <t>PP Length</t>
  </si>
  <si>
    <t>Width</t>
  </si>
  <si>
    <t>Log W</t>
  </si>
  <si>
    <t>Length</t>
  </si>
  <si>
    <t>Log Len</t>
  </si>
  <si>
    <t>Eye</t>
  </si>
  <si>
    <t>Log Eye</t>
  </si>
  <si>
    <t>TF</t>
  </si>
  <si>
    <t>ST</t>
  </si>
  <si>
    <t>N</t>
  </si>
  <si>
    <t>b</t>
  </si>
  <si>
    <t>Joha98a</t>
  </si>
  <si>
    <t>Sy,x</t>
  </si>
  <si>
    <t>Sx</t>
  </si>
  <si>
    <t>Long89a</t>
  </si>
  <si>
    <t>sb</t>
  </si>
  <si>
    <t>Sres2</t>
  </si>
  <si>
    <t>Sb1-b2</t>
  </si>
  <si>
    <t>heddleichthys</t>
  </si>
  <si>
    <t>Holl10a</t>
  </si>
  <si>
    <t>t</t>
  </si>
  <si>
    <t>df</t>
  </si>
  <si>
    <t>Long87a</t>
  </si>
  <si>
    <t>alpha</t>
  </si>
  <si>
    <t>Youn92a</t>
  </si>
  <si>
    <t>p-value</t>
  </si>
  <si>
    <t>Long06a</t>
  </si>
  <si>
    <t>t-crit</t>
  </si>
  <si>
    <t>sig</t>
  </si>
  <si>
    <t>ME</t>
  </si>
  <si>
    <t>Bent90a</t>
  </si>
  <si>
    <t>UCB</t>
  </si>
  <si>
    <t>LCB</t>
  </si>
  <si>
    <t>Sa1-a2</t>
  </si>
  <si>
    <t>Witz12a</t>
  </si>
  <si>
    <t>Snit09a</t>
  </si>
  <si>
    <t>Snit09a*</t>
  </si>
  <si>
    <t>Mark07a</t>
  </si>
  <si>
    <t>Ahlb97a</t>
  </si>
  <si>
    <t>Youn13a</t>
  </si>
  <si>
    <t>Swar12a</t>
  </si>
  <si>
    <t>Voro91a</t>
  </si>
  <si>
    <t>Voro91a*</t>
  </si>
  <si>
    <t>Daes06a</t>
  </si>
  <si>
    <t>Ahlb08a</t>
  </si>
  <si>
    <t>Ahlb94a</t>
  </si>
  <si>
    <t>Clac12a</t>
  </si>
  <si>
    <t>Clac02a</t>
  </si>
  <si>
    <t>Hook83a</t>
  </si>
  <si>
    <t>Bolt10a</t>
  </si>
  <si>
    <t>Lomb95a</t>
  </si>
  <si>
    <t>Panc85a</t>
  </si>
  <si>
    <t>Smit85a</t>
  </si>
  <si>
    <t>Holm84a</t>
  </si>
  <si>
    <t>Clac87a</t>
  </si>
  <si>
    <t>Panc77a</t>
  </si>
  <si>
    <t>Panc72a</t>
  </si>
  <si>
    <t>Brou67a</t>
  </si>
  <si>
    <t>Clac98a</t>
  </si>
  <si>
    <t>Beau98a</t>
  </si>
  <si>
    <t>Miln09a</t>
  </si>
  <si>
    <t>Key</t>
  </si>
  <si>
    <t>TF width (log)</t>
  </si>
  <si>
    <t>TF eye (log)</t>
  </si>
  <si>
    <t>ST width (log)</t>
  </si>
  <si>
    <t>ST eye (log)</t>
  </si>
  <si>
    <t>Amphib</t>
  </si>
  <si>
    <t>TF+ST</t>
  </si>
  <si>
    <t>View (D, L) - dorsal view, lateral view</t>
  </si>
  <si>
    <t>AP- Left - maximal extent of left eye in axis parallel to rostrocaudal axis</t>
  </si>
  <si>
    <t>b (=slope(y,x))</t>
  </si>
  <si>
    <t>AP - Right - ditto, but for right eye</t>
  </si>
  <si>
    <t>AP - average of left and right eye AP dimensions</t>
  </si>
  <si>
    <t>NOTE: PP - posterior parietal</t>
  </si>
  <si>
    <t>LW - left quadratojugal to PP-PP posterior meeting point</t>
  </si>
  <si>
    <t>RW - right quadratojugal to PP-PP posterior meeting point</t>
  </si>
  <si>
    <t>L-jaw AP distance from snout tip to posterior margin of quadratojugal</t>
  </si>
  <si>
    <t>L-pp - AP distance from from snout tip to caudal margin of PP-PP junction</t>
  </si>
  <si>
    <t>XX-src - file name in /measurements from which number is obtained, where the prefix is first four letters of first author's last name, last 2 digits of century, and a sequence letter that is "a" unless there is a collision due to more than one publication by same first author in that year</t>
  </si>
  <si>
    <t>Combo</t>
  </si>
  <si>
    <t>Genus</t>
  </si>
  <si>
    <t>species</t>
  </si>
  <si>
    <t>Src?</t>
  </si>
  <si>
    <t>View (D, L)</t>
  </si>
  <si>
    <t>date (Myr)</t>
  </si>
  <si>
    <t>date-src</t>
  </si>
  <si>
    <t>AP-Left (mm)</t>
  </si>
  <si>
    <t>AP-Right (mm)</t>
  </si>
  <si>
    <t>AP AVG (mm)</t>
  </si>
  <si>
    <t>AP-src</t>
  </si>
  <si>
    <t>LW (mm)</t>
  </si>
  <si>
    <t>RW (mm)</t>
  </si>
  <si>
    <t>W_avg (mm)</t>
  </si>
  <si>
    <t>W-src</t>
  </si>
  <si>
    <t>L-jaw (mm)</t>
  </si>
  <si>
    <t>L-jaw (src)</t>
  </si>
  <si>
    <t>L-pp (mm)</t>
  </si>
  <si>
    <t>Lpp-src</t>
  </si>
  <si>
    <t>-</t>
  </si>
  <si>
    <t>o</t>
  </si>
  <si>
    <t>?</t>
  </si>
  <si>
    <t>Lu12a</t>
  </si>
  <si>
    <t>Ande13a</t>
  </si>
  <si>
    <t>Rhizodus (Group?)</t>
  </si>
  <si>
    <t>D</t>
  </si>
  <si>
    <t>L</t>
  </si>
  <si>
    <t>Megalichthys (Family)</t>
  </si>
  <si>
    <t>Tristichopterus (Group)</t>
  </si>
  <si>
    <t>Ahlb06a</t>
  </si>
  <si>
    <t>Daes06</t>
  </si>
  <si>
    <t>Ahlb01a</t>
  </si>
  <si>
    <t>Lu09a</t>
  </si>
  <si>
    <t>Swar12</t>
  </si>
  <si>
    <t>Camp12a</t>
  </si>
  <si>
    <t>Calc02a</t>
  </si>
  <si>
    <t>D/L</t>
  </si>
  <si>
    <t>Bent09a</t>
  </si>
  <si>
    <t>Carr69a</t>
  </si>
  <si>
    <t/>
  </si>
  <si>
    <t>agassizi</t>
  </si>
  <si>
    <t>Obruchevichthys</t>
  </si>
  <si>
    <t>gracilis</t>
  </si>
  <si>
    <t>Sinostega</t>
  </si>
  <si>
    <t>pani</t>
  </si>
  <si>
    <t>Jakubsonia</t>
  </si>
  <si>
    <t>livnensis</t>
  </si>
  <si>
    <t>foordi</t>
  </si>
  <si>
    <t>Pteroplax</t>
  </si>
  <si>
    <t>cornutus</t>
  </si>
  <si>
    <t>Neopteroplax</t>
  </si>
  <si>
    <t>conemaughensis</t>
  </si>
  <si>
    <t>Calligenethlon</t>
  </si>
  <si>
    <t>Diplovertebrom</t>
  </si>
  <si>
    <t>punctatum</t>
  </si>
  <si>
    <t>Discosauriscidae</t>
  </si>
  <si>
    <t>Seymouriidae</t>
  </si>
  <si>
    <t>Karpinskiosaurus</t>
  </si>
  <si>
    <t>secundus</t>
  </si>
  <si>
    <t>Karpinskiosauridae</t>
  </si>
  <si>
    <t>Seymouria</t>
  </si>
  <si>
    <t>sanjuanensis</t>
  </si>
  <si>
    <t>Ariekanerpeton</t>
  </si>
  <si>
    <t>sigalovi</t>
  </si>
  <si>
    <t>Discosauriscus</t>
  </si>
  <si>
    <t>austriacus</t>
  </si>
  <si>
    <t>Makowskia</t>
  </si>
  <si>
    <t>laticephala</t>
  </si>
  <si>
    <t>Spinarerpeton</t>
  </si>
  <si>
    <t>brevicephalum</t>
  </si>
  <si>
    <t>Spathicephalidae?</t>
  </si>
  <si>
    <t>hardingi</t>
  </si>
  <si>
    <t>Archichthys</t>
  </si>
  <si>
    <t>portlock</t>
  </si>
  <si>
    <t>Sauripteridae</t>
  </si>
  <si>
    <t>Aztecia</t>
  </si>
  <si>
    <t>mahalae</t>
  </si>
  <si>
    <t>Sauripterus</t>
  </si>
  <si>
    <t>halli</t>
  </si>
  <si>
    <t>taylori</t>
  </si>
  <si>
    <t>mitchelli</t>
  </si>
  <si>
    <t>Screbinodus</t>
  </si>
  <si>
    <t>ornatus</t>
  </si>
  <si>
    <t>Rhizodus</t>
  </si>
  <si>
    <t>hibberti</t>
  </si>
  <si>
    <t>Strepsodus</t>
  </si>
  <si>
    <t>sauroides</t>
  </si>
  <si>
    <t>Osteolepidae</t>
  </si>
  <si>
    <t>Thursius</t>
  </si>
  <si>
    <t>macrolepidotus</t>
  </si>
  <si>
    <t>Muranjilepis</t>
  </si>
  <si>
    <t>winterensis</t>
  </si>
  <si>
    <t>Elpistostegidae</t>
  </si>
  <si>
    <t>Holm77a</t>
  </si>
  <si>
    <t>Rome63a</t>
  </si>
  <si>
    <t>Beau77a</t>
  </si>
  <si>
    <t>Measurement Data taken</t>
  </si>
  <si>
    <t>Listed in Ande13a but no specimen found</t>
  </si>
  <si>
    <t>Paper found but no scale bar</t>
  </si>
  <si>
    <t>Paper found with "actual size"</t>
  </si>
  <si>
    <t>Name found but no specimen</t>
  </si>
  <si>
    <t>Paper found but no yet measured</t>
  </si>
  <si>
    <t>Species are generally arranged by family/branch from most basal to most derived</t>
  </si>
  <si>
    <t>Anthracosauria?</t>
  </si>
  <si>
    <t>Nectridea</t>
  </si>
  <si>
    <t>Tuditanomorpha</t>
  </si>
  <si>
    <t>Diadectomorpha?</t>
  </si>
  <si>
    <t>CG Tetrapoda</t>
  </si>
  <si>
    <t>Temnospondyli</t>
  </si>
  <si>
    <t>Pholidogaster</t>
  </si>
  <si>
    <t>pisciformes</t>
  </si>
  <si>
    <t>Primarily or completely aquatic</t>
  </si>
  <si>
    <t>Primarily or completely terrestrial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</si>
</sst>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rgb="FF0000FF"/>
      <name val="Arial"/>
      <family val="2"/>
    </font>
    <font>
      <b/>
      <i/>
      <sz val="10"/>
      <color rgb="FF000000"/>
      <name val="Cambria"/>
      <family val="1"/>
      <scheme val="major"/>
    </font>
    <font>
      <i/>
      <sz val="10"/>
      <name val="Arial"/>
      <family val="2"/>
    </font>
    <font>
      <i/>
      <sz val="10"/>
      <color rgb="FFCC0000"/>
      <name val="Arial"/>
      <family val="2"/>
    </font>
    <font>
      <i/>
      <sz val="10"/>
      <color rgb="FF000000"/>
      <name val="Cambria"/>
      <family val="1"/>
      <scheme val="maj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i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10"/>
      <name val="Cambria"/>
      <family val="1"/>
      <scheme val="major"/>
    </font>
    <font>
      <b/>
      <sz val="9"/>
      <color indexed="81"/>
      <name val="Tahoma"/>
      <family val="2"/>
    </font>
    <font>
      <sz val="10"/>
      <name val="Arial"/>
      <family val="2"/>
    </font>
    <font>
      <i/>
      <sz val="10"/>
      <color rgb="FF0066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1" fillId="0" borderId="0" xfId="0" applyFont="1" applyBorder="1" applyAlignment="1"/>
    <xf numFmtId="0" fontId="0" fillId="0" borderId="1" xfId="0" applyBorder="1" applyAlignment="1"/>
    <xf numFmtId="0" fontId="2" fillId="0" borderId="2" xfId="0" applyFont="1" applyBorder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Border="1" applyAlignment="1"/>
    <xf numFmtId="0" fontId="2" fillId="0" borderId="3" xfId="0" applyFont="1" applyBorder="1" applyAlignment="1"/>
    <xf numFmtId="0" fontId="1" fillId="0" borderId="0" xfId="0" applyFont="1" applyFill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1" fillId="0" borderId="4" xfId="0" applyFont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1" fillId="0" borderId="6" xfId="0" applyFont="1" applyBorder="1" applyAlignment="1"/>
    <xf numFmtId="0" fontId="1" fillId="0" borderId="6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3" xfId="0" applyFont="1" applyBorder="1" applyAlignment="1"/>
    <xf numFmtId="0" fontId="4" fillId="0" borderId="6" xfId="0" applyFont="1" applyBorder="1" applyAlignment="1"/>
    <xf numFmtId="0" fontId="4" fillId="0" borderId="7" xfId="0" applyFont="1" applyFill="1" applyBorder="1" applyAlignment="1"/>
    <xf numFmtId="0" fontId="4" fillId="0" borderId="0" xfId="0" applyFont="1" applyAlignment="1"/>
    <xf numFmtId="0" fontId="4" fillId="0" borderId="3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0" xfId="0" applyFont="1" applyBorder="1" applyAlignment="1"/>
    <xf numFmtId="0" fontId="5" fillId="0" borderId="0" xfId="0" applyFont="1" applyAlignment="1"/>
    <xf numFmtId="0" fontId="5" fillId="0" borderId="3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1" fillId="0" borderId="8" xfId="0" applyFont="1" applyBorder="1" applyAlignment="1"/>
    <xf numFmtId="0" fontId="1" fillId="0" borderId="8" xfId="0" applyFont="1" applyFill="1" applyBorder="1" applyAlignment="1"/>
    <xf numFmtId="0" fontId="4" fillId="0" borderId="7" xfId="0" applyFont="1" applyBorder="1" applyAlignment="1"/>
    <xf numFmtId="0" fontId="6" fillId="0" borderId="0" xfId="0" applyFont="1" applyFill="1" applyAlignment="1"/>
    <xf numFmtId="0" fontId="6" fillId="0" borderId="3" xfId="0" applyFont="1" applyFill="1" applyBorder="1" applyAlignment="1"/>
    <xf numFmtId="0" fontId="0" fillId="0" borderId="0" xfId="0" applyFont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1" fillId="0" borderId="10" xfId="0" applyFont="1" applyBorder="1" applyAlignment="1"/>
    <xf numFmtId="0" fontId="1" fillId="0" borderId="10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1" fillId="0" borderId="12" xfId="0" applyFont="1" applyBorder="1" applyAlignment="1"/>
    <xf numFmtId="0" fontId="1" fillId="0" borderId="12" xfId="0" applyFont="1" applyFill="1" applyBorder="1" applyAlignment="1"/>
    <xf numFmtId="0" fontId="7" fillId="0" borderId="0" xfId="0" applyFont="1" applyAlignment="1"/>
    <xf numFmtId="0" fontId="7" fillId="0" borderId="3" xfId="0" applyFont="1" applyBorder="1" applyAlignment="1"/>
    <xf numFmtId="0" fontId="2" fillId="0" borderId="0" xfId="0" applyFont="1" applyFill="1" applyBorder="1" applyAlignment="1"/>
    <xf numFmtId="0" fontId="4" fillId="0" borderId="5" xfId="0" applyFont="1" applyFill="1" applyBorder="1" applyAlignment="1"/>
    <xf numFmtId="0" fontId="1" fillId="0" borderId="4" xfId="0" applyFont="1" applyFill="1" applyBorder="1" applyAlignment="1"/>
    <xf numFmtId="0" fontId="4" fillId="0" borderId="8" xfId="0" applyFont="1" applyBorder="1" applyAlignment="1"/>
    <xf numFmtId="0" fontId="4" fillId="0" borderId="9" xfId="0" applyFont="1" applyFill="1" applyBorder="1" applyAlignment="1"/>
    <xf numFmtId="0" fontId="3" fillId="0" borderId="0" xfId="0" applyFont="1" applyFill="1" applyBorder="1" applyAlignment="1"/>
    <xf numFmtId="0" fontId="3" fillId="0" borderId="3" xfId="0" applyFont="1" applyFill="1" applyBorder="1" applyAlignment="1"/>
    <xf numFmtId="0" fontId="3" fillId="0" borderId="8" xfId="0" applyFont="1" applyBorder="1" applyAlignment="1"/>
    <xf numFmtId="0" fontId="3" fillId="0" borderId="9" xfId="0" applyFont="1" applyBorder="1" applyAlignment="1"/>
    <xf numFmtId="0" fontId="0" fillId="0" borderId="3" xfId="0" applyBorder="1" applyAlignment="1"/>
    <xf numFmtId="0" fontId="2" fillId="2" borderId="0" xfId="0" applyFont="1" applyFill="1" applyBorder="1" applyAlignment="1"/>
    <xf numFmtId="0" fontId="2" fillId="2" borderId="3" xfId="0" applyFont="1" applyFill="1" applyBorder="1" applyAlignment="1"/>
    <xf numFmtId="0" fontId="0" fillId="0" borderId="0" xfId="0" applyAlignment="1">
      <alignment horizontal="center"/>
    </xf>
    <xf numFmtId="0" fontId="0" fillId="0" borderId="14" xfId="0" applyFont="1" applyBorder="1" applyAlignment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5" xfId="0" applyBorder="1" applyAlignment="1"/>
    <xf numFmtId="4" fontId="8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6" xfId="0" applyBorder="1" applyAlignment="1"/>
    <xf numFmtId="164" fontId="0" fillId="0" borderId="15" xfId="0" applyNumberFormat="1" applyBorder="1" applyAlignment="1"/>
    <xf numFmtId="164" fontId="0" fillId="0" borderId="17" xfId="0" applyNumberFormat="1" applyBorder="1" applyAlignment="1"/>
    <xf numFmtId="164" fontId="0" fillId="0" borderId="16" xfId="0" applyNumberFormat="1" applyBorder="1" applyAlignment="1"/>
    <xf numFmtId="2" fontId="0" fillId="0" borderId="15" xfId="0" applyNumberFormat="1" applyBorder="1" applyAlignment="1"/>
    <xf numFmtId="0" fontId="3" fillId="0" borderId="0" xfId="0" applyFont="1" applyFill="1" applyAlignment="1"/>
    <xf numFmtId="10" fontId="9" fillId="0" borderId="15" xfId="0" applyNumberFormat="1" applyFont="1" applyBorder="1" applyAlignment="1"/>
    <xf numFmtId="10" fontId="9" fillId="0" borderId="15" xfId="1" applyNumberFormat="1" applyFont="1" applyBorder="1" applyAlignment="1"/>
    <xf numFmtId="0" fontId="0" fillId="0" borderId="17" xfId="0" applyBorder="1" applyAlignment="1"/>
    <xf numFmtId="0" fontId="0" fillId="0" borderId="0" xfId="0" applyFill="1" applyBorder="1" applyAlignment="1"/>
    <xf numFmtId="165" fontId="0" fillId="0" borderId="16" xfId="0" applyNumberFormat="1" applyBorder="1" applyAlignment="1"/>
    <xf numFmtId="165" fontId="0" fillId="0" borderId="15" xfId="0" applyNumberFormat="1" applyBorder="1" applyAlignment="1"/>
    <xf numFmtId="165" fontId="0" fillId="0" borderId="17" xfId="0" applyNumberFormat="1" applyBorder="1" applyAlignment="1"/>
    <xf numFmtId="164" fontId="0" fillId="0" borderId="18" xfId="0" applyNumberFormat="1" applyBorder="1" applyAlignment="1"/>
    <xf numFmtId="164" fontId="0" fillId="0" borderId="0" xfId="0" applyNumberFormat="1" applyBorder="1" applyAlignment="1"/>
    <xf numFmtId="0" fontId="10" fillId="0" borderId="0" xfId="0" applyFont="1" applyAlignmen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7" xfId="0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14" xfId="0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0" borderId="18" xfId="0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8" xfId="0" applyBorder="1" applyAlignment="1">
      <alignment horizontal="center" wrapText="1"/>
    </xf>
    <xf numFmtId="4" fontId="0" fillId="0" borderId="18" xfId="0" applyNumberForma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4" fontId="1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4" xfId="0" applyBorder="1" applyAlignment="1">
      <alignment horizontal="center" wrapText="1"/>
    </xf>
    <xf numFmtId="4" fontId="0" fillId="0" borderId="14" xfId="0" applyNumberFormat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/>
    <xf numFmtId="0" fontId="0" fillId="0" borderId="4" xfId="0" applyFont="1" applyFill="1" applyBorder="1" applyAlignment="1"/>
    <xf numFmtId="0" fontId="4" fillId="0" borderId="5" xfId="0" applyFont="1" applyBorder="1" applyAlignment="1"/>
    <xf numFmtId="0" fontId="16" fillId="0" borderId="5" xfId="0" applyFont="1" applyBorder="1" applyAlignment="1"/>
    <xf numFmtId="0" fontId="0" fillId="0" borderId="6" xfId="0" applyFont="1" applyFill="1" applyBorder="1" applyAlignment="1"/>
    <xf numFmtId="0" fontId="0" fillId="0" borderId="8" xfId="0" applyFont="1" applyFill="1" applyBorder="1" applyAlignment="1"/>
    <xf numFmtId="0" fontId="16" fillId="0" borderId="9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4" fillId="0" borderId="4" xfId="0" applyFont="1" applyFill="1" applyBorder="1" applyAlignment="1"/>
    <xf numFmtId="0" fontId="3" fillId="0" borderId="8" xfId="0" applyFont="1" applyFill="1" applyBorder="1" applyAlignment="1"/>
    <xf numFmtId="0" fontId="16" fillId="0" borderId="4" xfId="0" applyFont="1" applyFill="1" applyBorder="1" applyAlignment="1"/>
    <xf numFmtId="0" fontId="2" fillId="0" borderId="6" xfId="0" applyFont="1" applyFill="1" applyBorder="1" applyAlignment="1"/>
    <xf numFmtId="0" fontId="2" fillId="0" borderId="4" xfId="0" applyFont="1" applyFill="1" applyBorder="1" applyAlignment="1"/>
    <xf numFmtId="0" fontId="4" fillId="0" borderId="6" xfId="0" applyFont="1" applyFill="1" applyBorder="1" applyAlignment="1"/>
    <xf numFmtId="0" fontId="16" fillId="0" borderId="8" xfId="0" applyFont="1" applyFill="1" applyBorder="1" applyAlignment="1"/>
    <xf numFmtId="0" fontId="16" fillId="0" borderId="3" xfId="0" applyFont="1" applyFill="1" applyBorder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16" fillId="0" borderId="0" xfId="0" applyFont="1" applyFill="1" applyBorder="1" applyAlignment="1"/>
    <xf numFmtId="0" fontId="4" fillId="0" borderId="8" xfId="0" applyFont="1" applyFill="1" applyBorder="1" applyAlignment="1"/>
    <xf numFmtId="0" fontId="5" fillId="2" borderId="0" xfId="0" applyFont="1" applyFill="1" applyBorder="1" applyAlignment="1"/>
    <xf numFmtId="0" fontId="5" fillId="2" borderId="3" xfId="0" applyFont="1" applyFill="1" applyBorder="1" applyAlignment="1"/>
    <xf numFmtId="0" fontId="18" fillId="0" borderId="0" xfId="0" applyFont="1" applyAlignment="1">
      <alignment horizontal="center"/>
    </xf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0" fontId="0" fillId="0" borderId="6" xfId="0" applyFont="1" applyBorder="1" applyAlignment="1"/>
    <xf numFmtId="0" fontId="16" fillId="0" borderId="0" xfId="0" applyFont="1" applyAlignment="1"/>
    <xf numFmtId="0" fontId="16" fillId="0" borderId="3" xfId="0" applyFont="1" applyBorder="1" applyAlignment="1"/>
    <xf numFmtId="0" fontId="19" fillId="0" borderId="0" xfId="0" applyFont="1" applyAlignment="1"/>
    <xf numFmtId="0" fontId="19" fillId="0" borderId="3" xfId="0" applyFont="1" applyBorder="1" applyAlignment="1"/>
    <xf numFmtId="0" fontId="19" fillId="0" borderId="0" xfId="0" applyFont="1" applyBorder="1" applyAlignment="1"/>
    <xf numFmtId="0" fontId="19" fillId="0" borderId="3" xfId="0" applyFont="1" applyFill="1" applyBorder="1" applyAlignment="1"/>
    <xf numFmtId="0" fontId="19" fillId="0" borderId="6" xfId="0" applyFont="1" applyBorder="1" applyAlignment="1"/>
    <xf numFmtId="0" fontId="19" fillId="0" borderId="7" xfId="0" applyFont="1" applyFill="1" applyBorder="1" applyAlignment="1"/>
    <xf numFmtId="0" fontId="19" fillId="0" borderId="8" xfId="0" applyFont="1" applyBorder="1" applyAlignment="1"/>
    <xf numFmtId="0" fontId="19" fillId="0" borderId="9" xfId="0" applyFont="1" applyFill="1" applyBorder="1" applyAlignment="1"/>
    <xf numFmtId="0" fontId="16" fillId="0" borderId="0" xfId="0" applyFont="1" applyBorder="1" applyAlignment="1"/>
    <xf numFmtId="0" fontId="3" fillId="0" borderId="9" xfId="0" applyFont="1" applyFill="1" applyBorder="1" applyAlignment="1"/>
    <xf numFmtId="0" fontId="3" fillId="0" borderId="5" xfId="0" applyFont="1" applyBorder="1" applyAlignment="1"/>
    <xf numFmtId="0" fontId="3" fillId="4" borderId="6" xfId="0" applyFont="1" applyFill="1" applyBorder="1" applyAlignment="1"/>
    <xf numFmtId="0" fontId="2" fillId="4" borderId="0" xfId="0" applyFont="1" applyFill="1" applyBorder="1" applyAlignment="1"/>
    <xf numFmtId="0" fontId="4" fillId="4" borderId="4" xfId="0" applyFont="1" applyFill="1" applyBorder="1" applyAlignment="1"/>
    <xf numFmtId="0" fontId="3" fillId="4" borderId="0" xfId="0" applyFont="1" applyFill="1" applyBorder="1" applyAlignment="1"/>
    <xf numFmtId="0" fontId="3" fillId="5" borderId="6" xfId="0" applyFont="1" applyFill="1" applyBorder="1" applyAlignment="1"/>
    <xf numFmtId="0" fontId="3" fillId="6" borderId="0" xfId="0" applyFont="1" applyFill="1" applyBorder="1" applyAlignment="1"/>
    <xf numFmtId="0" fontId="3" fillId="5" borderId="0" xfId="0" applyFont="1" applyFill="1" applyBorder="1" applyAlignment="1"/>
    <xf numFmtId="0" fontId="4" fillId="6" borderId="0" xfId="0" applyFont="1" applyFill="1" applyBorder="1" applyAlignment="1"/>
    <xf numFmtId="0" fontId="3" fillId="6" borderId="6" xfId="0" applyFont="1" applyFill="1" applyBorder="1" applyAlignment="1"/>
    <xf numFmtId="0" fontId="16" fillId="6" borderId="0" xfId="0" applyFont="1" applyFill="1" applyBorder="1" applyAlignment="1"/>
    <xf numFmtId="0" fontId="3" fillId="6" borderId="4" xfId="0" applyFont="1" applyFill="1" applyBorder="1" applyAlignment="1"/>
    <xf numFmtId="0" fontId="2" fillId="5" borderId="0" xfId="0" applyFont="1" applyFill="1" applyBorder="1" applyAlignment="1"/>
    <xf numFmtId="0" fontId="5" fillId="5" borderId="0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33"/>
      <color rgb="FF0000FF"/>
      <color rgb="FF0066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1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2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3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4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8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59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0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1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2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3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4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5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6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66</xdr:row>
      <xdr:rowOff>28575</xdr:rowOff>
    </xdr:to>
    <xdr:sp macro="" textlink="">
      <xdr:nvSpPr>
        <xdr:cNvPr id="67" name="AutoShape 34"/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68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69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70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57</xdr:row>
      <xdr:rowOff>28575</xdr:rowOff>
    </xdr:to>
    <xdr:sp macro="" textlink="">
      <xdr:nvSpPr>
        <xdr:cNvPr id="71" name="AutoShape 34"/>
        <xdr:cNvSpPr>
          <a:spLocks noChangeArrowheads="1"/>
        </xdr:cNvSpPr>
      </xdr:nvSpPr>
      <xdr:spPr bwMode="auto">
        <a:xfrm>
          <a:off x="0" y="0"/>
          <a:ext cx="9525000" cy="96869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895350</xdr:colOff>
      <xdr:row>56</xdr:row>
      <xdr:rowOff>28575</xdr:rowOff>
    </xdr:to>
    <xdr:sp macro="" textlink="">
      <xdr:nvSpPr>
        <xdr:cNvPr id="7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5"/>
  <sheetViews>
    <sheetView workbookViewId="0"/>
  </sheetViews>
  <sheetFormatPr defaultColWidth="17.140625" defaultRowHeight="12.75" customHeight="1" x14ac:dyDescent="0.2"/>
  <cols>
    <col min="1" max="1" width="21.140625" style="91" customWidth="1"/>
    <col min="2" max="2" width="17.140625" style="91"/>
    <col min="3" max="3" width="5.42578125" style="91" customWidth="1"/>
    <col min="4" max="16384" width="17.140625" style="91"/>
  </cols>
  <sheetData>
    <row r="1" spans="1:35" ht="12.75" customHeight="1" x14ac:dyDescent="0.2">
      <c r="A1" s="90" t="s">
        <v>279</v>
      </c>
    </row>
    <row r="3" spans="1:35" ht="12.75" customHeight="1" x14ac:dyDescent="0.2">
      <c r="D3" s="91" t="s">
        <v>280</v>
      </c>
      <c r="E3" s="91" t="s">
        <v>281</v>
      </c>
      <c r="F3" s="91" t="s">
        <v>282</v>
      </c>
      <c r="G3" s="91" t="s">
        <v>283</v>
      </c>
      <c r="J3" s="91" t="s">
        <v>225</v>
      </c>
      <c r="K3" s="91" t="s">
        <v>226</v>
      </c>
      <c r="L3" s="91" t="s">
        <v>284</v>
      </c>
      <c r="M3" s="92" t="s">
        <v>285</v>
      </c>
    </row>
    <row r="4" spans="1:35" ht="12.75" customHeight="1" x14ac:dyDescent="0.2">
      <c r="A4" s="91" t="s">
        <v>286</v>
      </c>
      <c r="D4" s="91">
        <v>1.7583819417746753</v>
      </c>
      <c r="E4" s="91">
        <v>1.1439511164239635</v>
      </c>
      <c r="F4" s="91">
        <v>2.1089031276673134</v>
      </c>
      <c r="G4" s="91">
        <v>1.4983105537896004</v>
      </c>
      <c r="I4" s="91" t="s">
        <v>227</v>
      </c>
      <c r="J4" s="91">
        <f>COUNT(D4:D15)</f>
        <v>12</v>
      </c>
      <c r="K4" s="91">
        <f>COUNT(F4:F14)</f>
        <v>11</v>
      </c>
      <c r="M4" s="91">
        <f>COUNT(D4:D15,F4:F14)</f>
        <v>23</v>
      </c>
    </row>
    <row r="5" spans="1:35" ht="12.75" customHeight="1" x14ac:dyDescent="0.2">
      <c r="A5" s="92" t="s">
        <v>287</v>
      </c>
      <c r="D5" s="91">
        <v>1.6487502126980194</v>
      </c>
      <c r="E5" s="91">
        <v>0.82412583391654892</v>
      </c>
      <c r="F5" s="91">
        <v>2.1172712956557644</v>
      </c>
      <c r="G5" s="91">
        <v>1.4623979978989561</v>
      </c>
      <c r="I5" s="91" t="s">
        <v>288</v>
      </c>
      <c r="J5" s="91">
        <f>D17</f>
        <v>0.71726722879044058</v>
      </c>
      <c r="K5" s="91">
        <f>F17</f>
        <v>1.1424323301928314</v>
      </c>
      <c r="L5" s="91">
        <f>H17</f>
        <v>0.95392040532073863</v>
      </c>
      <c r="M5" s="91">
        <f>E17</f>
        <v>0.87798337000000004</v>
      </c>
    </row>
    <row r="6" spans="1:35" ht="12.75" customHeight="1" x14ac:dyDescent="0.2">
      <c r="A6" s="91" t="s">
        <v>289</v>
      </c>
      <c r="D6" s="91">
        <v>1.999130541287371</v>
      </c>
      <c r="E6" s="91">
        <v>1.1818435879447726</v>
      </c>
      <c r="F6" s="91">
        <v>2.0476641946015599</v>
      </c>
      <c r="G6" s="91">
        <v>1.320146286111054</v>
      </c>
      <c r="I6" s="91" t="s">
        <v>230</v>
      </c>
      <c r="J6" s="91">
        <f>STEYX(E4:E15,D4:D15)</f>
        <v>0.10819872744142175</v>
      </c>
      <c r="K6" s="91">
        <f>STEYX(G4:G14,F4:F14)</f>
        <v>0.17043912340394859</v>
      </c>
      <c r="M6" s="91">
        <f>STEYX(E102:E124,D102:D124)</f>
        <v>0.18506405660305561</v>
      </c>
    </row>
    <row r="7" spans="1:35" ht="12.75" customHeight="1" x14ac:dyDescent="0.2">
      <c r="A7" s="91" t="s">
        <v>290</v>
      </c>
      <c r="D7" s="91">
        <v>1.7024305364455252</v>
      </c>
      <c r="E7" s="91">
        <v>0.93951925261861846</v>
      </c>
      <c r="F7" s="91">
        <v>2.0542299098633974</v>
      </c>
      <c r="G7" s="91">
        <v>1.3862313505795252</v>
      </c>
      <c r="I7" s="91" t="s">
        <v>231</v>
      </c>
      <c r="J7" s="91">
        <f>STDEV(D4:D15)</f>
        <v>0.38713095631849859</v>
      </c>
      <c r="K7" s="91">
        <f>STDEV(F4:F14)</f>
        <v>0.27357353007732738</v>
      </c>
      <c r="M7" s="91">
        <f>STDEV(D102:D124)</f>
        <v>0.33669208366657605</v>
      </c>
    </row>
    <row r="8" spans="1:35" ht="12.75" customHeight="1" x14ac:dyDescent="0.2">
      <c r="A8" s="91" t="s">
        <v>291</v>
      </c>
      <c r="D8" s="91">
        <v>2.6009728956867484</v>
      </c>
      <c r="E8" s="91">
        <v>1.5563025007672873</v>
      </c>
      <c r="F8" s="91">
        <v>1.8195439355418688</v>
      </c>
      <c r="G8" s="91">
        <v>1.0128372247051722</v>
      </c>
      <c r="I8" s="91" t="s">
        <v>233</v>
      </c>
      <c r="J8" s="91">
        <f>J6/(J7*SQRT(J4-1))</f>
        <v>8.4269013521167446E-2</v>
      </c>
      <c r="K8" s="91">
        <f>K6/(K7*SQRT(K4-1))</f>
        <v>0.19701315116511567</v>
      </c>
      <c r="L8" s="91" t="e">
        <f>L6/(L7*SQRT(L4-1))</f>
        <v>#NUM!</v>
      </c>
      <c r="M8" s="91">
        <f>M6/(M7*SQRT(M4-1))</f>
        <v>0.11718656705489844</v>
      </c>
    </row>
    <row r="9" spans="1:35" ht="12.75" customHeight="1" x14ac:dyDescent="0.2">
      <c r="A9" s="91" t="s">
        <v>292</v>
      </c>
      <c r="D9" s="91">
        <v>2.851667982658622</v>
      </c>
      <c r="E9" s="91">
        <v>1.8061799739838871</v>
      </c>
      <c r="F9" s="91">
        <v>1.4771212547196624</v>
      </c>
      <c r="G9" s="91">
        <v>0.94448267215016868</v>
      </c>
    </row>
    <row r="10" spans="1:35" ht="12.75" customHeight="1" x14ac:dyDescent="0.2">
      <c r="A10" s="91" t="s">
        <v>293</v>
      </c>
      <c r="D10" s="91">
        <v>1.8050248444298052</v>
      </c>
      <c r="E10" s="91">
        <v>1.0851121132668373</v>
      </c>
      <c r="F10" s="91">
        <v>1.5397032389478256</v>
      </c>
      <c r="G10" s="91">
        <v>0.94914595241994382</v>
      </c>
      <c r="I10" s="91" t="s">
        <v>234</v>
      </c>
      <c r="J10" s="93"/>
      <c r="K10" s="94">
        <f>((J4-2)*J6^2+(K4-2)*K6^2)/(J4+K4-4)</f>
        <v>1.9921847330515184E-2</v>
      </c>
      <c r="L10" s="93"/>
      <c r="M10" s="94">
        <f>((L4-2)*L6^2+(M4-2)*M6^2)/(L4+M4-4)</f>
        <v>3.7853831893366226E-2</v>
      </c>
    </row>
    <row r="11" spans="1:35" ht="12.75" customHeight="1" x14ac:dyDescent="0.2">
      <c r="A11" s="91" t="s">
        <v>294</v>
      </c>
      <c r="D11" s="91">
        <v>1.7311050512159205</v>
      </c>
      <c r="E11" s="91">
        <v>1.0443437348951072</v>
      </c>
      <c r="F11" s="91">
        <v>2.2059347936846816</v>
      </c>
      <c r="G11" s="91">
        <v>1.7646617324292897</v>
      </c>
      <c r="I11" s="91" t="s">
        <v>235</v>
      </c>
      <c r="J11" s="95">
        <f>SQRT(J8^2+K8^2)</f>
        <v>0.21427890323557153</v>
      </c>
      <c r="K11" s="96">
        <f>SQRT(K10)*SQRT(1/(J7^2*(J4-1))+1/(K7^2*(K4-1)))</f>
        <v>0.19672991535004791</v>
      </c>
      <c r="L11" s="95" t="e">
        <f>SQRT(L8^2+M8^2)</f>
        <v>#NUM!</v>
      </c>
      <c r="M11" s="96" t="e">
        <f>SQRT(M10)*SQRT(1/(L7^2*(L4-1))+1/(M7^2*(M4-1)))</f>
        <v>#DIV/0!</v>
      </c>
    </row>
    <row r="12" spans="1:35" ht="12.75" customHeight="1" x14ac:dyDescent="0.2">
      <c r="A12" s="91" t="s">
        <v>295</v>
      </c>
      <c r="D12" s="91">
        <v>2.2998558147042671</v>
      </c>
      <c r="E12" s="91">
        <v>1.3738311450738303</v>
      </c>
      <c r="F12" s="91">
        <v>2.1055101847699742</v>
      </c>
      <c r="G12" s="91">
        <v>1.7634279935629373</v>
      </c>
      <c r="I12" s="91" t="s">
        <v>238</v>
      </c>
      <c r="J12" s="95">
        <f>(J5-K5)/(J11)</f>
        <v>-1.984166873091457</v>
      </c>
      <c r="K12" s="96">
        <f>(J5-K5)/K11</f>
        <v>-2.1611614107894104</v>
      </c>
      <c r="L12" s="95" t="e">
        <f>(L5-M5)/(L11)</f>
        <v>#NUM!</v>
      </c>
      <c r="M12" s="96" t="e">
        <f>(L5-M5)/M11</f>
        <v>#DIV/0!</v>
      </c>
    </row>
    <row r="13" spans="1:35" ht="12.75" customHeight="1" x14ac:dyDescent="0.2">
      <c r="D13" s="91">
        <v>2.3344336444594807</v>
      </c>
      <c r="E13" s="91">
        <v>1.3399480616943509</v>
      </c>
      <c r="F13" s="91">
        <v>2.2889196056617265</v>
      </c>
      <c r="G13" s="91">
        <v>1.7615519885641819</v>
      </c>
      <c r="I13" s="91" t="s">
        <v>239</v>
      </c>
      <c r="J13" s="95">
        <f>(J4+K4-4)</f>
        <v>19</v>
      </c>
      <c r="K13" s="96">
        <f>J4+K4-4</f>
        <v>19</v>
      </c>
      <c r="L13" s="95">
        <f>(L4+M4-4)</f>
        <v>19</v>
      </c>
      <c r="M13" s="96">
        <f>L4+M4-4</f>
        <v>19</v>
      </c>
    </row>
    <row r="14" spans="1:35" ht="12.75" customHeight="1" x14ac:dyDescent="0.2">
      <c r="D14" s="91">
        <v>2.2438562328065057</v>
      </c>
      <c r="E14" s="91">
        <v>1.3617278360175928</v>
      </c>
      <c r="F14" s="91">
        <v>1.7024305364455252</v>
      </c>
      <c r="G14" s="91">
        <v>1.4345689040341987</v>
      </c>
      <c r="I14" s="91" t="s">
        <v>241</v>
      </c>
      <c r="J14" s="95">
        <v>0.05</v>
      </c>
      <c r="K14" s="96">
        <v>0.05</v>
      </c>
      <c r="L14" s="95">
        <v>0.05</v>
      </c>
      <c r="M14" s="96">
        <v>0.05</v>
      </c>
    </row>
    <row r="15" spans="1:35" ht="12.75" customHeight="1" x14ac:dyDescent="0.2">
      <c r="A15" s="91" t="s">
        <v>296</v>
      </c>
      <c r="D15" s="91">
        <v>2.0029000686113876</v>
      </c>
      <c r="E15" s="91">
        <v>1.4673120629805521</v>
      </c>
      <c r="I15" s="91" t="s">
        <v>243</v>
      </c>
      <c r="J15" s="95">
        <f>TDIST(ABS(J12),J13,2)</f>
        <v>6.1872870605258166E-2</v>
      </c>
      <c r="K15" s="96">
        <f>TDIST(ABS(K12),K13,2)</f>
        <v>4.3658792613476695E-2</v>
      </c>
      <c r="L15" s="95" t="e">
        <f>TDIST(ABS(L12),L13,2)</f>
        <v>#NUM!</v>
      </c>
      <c r="M15" s="96" t="e">
        <f>TDIST(ABS(M12),M13,2)</f>
        <v>#DIV/0!</v>
      </c>
    </row>
    <row r="16" spans="1:35" ht="12.75" customHeight="1" x14ac:dyDescent="0.2">
      <c r="E16" s="92" t="s">
        <v>297</v>
      </c>
      <c r="I16" s="91" t="s">
        <v>245</v>
      </c>
      <c r="J16" s="95">
        <f>TINV(J14,J13)</f>
        <v>2.0930240544083096</v>
      </c>
      <c r="K16" s="96">
        <f>TINV(K14,K13)</f>
        <v>2.0930240544083096</v>
      </c>
      <c r="L16" s="95">
        <f>TINV(L14,L13)</f>
        <v>2.0930240544083096</v>
      </c>
      <c r="M16" s="96">
        <f>TINV(M14,M13)</f>
        <v>2.0930240544083096</v>
      </c>
    </row>
    <row r="17" spans="1:35" ht="12.75" customHeight="1" x14ac:dyDescent="0.2">
      <c r="D17" s="91">
        <v>0.71726722879044058</v>
      </c>
      <c r="E17" s="97">
        <v>0.87798337000000004</v>
      </c>
      <c r="F17" s="91">
        <v>1.1424323301928314</v>
      </c>
      <c r="H17" s="91">
        <v>0.95392040532073863</v>
      </c>
      <c r="I17" s="91" t="s">
        <v>246</v>
      </c>
      <c r="J17" s="98" t="str">
        <f>IF(J15&lt;J14,"Yes","No")</f>
        <v>No</v>
      </c>
      <c r="K17" s="99" t="str">
        <f>IF(K15&lt;K14,"Yes","No")</f>
        <v>Yes</v>
      </c>
      <c r="L17" s="98" t="e">
        <f>IF(L15&lt;L14,"Yes","No")</f>
        <v>#NUM!</v>
      </c>
      <c r="M17" s="99" t="e">
        <f>IF(M15&lt;M14,"Yes","No")</f>
        <v>#DIV/0!</v>
      </c>
    </row>
    <row r="18" spans="1:35" ht="12.75" customHeight="1" x14ac:dyDescent="0.2">
      <c r="D18" s="91">
        <v>-0.23267243834572504</v>
      </c>
      <c r="E18" s="100">
        <v>-0.45028822000000002</v>
      </c>
      <c r="F18" s="91">
        <v>-0.83882702808284937</v>
      </c>
      <c r="H18" s="91">
        <v>-0.4840545355133411</v>
      </c>
    </row>
    <row r="19" spans="1:35" x14ac:dyDescent="0.2">
      <c r="N19" s="90"/>
    </row>
    <row r="20" spans="1:35" ht="46.5" x14ac:dyDescent="0.35">
      <c r="A20" s="101" t="s">
        <v>298</v>
      </c>
      <c r="B20" s="101" t="s">
        <v>299</v>
      </c>
      <c r="C20" s="102" t="s">
        <v>300</v>
      </c>
      <c r="D20" s="103" t="s">
        <v>301</v>
      </c>
      <c r="E20" s="103" t="s">
        <v>302</v>
      </c>
      <c r="F20" s="103" t="s">
        <v>303</v>
      </c>
      <c r="G20" s="103" t="s">
        <v>304</v>
      </c>
      <c r="H20" s="103" t="s">
        <v>305</v>
      </c>
      <c r="I20" s="103" t="s">
        <v>306</v>
      </c>
      <c r="J20" s="103" t="s">
        <v>307</v>
      </c>
      <c r="K20" s="103" t="s">
        <v>308</v>
      </c>
      <c r="L20" s="103" t="s">
        <v>309</v>
      </c>
      <c r="M20" s="103" t="s">
        <v>310</v>
      </c>
      <c r="N20" s="103" t="s">
        <v>311</v>
      </c>
      <c r="O20" s="103" t="s">
        <v>312</v>
      </c>
      <c r="P20" s="103" t="s">
        <v>313</v>
      </c>
      <c r="Q20" s="103" t="s">
        <v>314</v>
      </c>
      <c r="R20" s="103" t="s">
        <v>315</v>
      </c>
    </row>
    <row r="21" spans="1:35" ht="12.75" customHeight="1" x14ac:dyDescent="0.2">
      <c r="A21" s="104" t="s">
        <v>0</v>
      </c>
      <c r="B21" s="105"/>
      <c r="C21" s="104" t="s">
        <v>316</v>
      </c>
      <c r="D21" s="104" t="s">
        <v>316</v>
      </c>
      <c r="E21" s="104" t="s">
        <v>316</v>
      </c>
      <c r="F21" s="104" t="s">
        <v>316</v>
      </c>
      <c r="G21" s="104" t="s">
        <v>316</v>
      </c>
      <c r="H21" s="104" t="s">
        <v>316</v>
      </c>
      <c r="I21" s="104" t="s">
        <v>316</v>
      </c>
      <c r="J21" s="104" t="s">
        <v>316</v>
      </c>
      <c r="K21" s="104" t="s">
        <v>316</v>
      </c>
      <c r="L21" s="104" t="s">
        <v>316</v>
      </c>
      <c r="M21" s="104" t="s">
        <v>316</v>
      </c>
      <c r="N21" s="104" t="s">
        <v>316</v>
      </c>
      <c r="O21" s="104" t="s">
        <v>316</v>
      </c>
      <c r="P21" s="104" t="s">
        <v>316</v>
      </c>
      <c r="Q21" s="104" t="s">
        <v>316</v>
      </c>
      <c r="R21" s="104" t="s">
        <v>316</v>
      </c>
    </row>
    <row r="22" spans="1:35" ht="12.75" customHeight="1" x14ac:dyDescent="0.2">
      <c r="A22" s="106" t="s">
        <v>7</v>
      </c>
      <c r="B22" s="106" t="s">
        <v>8</v>
      </c>
      <c r="C22" s="107" t="s">
        <v>317</v>
      </c>
      <c r="D22" s="108" t="s">
        <v>318</v>
      </c>
      <c r="E22" s="109">
        <v>409</v>
      </c>
      <c r="F22" s="107" t="s">
        <v>319</v>
      </c>
      <c r="G22" s="110"/>
      <c r="H22" s="110"/>
      <c r="I22" s="110"/>
      <c r="J22" s="107"/>
      <c r="K22" s="110"/>
      <c r="L22" s="110"/>
      <c r="M22" s="110"/>
      <c r="N22" s="107"/>
      <c r="O22" s="110"/>
      <c r="P22" s="109"/>
      <c r="Q22" s="110"/>
      <c r="R22" s="110"/>
    </row>
    <row r="23" spans="1:35" ht="12.75" customHeight="1" x14ac:dyDescent="0.2">
      <c r="A23" s="111" t="s">
        <v>12</v>
      </c>
      <c r="B23" s="111"/>
      <c r="C23" s="91" t="s">
        <v>6</v>
      </c>
      <c r="D23" s="91" t="s">
        <v>6</v>
      </c>
      <c r="E23" s="112">
        <v>400</v>
      </c>
      <c r="F23" s="92" t="s">
        <v>320</v>
      </c>
      <c r="G23" s="113" t="s">
        <v>6</v>
      </c>
      <c r="H23" s="113" t="s">
        <v>6</v>
      </c>
      <c r="I23" s="113" t="s">
        <v>6</v>
      </c>
      <c r="J23" s="91" t="s">
        <v>6</v>
      </c>
      <c r="K23" s="113" t="s">
        <v>6</v>
      </c>
      <c r="L23" s="113" t="s">
        <v>6</v>
      </c>
      <c r="M23" s="113" t="s">
        <v>6</v>
      </c>
      <c r="N23" s="91" t="s">
        <v>6</v>
      </c>
      <c r="O23" s="113" t="s">
        <v>6</v>
      </c>
      <c r="P23" s="112" t="s">
        <v>6</v>
      </c>
      <c r="Q23" s="113" t="s">
        <v>6</v>
      </c>
      <c r="R23" s="113" t="s">
        <v>6</v>
      </c>
    </row>
    <row r="24" spans="1:35" ht="12.75" customHeight="1" x14ac:dyDescent="0.2">
      <c r="A24" s="111" t="s">
        <v>17</v>
      </c>
      <c r="B24" s="111"/>
      <c r="C24" s="91" t="s">
        <v>6</v>
      </c>
      <c r="D24" s="91" t="s">
        <v>6</v>
      </c>
      <c r="E24" s="112">
        <v>353</v>
      </c>
      <c r="F24" s="92" t="s">
        <v>320</v>
      </c>
      <c r="G24" s="113" t="s">
        <v>6</v>
      </c>
      <c r="H24" s="113" t="s">
        <v>6</v>
      </c>
      <c r="I24" s="113" t="s">
        <v>6</v>
      </c>
      <c r="J24" s="91" t="s">
        <v>6</v>
      </c>
      <c r="K24" s="113" t="s">
        <v>6</v>
      </c>
      <c r="L24" s="113" t="s">
        <v>6</v>
      </c>
      <c r="M24" s="113" t="s">
        <v>6</v>
      </c>
      <c r="N24" s="91" t="s">
        <v>6</v>
      </c>
      <c r="O24" s="113" t="s">
        <v>6</v>
      </c>
      <c r="P24" s="112" t="s">
        <v>6</v>
      </c>
      <c r="Q24" s="113" t="s">
        <v>6</v>
      </c>
      <c r="R24" s="113" t="s">
        <v>6</v>
      </c>
    </row>
    <row r="25" spans="1:35" ht="12.75" customHeight="1" x14ac:dyDescent="0.2">
      <c r="A25" s="111" t="s">
        <v>321</v>
      </c>
      <c r="B25" s="111"/>
      <c r="C25" s="91" t="s">
        <v>316</v>
      </c>
      <c r="D25" s="91" t="s">
        <v>316</v>
      </c>
      <c r="E25" s="114" t="s">
        <v>6</v>
      </c>
      <c r="F25" s="91" t="s">
        <v>320</v>
      </c>
      <c r="G25" s="113" t="s">
        <v>316</v>
      </c>
      <c r="H25" s="113" t="s">
        <v>316</v>
      </c>
      <c r="I25" s="113" t="s">
        <v>316</v>
      </c>
      <c r="J25" s="91" t="s">
        <v>316</v>
      </c>
      <c r="K25" s="113" t="s">
        <v>316</v>
      </c>
      <c r="L25" s="113" t="s">
        <v>316</v>
      </c>
      <c r="M25" s="113" t="s">
        <v>316</v>
      </c>
      <c r="N25" s="91" t="s">
        <v>316</v>
      </c>
      <c r="O25" s="113" t="s">
        <v>316</v>
      </c>
      <c r="P25" s="112" t="s">
        <v>316</v>
      </c>
      <c r="Q25" s="113" t="s">
        <v>316</v>
      </c>
      <c r="R25" s="113" t="s">
        <v>316</v>
      </c>
    </row>
    <row r="26" spans="1:35" ht="12.75" customHeight="1" x14ac:dyDescent="0.2">
      <c r="A26" s="115" t="s">
        <v>18</v>
      </c>
      <c r="B26" s="111" t="s">
        <v>19</v>
      </c>
      <c r="C26" s="91" t="s">
        <v>317</v>
      </c>
      <c r="D26" s="91" t="s">
        <v>322</v>
      </c>
      <c r="E26" s="112">
        <v>337</v>
      </c>
      <c r="F26" s="91" t="s">
        <v>320</v>
      </c>
      <c r="G26" s="113">
        <v>13.33</v>
      </c>
      <c r="H26" s="113">
        <v>14.53</v>
      </c>
      <c r="I26" s="113">
        <f>AVERAGE(G26,H26)</f>
        <v>13.93</v>
      </c>
      <c r="J26" s="91" t="s">
        <v>232</v>
      </c>
      <c r="K26" s="113">
        <v>28.8</v>
      </c>
      <c r="L26" s="113">
        <v>28.53</v>
      </c>
      <c r="M26" s="113">
        <f>AVERAGE(K26,L26)*2</f>
        <v>57.33</v>
      </c>
      <c r="N26" s="91" t="s">
        <v>232</v>
      </c>
      <c r="O26" s="113">
        <v>72.930000000000007</v>
      </c>
      <c r="P26" s="112" t="s">
        <v>232</v>
      </c>
      <c r="Q26" s="113">
        <v>58.8</v>
      </c>
      <c r="R26" s="113" t="s">
        <v>232</v>
      </c>
    </row>
    <row r="27" spans="1:35" ht="12.75" customHeight="1" x14ac:dyDescent="0.2">
      <c r="A27" s="115" t="s">
        <v>18</v>
      </c>
      <c r="B27" s="111" t="s">
        <v>19</v>
      </c>
      <c r="C27" s="91" t="s">
        <v>317</v>
      </c>
      <c r="D27" s="91" t="s">
        <v>323</v>
      </c>
      <c r="E27" s="112">
        <v>337</v>
      </c>
      <c r="F27" s="91" t="s">
        <v>320</v>
      </c>
      <c r="G27" s="113">
        <v>11.6</v>
      </c>
      <c r="H27" s="113" t="s">
        <v>6</v>
      </c>
      <c r="I27" s="113">
        <f>AVERAGE(G27,H27)</f>
        <v>11.6</v>
      </c>
      <c r="J27" s="91" t="s">
        <v>232</v>
      </c>
      <c r="K27" s="113" t="s">
        <v>6</v>
      </c>
      <c r="L27" s="113" t="s">
        <v>6</v>
      </c>
      <c r="M27" s="113" t="e">
        <f>AVERAGE(K27,L27)*2</f>
        <v>#DIV/0!</v>
      </c>
      <c r="N27" s="91" t="s">
        <v>6</v>
      </c>
      <c r="O27" s="113">
        <v>72.67</v>
      </c>
      <c r="P27" s="112" t="s">
        <v>232</v>
      </c>
      <c r="Q27" s="113" t="s">
        <v>6</v>
      </c>
      <c r="R27" s="113" t="s">
        <v>6</v>
      </c>
    </row>
    <row r="28" spans="1:35" x14ac:dyDescent="0.2">
      <c r="A28" s="115" t="s">
        <v>31</v>
      </c>
      <c r="B28" s="111" t="s">
        <v>32</v>
      </c>
      <c r="C28" s="91" t="s">
        <v>317</v>
      </c>
      <c r="D28" s="91" t="s">
        <v>322</v>
      </c>
      <c r="E28" s="112">
        <v>384</v>
      </c>
      <c r="F28" s="91" t="s">
        <v>320</v>
      </c>
      <c r="G28" s="113" t="s">
        <v>6</v>
      </c>
      <c r="H28" s="113">
        <v>6.67</v>
      </c>
      <c r="I28" s="113">
        <f>AVERAGE(G28,H28)</f>
        <v>6.67</v>
      </c>
      <c r="J28" s="91" t="s">
        <v>244</v>
      </c>
      <c r="K28" s="113" t="s">
        <v>6</v>
      </c>
      <c r="L28" s="113">
        <v>22.27</v>
      </c>
      <c r="M28" s="113">
        <f>AVERAGE(K28,L28)*2</f>
        <v>44.54</v>
      </c>
      <c r="N28" s="91" t="s">
        <v>244</v>
      </c>
      <c r="O28" s="113">
        <v>47.6</v>
      </c>
      <c r="P28" s="112" t="s">
        <v>6</v>
      </c>
      <c r="Q28" s="113">
        <v>45.33</v>
      </c>
      <c r="R28" s="113" t="s">
        <v>244</v>
      </c>
    </row>
    <row r="29" spans="1:35" x14ac:dyDescent="0.2">
      <c r="A29" s="115" t="s">
        <v>31</v>
      </c>
      <c r="B29" s="111" t="s">
        <v>32</v>
      </c>
      <c r="C29" s="91" t="s">
        <v>317</v>
      </c>
      <c r="D29" s="91" t="s">
        <v>323</v>
      </c>
      <c r="E29" s="112">
        <v>384</v>
      </c>
      <c r="F29" s="91" t="s">
        <v>320</v>
      </c>
      <c r="G29" s="113" t="s">
        <v>6</v>
      </c>
      <c r="H29" s="113">
        <v>7.33</v>
      </c>
      <c r="I29" s="113">
        <f>AVERAGE(G29,H29)</f>
        <v>7.33</v>
      </c>
      <c r="J29" s="91" t="s">
        <v>244</v>
      </c>
      <c r="K29" s="113" t="s">
        <v>6</v>
      </c>
      <c r="L29" s="113" t="s">
        <v>6</v>
      </c>
      <c r="M29" s="113" t="e">
        <f>AVERAGE(K29,L29)*2</f>
        <v>#DIV/0!</v>
      </c>
      <c r="N29" s="91" t="s">
        <v>6</v>
      </c>
      <c r="O29" s="113">
        <v>47.6</v>
      </c>
      <c r="P29" s="112" t="s">
        <v>244</v>
      </c>
      <c r="Q29" s="113" t="s">
        <v>6</v>
      </c>
      <c r="R29" s="113" t="s">
        <v>6</v>
      </c>
    </row>
    <row r="30" spans="1:35" x14ac:dyDescent="0.2">
      <c r="A30" s="111" t="s">
        <v>34</v>
      </c>
      <c r="B30" s="111"/>
      <c r="C30" s="91" t="s">
        <v>6</v>
      </c>
      <c r="D30" s="91" t="s">
        <v>6</v>
      </c>
      <c r="E30" s="112">
        <v>391</v>
      </c>
      <c r="F30" s="92" t="s">
        <v>320</v>
      </c>
      <c r="G30" s="113" t="s">
        <v>6</v>
      </c>
      <c r="H30" s="113" t="s">
        <v>6</v>
      </c>
      <c r="I30" s="113" t="s">
        <v>6</v>
      </c>
      <c r="J30" s="91" t="s">
        <v>6</v>
      </c>
      <c r="K30" s="113" t="s">
        <v>6</v>
      </c>
      <c r="L30" s="113" t="s">
        <v>6</v>
      </c>
      <c r="M30" s="113" t="s">
        <v>6</v>
      </c>
      <c r="N30" s="91" t="s">
        <v>6</v>
      </c>
      <c r="O30" s="113" t="s">
        <v>6</v>
      </c>
      <c r="P30" s="112" t="s">
        <v>6</v>
      </c>
      <c r="Q30" s="113" t="s">
        <v>6</v>
      </c>
      <c r="R30" s="113" t="s">
        <v>6</v>
      </c>
    </row>
    <row r="31" spans="1:35" x14ac:dyDescent="0.2">
      <c r="A31" s="116" t="s">
        <v>35</v>
      </c>
      <c r="B31" s="111"/>
      <c r="C31" s="91" t="s">
        <v>317</v>
      </c>
      <c r="D31" s="91" t="s">
        <v>323</v>
      </c>
      <c r="E31" s="112">
        <v>389</v>
      </c>
      <c r="F31" s="91" t="s">
        <v>320</v>
      </c>
      <c r="G31" s="113" t="s">
        <v>6</v>
      </c>
      <c r="H31" s="113">
        <v>6.13</v>
      </c>
      <c r="I31" s="113">
        <f>AVERAGE(G31,H31)</f>
        <v>6.13</v>
      </c>
      <c r="J31" s="91" t="s">
        <v>248</v>
      </c>
      <c r="K31" s="113" t="s">
        <v>6</v>
      </c>
      <c r="L31" s="113" t="s">
        <v>6</v>
      </c>
      <c r="M31" s="113" t="e">
        <f>AVERAGE(K31,L31)*2</f>
        <v>#DIV/0!</v>
      </c>
      <c r="N31" s="91" t="s">
        <v>6</v>
      </c>
      <c r="O31" s="113">
        <v>44.33</v>
      </c>
      <c r="P31" s="112" t="s">
        <v>248</v>
      </c>
      <c r="Q31" s="113" t="s">
        <v>6</v>
      </c>
      <c r="R31" s="113" t="s">
        <v>6</v>
      </c>
    </row>
    <row r="32" spans="1:35" x14ac:dyDescent="0.2">
      <c r="A32" s="111" t="s">
        <v>36</v>
      </c>
      <c r="B32" s="111"/>
      <c r="C32" s="91" t="s">
        <v>6</v>
      </c>
      <c r="D32" s="91" t="s">
        <v>6</v>
      </c>
      <c r="E32" s="112">
        <v>364</v>
      </c>
      <c r="F32" s="92" t="s">
        <v>320</v>
      </c>
      <c r="G32" s="113" t="s">
        <v>6</v>
      </c>
      <c r="H32" s="113" t="s">
        <v>6</v>
      </c>
      <c r="I32" s="113" t="s">
        <v>6</v>
      </c>
      <c r="J32" s="91" t="s">
        <v>6</v>
      </c>
      <c r="K32" s="113" t="s">
        <v>6</v>
      </c>
      <c r="L32" s="113" t="s">
        <v>6</v>
      </c>
      <c r="M32" s="113" t="s">
        <v>6</v>
      </c>
      <c r="N32" s="91" t="s">
        <v>6</v>
      </c>
      <c r="O32" s="113" t="s">
        <v>6</v>
      </c>
      <c r="P32" s="112" t="s">
        <v>6</v>
      </c>
      <c r="Q32" s="113" t="s">
        <v>6</v>
      </c>
      <c r="R32" s="113" t="s">
        <v>6</v>
      </c>
    </row>
    <row r="33" spans="1:35" x14ac:dyDescent="0.2">
      <c r="A33" s="111" t="s">
        <v>48</v>
      </c>
      <c r="B33" s="111"/>
      <c r="C33" s="91" t="s">
        <v>6</v>
      </c>
      <c r="D33" s="91" t="s">
        <v>6</v>
      </c>
      <c r="E33" s="112">
        <v>298</v>
      </c>
      <c r="F33" s="92" t="s">
        <v>320</v>
      </c>
      <c r="G33" s="113" t="s">
        <v>6</v>
      </c>
      <c r="H33" s="113" t="s">
        <v>6</v>
      </c>
      <c r="I33" s="113" t="s">
        <v>6</v>
      </c>
      <c r="J33" s="91" t="s">
        <v>6</v>
      </c>
      <c r="K33" s="113" t="s">
        <v>6</v>
      </c>
      <c r="L33" s="113" t="s">
        <v>6</v>
      </c>
      <c r="M33" s="113" t="s">
        <v>6</v>
      </c>
      <c r="N33" s="91" t="s">
        <v>6</v>
      </c>
      <c r="O33" s="113" t="s">
        <v>6</v>
      </c>
      <c r="P33" s="112" t="s">
        <v>6</v>
      </c>
      <c r="Q33" s="113" t="s">
        <v>6</v>
      </c>
      <c r="R33" s="113" t="s">
        <v>6</v>
      </c>
    </row>
    <row r="34" spans="1:35" x14ac:dyDescent="0.2">
      <c r="A34" s="111" t="s">
        <v>324</v>
      </c>
      <c r="B34" s="111"/>
      <c r="C34" s="91" t="s">
        <v>316</v>
      </c>
      <c r="D34" s="91" t="s">
        <v>316</v>
      </c>
      <c r="E34" s="114">
        <v>337</v>
      </c>
      <c r="F34" s="91" t="s">
        <v>320</v>
      </c>
      <c r="G34" s="113" t="s">
        <v>316</v>
      </c>
      <c r="H34" s="113" t="s">
        <v>316</v>
      </c>
      <c r="I34" s="113" t="s">
        <v>316</v>
      </c>
      <c r="J34" s="91" t="s">
        <v>316</v>
      </c>
      <c r="K34" s="113" t="s">
        <v>316</v>
      </c>
      <c r="L34" s="113" t="s">
        <v>316</v>
      </c>
      <c r="M34" s="113" t="s">
        <v>316</v>
      </c>
      <c r="N34" s="91" t="s">
        <v>316</v>
      </c>
      <c r="O34" s="113" t="s">
        <v>316</v>
      </c>
      <c r="P34" s="112" t="s">
        <v>316</v>
      </c>
      <c r="Q34" s="113" t="s">
        <v>316</v>
      </c>
      <c r="R34" s="113" t="s">
        <v>316</v>
      </c>
    </row>
    <row r="35" spans="1:35" x14ac:dyDescent="0.2">
      <c r="A35" s="115" t="s">
        <v>44</v>
      </c>
      <c r="B35" s="111" t="s">
        <v>45</v>
      </c>
      <c r="C35" s="91" t="s">
        <v>317</v>
      </c>
      <c r="D35" s="91" t="s">
        <v>322</v>
      </c>
      <c r="E35" s="112">
        <v>337</v>
      </c>
      <c r="F35" s="92" t="s">
        <v>320</v>
      </c>
      <c r="G35" s="113">
        <v>15.2</v>
      </c>
      <c r="H35" s="113">
        <v>15.2</v>
      </c>
      <c r="I35" s="113">
        <f>AVERAGE(G35,H35)</f>
        <v>15.2</v>
      </c>
      <c r="J35" s="91" t="s">
        <v>252</v>
      </c>
      <c r="K35" s="113">
        <v>52</v>
      </c>
      <c r="L35" s="113">
        <v>47.8</v>
      </c>
      <c r="M35" s="113">
        <f>AVERAGE(K35,L35)*2</f>
        <v>99.8</v>
      </c>
      <c r="N35" s="91" t="s">
        <v>252</v>
      </c>
      <c r="O35" s="113">
        <v>104.8</v>
      </c>
      <c r="P35" s="112" t="s">
        <v>252</v>
      </c>
      <c r="Q35" s="113">
        <v>85.4</v>
      </c>
      <c r="R35" s="113" t="s">
        <v>252</v>
      </c>
    </row>
    <row r="36" spans="1:35" x14ac:dyDescent="0.2">
      <c r="A36" s="111" t="s">
        <v>50</v>
      </c>
      <c r="B36" s="111"/>
      <c r="C36" s="91" t="s">
        <v>6</v>
      </c>
      <c r="D36" s="91" t="s">
        <v>6</v>
      </c>
      <c r="E36" s="112">
        <v>337</v>
      </c>
      <c r="F36" s="92" t="s">
        <v>320</v>
      </c>
      <c r="G36" s="113" t="s">
        <v>6</v>
      </c>
      <c r="H36" s="113" t="s">
        <v>6</v>
      </c>
      <c r="I36" s="113" t="s">
        <v>6</v>
      </c>
      <c r="J36" s="91" t="s">
        <v>6</v>
      </c>
      <c r="K36" s="113" t="s">
        <v>6</v>
      </c>
      <c r="L36" s="113" t="s">
        <v>6</v>
      </c>
      <c r="M36" s="113" t="s">
        <v>6</v>
      </c>
      <c r="N36" s="91" t="s">
        <v>6</v>
      </c>
      <c r="O36" s="113" t="s">
        <v>6</v>
      </c>
      <c r="P36" s="112" t="s">
        <v>6</v>
      </c>
      <c r="Q36" s="113" t="s">
        <v>6</v>
      </c>
      <c r="R36" s="113" t="s">
        <v>6</v>
      </c>
    </row>
    <row r="37" spans="1:35" x14ac:dyDescent="0.2">
      <c r="A37" s="111" t="s">
        <v>69</v>
      </c>
      <c r="B37" s="111"/>
      <c r="C37" s="91" t="s">
        <v>6</v>
      </c>
      <c r="D37" s="91" t="s">
        <v>6</v>
      </c>
      <c r="E37" s="112">
        <v>384</v>
      </c>
      <c r="F37" s="92" t="s">
        <v>320</v>
      </c>
      <c r="G37" s="113" t="s">
        <v>6</v>
      </c>
      <c r="H37" s="113" t="s">
        <v>6</v>
      </c>
      <c r="I37" s="113" t="s">
        <v>6</v>
      </c>
      <c r="J37" s="91" t="s">
        <v>6</v>
      </c>
      <c r="K37" s="113" t="s">
        <v>6</v>
      </c>
      <c r="L37" s="113" t="s">
        <v>6</v>
      </c>
      <c r="M37" s="113" t="s">
        <v>6</v>
      </c>
      <c r="N37" s="91" t="s">
        <v>6</v>
      </c>
      <c r="O37" s="113" t="s">
        <v>6</v>
      </c>
      <c r="P37" s="112" t="s">
        <v>6</v>
      </c>
      <c r="Q37" s="113" t="s">
        <v>6</v>
      </c>
      <c r="R37" s="113" t="s">
        <v>6</v>
      </c>
    </row>
    <row r="38" spans="1:35" x14ac:dyDescent="0.2">
      <c r="A38" s="111" t="s">
        <v>325</v>
      </c>
      <c r="B38" s="111"/>
      <c r="C38" s="91" t="s">
        <v>316</v>
      </c>
      <c r="D38" s="91" t="s">
        <v>316</v>
      </c>
      <c r="E38" s="114" t="s">
        <v>6</v>
      </c>
      <c r="F38" s="91" t="s">
        <v>320</v>
      </c>
      <c r="G38" s="113" t="s">
        <v>316</v>
      </c>
      <c r="H38" s="113" t="s">
        <v>316</v>
      </c>
      <c r="I38" s="113" t="s">
        <v>316</v>
      </c>
      <c r="J38" s="91" t="s">
        <v>316</v>
      </c>
      <c r="K38" s="113" t="s">
        <v>316</v>
      </c>
      <c r="L38" s="113" t="s">
        <v>316</v>
      </c>
      <c r="M38" s="113" t="s">
        <v>316</v>
      </c>
      <c r="N38" s="91" t="s">
        <v>316</v>
      </c>
      <c r="O38" s="113" t="s">
        <v>316</v>
      </c>
      <c r="P38" s="112" t="s">
        <v>316</v>
      </c>
      <c r="Q38" s="113" t="s">
        <v>316</v>
      </c>
      <c r="R38" s="113" t="s">
        <v>316</v>
      </c>
    </row>
    <row r="39" spans="1:35" x14ac:dyDescent="0.2">
      <c r="A39" s="115" t="s">
        <v>71</v>
      </c>
      <c r="B39" s="111" t="s">
        <v>236</v>
      </c>
      <c r="C39" s="91" t="s">
        <v>317</v>
      </c>
      <c r="D39" s="91" t="s">
        <v>322</v>
      </c>
      <c r="E39" s="112">
        <v>387</v>
      </c>
      <c r="F39" s="91" t="s">
        <v>320</v>
      </c>
      <c r="G39" s="113">
        <v>7.6</v>
      </c>
      <c r="H39" s="113">
        <v>9.8000000000000007</v>
      </c>
      <c r="I39" s="113">
        <f t="shared" ref="I39:I44" si="0">AVERAGE(G39,H39)</f>
        <v>8.6999999999999993</v>
      </c>
      <c r="J39" s="91" t="s">
        <v>253</v>
      </c>
      <c r="K39" s="113">
        <v>28.2</v>
      </c>
      <c r="L39" s="113">
        <v>22.2</v>
      </c>
      <c r="M39" s="113">
        <f t="shared" ref="M39:M44" si="1">AVERAGE(K39,L39)*2</f>
        <v>50.4</v>
      </c>
      <c r="N39" s="91" t="s">
        <v>253</v>
      </c>
      <c r="O39" s="113">
        <v>84.9</v>
      </c>
      <c r="P39" s="112" t="s">
        <v>253</v>
      </c>
      <c r="Q39" s="113">
        <v>75</v>
      </c>
      <c r="R39" s="113" t="s">
        <v>253</v>
      </c>
    </row>
    <row r="40" spans="1:35" x14ac:dyDescent="0.2">
      <c r="A40" s="115" t="s">
        <v>71</v>
      </c>
      <c r="B40" s="111" t="s">
        <v>236</v>
      </c>
      <c r="C40" s="91" t="s">
        <v>317</v>
      </c>
      <c r="D40" s="91" t="s">
        <v>323</v>
      </c>
      <c r="E40" s="112">
        <v>387</v>
      </c>
      <c r="F40" s="91" t="s">
        <v>320</v>
      </c>
      <c r="G40" s="113" t="s">
        <v>6</v>
      </c>
      <c r="H40" s="113">
        <v>6.8</v>
      </c>
      <c r="I40" s="113">
        <f t="shared" si="0"/>
        <v>6.8</v>
      </c>
      <c r="J40" s="91" t="s">
        <v>253</v>
      </c>
      <c r="K40" s="113" t="s">
        <v>6</v>
      </c>
      <c r="L40" s="113" t="s">
        <v>6</v>
      </c>
      <c r="M40" s="113" t="e">
        <f t="shared" si="1"/>
        <v>#DIV/0!</v>
      </c>
      <c r="N40" s="91" t="s">
        <v>6</v>
      </c>
      <c r="O40" s="113">
        <v>55.4</v>
      </c>
      <c r="P40" s="112" t="s">
        <v>6</v>
      </c>
      <c r="Q40" s="113" t="s">
        <v>6</v>
      </c>
      <c r="R40" s="113" t="s">
        <v>6</v>
      </c>
    </row>
    <row r="41" spans="1:35" x14ac:dyDescent="0.2">
      <c r="A41" s="115" t="s">
        <v>77</v>
      </c>
      <c r="B41" s="111" t="s">
        <v>78</v>
      </c>
      <c r="C41" s="91" t="s">
        <v>317</v>
      </c>
      <c r="D41" s="91" t="s">
        <v>322</v>
      </c>
      <c r="E41" s="112">
        <v>387</v>
      </c>
      <c r="F41" s="91" t="s">
        <v>320</v>
      </c>
      <c r="G41" s="113">
        <v>44</v>
      </c>
      <c r="H41" s="113">
        <v>28</v>
      </c>
      <c r="I41" s="113">
        <f t="shared" si="0"/>
        <v>36</v>
      </c>
      <c r="J41" s="91" t="s">
        <v>256</v>
      </c>
      <c r="K41" s="113">
        <v>228</v>
      </c>
      <c r="L41" s="113">
        <v>171</v>
      </c>
      <c r="M41" s="113">
        <f t="shared" si="1"/>
        <v>399</v>
      </c>
      <c r="N41" s="91" t="s">
        <v>256</v>
      </c>
      <c r="O41" s="113">
        <v>450.5</v>
      </c>
      <c r="P41" s="112" t="s">
        <v>256</v>
      </c>
      <c r="Q41" s="113">
        <v>418</v>
      </c>
      <c r="R41" s="113" t="s">
        <v>256</v>
      </c>
    </row>
    <row r="42" spans="1:35" x14ac:dyDescent="0.2">
      <c r="A42" s="115" t="s">
        <v>77</v>
      </c>
      <c r="B42" s="111" t="s">
        <v>78</v>
      </c>
      <c r="C42" s="91" t="s">
        <v>317</v>
      </c>
      <c r="D42" s="91" t="s">
        <v>322</v>
      </c>
      <c r="E42" s="112">
        <v>387</v>
      </c>
      <c r="F42" s="91" t="s">
        <v>320</v>
      </c>
      <c r="G42" s="113">
        <v>62.67</v>
      </c>
      <c r="H42" s="113">
        <v>65.33</v>
      </c>
      <c r="I42" s="113">
        <f t="shared" si="0"/>
        <v>64</v>
      </c>
      <c r="J42" s="91" t="s">
        <v>256</v>
      </c>
      <c r="K42" s="113">
        <v>348</v>
      </c>
      <c r="L42" s="113">
        <v>362.67</v>
      </c>
      <c r="M42" s="113">
        <f t="shared" si="1"/>
        <v>710.67000000000007</v>
      </c>
      <c r="N42" s="91" t="s">
        <v>256</v>
      </c>
      <c r="O42" s="113">
        <v>591.33000000000004</v>
      </c>
      <c r="P42" s="112" t="s">
        <v>256</v>
      </c>
      <c r="Q42" s="113">
        <v>616</v>
      </c>
      <c r="R42" s="113" t="s">
        <v>256</v>
      </c>
    </row>
    <row r="43" spans="1:35" x14ac:dyDescent="0.2">
      <c r="A43" s="116" t="s">
        <v>73</v>
      </c>
      <c r="B43" s="111"/>
      <c r="C43" s="91" t="s">
        <v>317</v>
      </c>
      <c r="D43" s="91" t="s">
        <v>322</v>
      </c>
      <c r="E43" s="112">
        <v>387</v>
      </c>
      <c r="F43" s="91" t="s">
        <v>320</v>
      </c>
      <c r="G43" s="113">
        <v>12.33</v>
      </c>
      <c r="H43" s="113">
        <v>12</v>
      </c>
      <c r="I43" s="113">
        <f t="shared" si="0"/>
        <v>12.164999999999999</v>
      </c>
      <c r="J43" s="91" t="s">
        <v>248</v>
      </c>
      <c r="K43" s="113">
        <v>30.5</v>
      </c>
      <c r="L43" s="113">
        <v>33.33</v>
      </c>
      <c r="M43" s="113">
        <f t="shared" si="1"/>
        <v>63.83</v>
      </c>
      <c r="N43" s="91" t="s">
        <v>248</v>
      </c>
      <c r="O43" s="113">
        <v>117.17</v>
      </c>
      <c r="P43" s="112" t="s">
        <v>248</v>
      </c>
      <c r="Q43" s="113">
        <v>95</v>
      </c>
      <c r="R43" s="113" t="s">
        <v>248</v>
      </c>
    </row>
    <row r="44" spans="1:35" x14ac:dyDescent="0.2">
      <c r="A44" s="116" t="s">
        <v>73</v>
      </c>
      <c r="B44" s="111"/>
      <c r="C44" s="91" t="s">
        <v>317</v>
      </c>
      <c r="D44" s="91" t="s">
        <v>322</v>
      </c>
      <c r="E44" s="112">
        <v>387</v>
      </c>
      <c r="F44" s="92" t="s">
        <v>320</v>
      </c>
      <c r="G44" s="113">
        <v>11.46</v>
      </c>
      <c r="H44" s="113">
        <v>10.69</v>
      </c>
      <c r="I44" s="113">
        <f t="shared" si="0"/>
        <v>11.074999999999999</v>
      </c>
      <c r="J44" s="91" t="s">
        <v>255</v>
      </c>
      <c r="K44" s="113">
        <v>28.03</v>
      </c>
      <c r="L44" s="113">
        <v>25.81</v>
      </c>
      <c r="M44" s="113">
        <f t="shared" si="1"/>
        <v>53.84</v>
      </c>
      <c r="N44" s="91" t="s">
        <v>255</v>
      </c>
      <c r="O44" s="113">
        <v>82.64</v>
      </c>
      <c r="P44" s="112" t="s">
        <v>255</v>
      </c>
      <c r="Q44" s="113">
        <v>71.3</v>
      </c>
      <c r="R44" s="113" t="s">
        <v>255</v>
      </c>
    </row>
    <row r="45" spans="1:35" x14ac:dyDescent="0.2">
      <c r="A45" s="111" t="s">
        <v>87</v>
      </c>
      <c r="B45" s="111" t="s">
        <v>88</v>
      </c>
      <c r="C45" s="91" t="s">
        <v>6</v>
      </c>
      <c r="D45" s="91" t="s">
        <v>6</v>
      </c>
      <c r="E45" s="112">
        <v>367</v>
      </c>
      <c r="F45" s="92" t="s">
        <v>320</v>
      </c>
      <c r="G45" s="113" t="s">
        <v>6</v>
      </c>
      <c r="H45" s="113" t="s">
        <v>6</v>
      </c>
      <c r="I45" s="113" t="s">
        <v>6</v>
      </c>
      <c r="J45" s="91" t="s">
        <v>6</v>
      </c>
      <c r="K45" s="113" t="s">
        <v>6</v>
      </c>
      <c r="L45" s="113" t="s">
        <v>6</v>
      </c>
      <c r="M45" s="113" t="s">
        <v>6</v>
      </c>
      <c r="N45" s="91" t="s">
        <v>6</v>
      </c>
      <c r="O45" s="113" t="s">
        <v>6</v>
      </c>
      <c r="P45" s="112" t="s">
        <v>6</v>
      </c>
      <c r="Q45" s="113" t="s">
        <v>6</v>
      </c>
      <c r="R45" s="113" t="s">
        <v>6</v>
      </c>
    </row>
    <row r="46" spans="1:35" x14ac:dyDescent="0.2">
      <c r="A46" s="111" t="s">
        <v>87</v>
      </c>
      <c r="B46" s="111" t="s">
        <v>89</v>
      </c>
      <c r="C46" s="91" t="s">
        <v>6</v>
      </c>
      <c r="D46" s="91" t="s">
        <v>6</v>
      </c>
      <c r="E46" s="112">
        <v>384</v>
      </c>
      <c r="F46" s="92" t="s">
        <v>320</v>
      </c>
      <c r="G46" s="113" t="s">
        <v>6</v>
      </c>
      <c r="H46" s="113" t="s">
        <v>6</v>
      </c>
      <c r="I46" s="113" t="s">
        <v>6</v>
      </c>
      <c r="J46" s="91" t="s">
        <v>6</v>
      </c>
      <c r="K46" s="113" t="s">
        <v>6</v>
      </c>
      <c r="L46" s="113" t="s">
        <v>6</v>
      </c>
      <c r="M46" s="113" t="s">
        <v>6</v>
      </c>
      <c r="N46" s="91" t="s">
        <v>6</v>
      </c>
      <c r="O46" s="113" t="s">
        <v>6</v>
      </c>
      <c r="P46" s="112" t="s">
        <v>6</v>
      </c>
      <c r="Q46" s="113" t="s">
        <v>6</v>
      </c>
      <c r="R46" s="113" t="s">
        <v>6</v>
      </c>
    </row>
    <row r="47" spans="1:35" x14ac:dyDescent="0.2">
      <c r="A47" s="116" t="s">
        <v>90</v>
      </c>
      <c r="B47" s="111" t="s">
        <v>91</v>
      </c>
      <c r="C47" s="91" t="s">
        <v>317</v>
      </c>
      <c r="D47" s="91" t="s">
        <v>322</v>
      </c>
      <c r="E47" s="112">
        <v>385</v>
      </c>
      <c r="F47" s="92" t="s">
        <v>326</v>
      </c>
      <c r="G47" s="113">
        <v>21.99</v>
      </c>
      <c r="H47" s="113">
        <v>25.31</v>
      </c>
      <c r="I47" s="113">
        <f t="shared" ref="I47:I54" si="2">AVERAGE(G47,H47)</f>
        <v>23.65</v>
      </c>
      <c r="J47" s="91" t="s">
        <v>259</v>
      </c>
      <c r="K47" s="113">
        <v>106.07</v>
      </c>
      <c r="L47" s="113">
        <v>93.39</v>
      </c>
      <c r="M47" s="113">
        <f t="shared" ref="M47:M54" si="3">AVERAGE(K47,L47)*2</f>
        <v>199.45999999999998</v>
      </c>
      <c r="N47" s="91" t="s">
        <v>259</v>
      </c>
      <c r="O47" s="113">
        <v>233.31</v>
      </c>
      <c r="P47" s="112" t="s">
        <v>259</v>
      </c>
      <c r="Q47" s="113">
        <v>237.65</v>
      </c>
      <c r="R47" s="113" t="s">
        <v>259</v>
      </c>
    </row>
    <row r="48" spans="1:35" x14ac:dyDescent="0.2">
      <c r="A48" s="116" t="s">
        <v>90</v>
      </c>
      <c r="B48" s="111" t="s">
        <v>91</v>
      </c>
      <c r="C48" s="91" t="s">
        <v>317</v>
      </c>
      <c r="D48" s="91" t="s">
        <v>322</v>
      </c>
      <c r="E48" s="112">
        <v>385</v>
      </c>
      <c r="F48" s="92" t="s">
        <v>326</v>
      </c>
      <c r="G48" s="112">
        <v>28.46</v>
      </c>
      <c r="H48" s="113">
        <v>15.29</v>
      </c>
      <c r="I48" s="113">
        <f t="shared" si="2"/>
        <v>21.875</v>
      </c>
      <c r="J48" s="91" t="s">
        <v>259</v>
      </c>
      <c r="K48" s="113">
        <v>126.49</v>
      </c>
      <c r="L48" s="113">
        <v>89.5</v>
      </c>
      <c r="M48" s="113">
        <f t="shared" si="3"/>
        <v>215.99</v>
      </c>
      <c r="N48" s="91" t="s">
        <v>259</v>
      </c>
      <c r="O48" s="113">
        <v>280.24</v>
      </c>
      <c r="P48" s="112" t="s">
        <v>259</v>
      </c>
      <c r="Q48" s="113">
        <v>242.49</v>
      </c>
      <c r="R48" s="113" t="s">
        <v>259</v>
      </c>
    </row>
    <row r="49" spans="1:18" x14ac:dyDescent="0.2">
      <c r="A49" s="116" t="s">
        <v>94</v>
      </c>
      <c r="B49" s="111" t="s">
        <v>95</v>
      </c>
      <c r="C49" s="91" t="s">
        <v>317</v>
      </c>
      <c r="D49" s="91" t="s">
        <v>322</v>
      </c>
      <c r="E49" s="112">
        <v>384</v>
      </c>
      <c r="F49" s="91" t="s">
        <v>261</v>
      </c>
      <c r="G49" s="113">
        <v>22.67</v>
      </c>
      <c r="H49" s="113">
        <v>23.33</v>
      </c>
      <c r="I49" s="113">
        <f t="shared" si="2"/>
        <v>23</v>
      </c>
      <c r="J49" s="91" t="s">
        <v>261</v>
      </c>
      <c r="K49" s="113">
        <v>99.33</v>
      </c>
      <c r="L49" s="113">
        <v>76</v>
      </c>
      <c r="M49" s="113">
        <f t="shared" si="3"/>
        <v>175.32999999999998</v>
      </c>
      <c r="N49" s="91" t="s">
        <v>261</v>
      </c>
      <c r="O49" s="113">
        <v>183.5</v>
      </c>
      <c r="P49" s="112" t="s">
        <v>327</v>
      </c>
      <c r="Q49" s="113">
        <v>165</v>
      </c>
      <c r="R49" s="113" t="s">
        <v>261</v>
      </c>
    </row>
    <row r="50" spans="1:18" x14ac:dyDescent="0.2">
      <c r="A50" s="116" t="s">
        <v>115</v>
      </c>
      <c r="B50" s="111" t="s">
        <v>116</v>
      </c>
      <c r="C50" s="91" t="s">
        <v>317</v>
      </c>
      <c r="D50" s="91" t="s">
        <v>323</v>
      </c>
      <c r="E50" s="112">
        <v>362</v>
      </c>
      <c r="F50" s="91" t="s">
        <v>320</v>
      </c>
      <c r="G50" s="113">
        <v>30.44</v>
      </c>
      <c r="H50" s="113" t="s">
        <v>6</v>
      </c>
      <c r="I50" s="113">
        <f t="shared" si="2"/>
        <v>30.44</v>
      </c>
      <c r="J50" s="91" t="s">
        <v>263</v>
      </c>
      <c r="K50" s="113" t="s">
        <v>6</v>
      </c>
      <c r="L50" s="113" t="s">
        <v>6</v>
      </c>
      <c r="M50" s="113" t="e">
        <f t="shared" si="3"/>
        <v>#DIV/0!</v>
      </c>
      <c r="N50" s="91" t="s">
        <v>6</v>
      </c>
      <c r="O50" s="113">
        <v>167.33</v>
      </c>
      <c r="P50" s="112" t="s">
        <v>263</v>
      </c>
      <c r="Q50" s="113" t="s">
        <v>6</v>
      </c>
      <c r="R50" s="113" t="s">
        <v>6</v>
      </c>
    </row>
    <row r="51" spans="1:18" x14ac:dyDescent="0.2">
      <c r="A51" s="116" t="s">
        <v>115</v>
      </c>
      <c r="B51" s="111" t="s">
        <v>116</v>
      </c>
      <c r="C51" s="92" t="s">
        <v>317</v>
      </c>
      <c r="D51" s="92" t="s">
        <v>322</v>
      </c>
      <c r="E51" s="112">
        <v>362</v>
      </c>
      <c r="F51" s="92" t="s">
        <v>320</v>
      </c>
      <c r="G51" s="113">
        <v>37.33</v>
      </c>
      <c r="H51" s="113">
        <v>36.33</v>
      </c>
      <c r="I51" s="113">
        <f t="shared" si="2"/>
        <v>36.83</v>
      </c>
      <c r="J51" s="92" t="s">
        <v>262</v>
      </c>
      <c r="K51" s="113">
        <v>64.33</v>
      </c>
      <c r="L51" s="113">
        <v>65</v>
      </c>
      <c r="M51" s="113">
        <f t="shared" si="3"/>
        <v>129.32999999999998</v>
      </c>
      <c r="N51" s="92" t="s">
        <v>262</v>
      </c>
      <c r="O51" s="113">
        <v>203.67</v>
      </c>
      <c r="P51" s="114" t="s">
        <v>262</v>
      </c>
      <c r="Q51" s="113">
        <v>177</v>
      </c>
      <c r="R51" s="117" t="s">
        <v>262</v>
      </c>
    </row>
    <row r="52" spans="1:18" x14ac:dyDescent="0.2">
      <c r="A52" s="116" t="s">
        <v>115</v>
      </c>
      <c r="B52" s="111"/>
      <c r="C52" s="91" t="s">
        <v>317</v>
      </c>
      <c r="D52" s="91" t="s">
        <v>322</v>
      </c>
      <c r="E52" s="112">
        <v>362</v>
      </c>
      <c r="F52" s="92" t="s">
        <v>320</v>
      </c>
      <c r="G52" s="113">
        <v>29.33</v>
      </c>
      <c r="H52" s="113">
        <v>29.33</v>
      </c>
      <c r="I52" s="113">
        <f t="shared" si="2"/>
        <v>29.33</v>
      </c>
      <c r="J52" s="91" t="s">
        <v>264</v>
      </c>
      <c r="K52" s="113">
        <v>49.67</v>
      </c>
      <c r="L52" s="113">
        <v>51</v>
      </c>
      <c r="M52" s="113">
        <f t="shared" si="3"/>
        <v>100.67</v>
      </c>
      <c r="N52" s="91" t="s">
        <v>264</v>
      </c>
      <c r="O52" s="113">
        <v>159.66999999999999</v>
      </c>
      <c r="P52" s="112" t="s">
        <v>264</v>
      </c>
      <c r="Q52" s="113">
        <v>138.66999999999999</v>
      </c>
      <c r="R52" s="113" t="s">
        <v>264</v>
      </c>
    </row>
    <row r="53" spans="1:18" x14ac:dyDescent="0.2">
      <c r="A53" s="118" t="s">
        <v>99</v>
      </c>
      <c r="B53" s="119" t="s">
        <v>100</v>
      </c>
      <c r="C53" s="91" t="s">
        <v>317</v>
      </c>
      <c r="D53" s="91" t="s">
        <v>322</v>
      </c>
      <c r="E53" s="112">
        <f>ROUND(AVERAGE(372,359),0)</f>
        <v>366</v>
      </c>
      <c r="F53" s="92" t="s">
        <v>328</v>
      </c>
      <c r="G53" s="113">
        <v>30.6</v>
      </c>
      <c r="H53" s="113">
        <v>31.4</v>
      </c>
      <c r="I53" s="113">
        <f t="shared" si="2"/>
        <v>31</v>
      </c>
      <c r="J53" s="92" t="s">
        <v>328</v>
      </c>
      <c r="K53" s="113">
        <v>84</v>
      </c>
      <c r="L53" s="113">
        <v>83.2</v>
      </c>
      <c r="M53" s="113">
        <f t="shared" si="3"/>
        <v>167.2</v>
      </c>
      <c r="N53" s="92" t="s">
        <v>328</v>
      </c>
      <c r="O53" s="113">
        <v>263.39999999999998</v>
      </c>
      <c r="P53" s="114" t="s">
        <v>328</v>
      </c>
      <c r="Q53" s="113">
        <v>223.6</v>
      </c>
      <c r="R53" s="114" t="s">
        <v>328</v>
      </c>
    </row>
    <row r="54" spans="1:18" x14ac:dyDescent="0.2">
      <c r="A54" s="118" t="s">
        <v>23</v>
      </c>
      <c r="B54" s="119" t="s">
        <v>24</v>
      </c>
      <c r="C54" s="91" t="s">
        <v>317</v>
      </c>
      <c r="D54" s="91" t="s">
        <v>322</v>
      </c>
      <c r="E54" s="112">
        <f>ROUND(AVERAGE(388,372),0)</f>
        <v>380</v>
      </c>
      <c r="F54" s="91" t="s">
        <v>237</v>
      </c>
      <c r="G54" s="113">
        <v>6.25</v>
      </c>
      <c r="H54" s="113">
        <v>6.49</v>
      </c>
      <c r="I54" s="113">
        <f t="shared" si="2"/>
        <v>6.37</v>
      </c>
      <c r="J54" s="92" t="s">
        <v>237</v>
      </c>
      <c r="K54" s="113">
        <v>18.670000000000002</v>
      </c>
      <c r="L54" s="113">
        <v>17.809999999999999</v>
      </c>
      <c r="M54" s="113">
        <f t="shared" si="3"/>
        <v>36.480000000000004</v>
      </c>
      <c r="N54" s="92" t="s">
        <v>237</v>
      </c>
      <c r="O54" s="113">
        <v>40.03</v>
      </c>
      <c r="P54" s="114" t="s">
        <v>237</v>
      </c>
      <c r="Q54" s="113">
        <v>43.03</v>
      </c>
      <c r="R54" s="114" t="s">
        <v>237</v>
      </c>
    </row>
    <row r="55" spans="1:18" x14ac:dyDescent="0.2">
      <c r="A55" s="111" t="s">
        <v>106</v>
      </c>
      <c r="B55" s="111" t="s">
        <v>107</v>
      </c>
      <c r="C55" s="91" t="s">
        <v>317</v>
      </c>
      <c r="D55" s="92" t="s">
        <v>318</v>
      </c>
      <c r="E55" s="112">
        <f>ROUND(AVERAGE(419,393),0)</f>
        <v>406</v>
      </c>
      <c r="F55" s="91" t="s">
        <v>329</v>
      </c>
      <c r="G55" s="113"/>
      <c r="H55" s="113"/>
      <c r="I55" s="113"/>
      <c r="K55" s="113"/>
      <c r="L55" s="113"/>
      <c r="M55" s="113"/>
      <c r="P55" s="112"/>
      <c r="Q55" s="113"/>
      <c r="R55" s="112"/>
    </row>
    <row r="56" spans="1:18" x14ac:dyDescent="0.2">
      <c r="A56" s="118" t="s">
        <v>81</v>
      </c>
      <c r="B56" s="119" t="s">
        <v>82</v>
      </c>
      <c r="C56" s="91" t="s">
        <v>317</v>
      </c>
      <c r="D56" s="91" t="s">
        <v>322</v>
      </c>
      <c r="E56" s="112">
        <f>ROUND(AVERAGE(383,359),0)</f>
        <v>371</v>
      </c>
      <c r="F56" s="91" t="s">
        <v>257</v>
      </c>
      <c r="G56" s="113">
        <v>35.4</v>
      </c>
      <c r="H56" s="113">
        <v>36.78</v>
      </c>
      <c r="I56" s="113">
        <f t="shared" ref="I56:I60" si="4">AVERAGE(G56,H56)</f>
        <v>36.090000000000003</v>
      </c>
      <c r="J56" s="92" t="s">
        <v>257</v>
      </c>
      <c r="K56" s="113">
        <v>114.48</v>
      </c>
      <c r="L56" s="113">
        <v>111.72</v>
      </c>
      <c r="M56" s="113">
        <f t="shared" ref="M56:M60" si="5">AVERAGE(K56,L56)*2</f>
        <v>226.2</v>
      </c>
      <c r="N56" s="92" t="s">
        <v>257</v>
      </c>
      <c r="O56" s="113">
        <v>330.35</v>
      </c>
      <c r="P56" s="114" t="s">
        <v>257</v>
      </c>
      <c r="Q56" s="113">
        <v>300</v>
      </c>
      <c r="R56" s="114" t="s">
        <v>257</v>
      </c>
    </row>
    <row r="57" spans="1:18" x14ac:dyDescent="0.2">
      <c r="A57" s="118" t="s">
        <v>27</v>
      </c>
      <c r="B57" s="119" t="s">
        <v>28</v>
      </c>
      <c r="C57" s="91" t="s">
        <v>317</v>
      </c>
      <c r="D57" s="91" t="s">
        <v>322</v>
      </c>
      <c r="E57" s="112">
        <f>ROUND(AVERAGE(383,359),0)</f>
        <v>371</v>
      </c>
      <c r="F57" s="91" t="s">
        <v>240</v>
      </c>
      <c r="G57" s="117" t="s">
        <v>6</v>
      </c>
      <c r="H57" s="113">
        <v>17.18</v>
      </c>
      <c r="I57" s="113">
        <f t="shared" si="4"/>
        <v>17.18</v>
      </c>
      <c r="J57" s="92" t="s">
        <v>240</v>
      </c>
      <c r="K57" s="117">
        <v>66.27</v>
      </c>
      <c r="L57" s="117" t="s">
        <v>6</v>
      </c>
      <c r="M57" s="113">
        <f t="shared" si="5"/>
        <v>132.54</v>
      </c>
      <c r="N57" s="92" t="s">
        <v>240</v>
      </c>
      <c r="O57" s="113">
        <v>90.54</v>
      </c>
      <c r="P57" s="114" t="s">
        <v>240</v>
      </c>
      <c r="Q57" s="113">
        <v>79.010000000000005</v>
      </c>
      <c r="R57" s="114" t="s">
        <v>240</v>
      </c>
    </row>
    <row r="58" spans="1:18" ht="12.75" customHeight="1" x14ac:dyDescent="0.2">
      <c r="A58" s="118" t="s">
        <v>85</v>
      </c>
      <c r="B58" s="119" t="s">
        <v>86</v>
      </c>
      <c r="C58" s="91" t="s">
        <v>317</v>
      </c>
      <c r="D58" s="91" t="s">
        <v>322</v>
      </c>
      <c r="E58" s="112">
        <v>374</v>
      </c>
      <c r="F58" s="92" t="s">
        <v>258</v>
      </c>
      <c r="G58" s="113">
        <v>22.43</v>
      </c>
      <c r="H58" s="113">
        <v>21.81</v>
      </c>
      <c r="I58" s="113">
        <f t="shared" si="4"/>
        <v>22.119999999999997</v>
      </c>
      <c r="J58" s="92" t="s">
        <v>258</v>
      </c>
      <c r="K58" s="117" t="s">
        <v>6</v>
      </c>
      <c r="L58" s="113">
        <v>72.59</v>
      </c>
      <c r="M58" s="113">
        <f t="shared" si="5"/>
        <v>145.18</v>
      </c>
      <c r="N58" s="92" t="s">
        <v>330</v>
      </c>
      <c r="O58" s="113">
        <v>119.31</v>
      </c>
      <c r="P58" s="114" t="s">
        <v>258</v>
      </c>
      <c r="Q58" s="113">
        <v>195.95</v>
      </c>
      <c r="R58" s="114" t="s">
        <v>258</v>
      </c>
    </row>
    <row r="59" spans="1:18" ht="12.75" customHeight="1" x14ac:dyDescent="0.2">
      <c r="A59" s="118" t="s">
        <v>103</v>
      </c>
      <c r="B59" s="119" t="s">
        <v>104</v>
      </c>
      <c r="C59" s="91" t="s">
        <v>317</v>
      </c>
      <c r="D59" s="91" t="s">
        <v>322</v>
      </c>
      <c r="E59" s="112">
        <v>365</v>
      </c>
      <c r="F59" s="92" t="s">
        <v>331</v>
      </c>
      <c r="G59" s="113">
        <v>20</v>
      </c>
      <c r="H59" s="113">
        <v>19.2</v>
      </c>
      <c r="I59" s="113">
        <f t="shared" si="4"/>
        <v>19.600000000000001</v>
      </c>
      <c r="J59" s="92" t="s">
        <v>328</v>
      </c>
      <c r="K59" s="117">
        <v>28.27</v>
      </c>
      <c r="L59" s="113">
        <v>27.73</v>
      </c>
      <c r="M59" s="113">
        <f t="shared" si="5"/>
        <v>56</v>
      </c>
      <c r="N59" s="92" t="s">
        <v>328</v>
      </c>
      <c r="O59" s="113">
        <v>172.4</v>
      </c>
      <c r="P59" s="114" t="s">
        <v>328</v>
      </c>
      <c r="Q59" s="113">
        <v>174.4</v>
      </c>
      <c r="R59" s="114" t="s">
        <v>328</v>
      </c>
    </row>
    <row r="60" spans="1:18" ht="12.75" customHeight="1" x14ac:dyDescent="0.2">
      <c r="A60" s="118" t="s">
        <v>29</v>
      </c>
      <c r="B60" s="119" t="s">
        <v>30</v>
      </c>
      <c r="C60" s="92" t="s">
        <v>317</v>
      </c>
      <c r="D60" s="92" t="s">
        <v>322</v>
      </c>
      <c r="E60" s="112">
        <v>359</v>
      </c>
      <c r="F60" s="92" t="s">
        <v>242</v>
      </c>
      <c r="G60" s="113">
        <v>7.76</v>
      </c>
      <c r="H60" s="113">
        <v>8</v>
      </c>
      <c r="I60" s="113">
        <f t="shared" si="4"/>
        <v>7.88</v>
      </c>
      <c r="J60" s="92" t="s">
        <v>242</v>
      </c>
      <c r="K60" s="117">
        <v>69.180000000000007</v>
      </c>
      <c r="L60" s="113">
        <v>66.349999999999994</v>
      </c>
      <c r="M60" s="113">
        <f t="shared" si="5"/>
        <v>135.53</v>
      </c>
      <c r="N60" s="92" t="s">
        <v>242</v>
      </c>
      <c r="O60" s="113">
        <v>92.24</v>
      </c>
      <c r="P60" s="114" t="s">
        <v>242</v>
      </c>
      <c r="Q60" s="113">
        <v>114.35</v>
      </c>
      <c r="R60" s="114" t="s">
        <v>242</v>
      </c>
    </row>
    <row r="61" spans="1:18" x14ac:dyDescent="0.2">
      <c r="A61" s="111" t="s">
        <v>6</v>
      </c>
      <c r="B61" s="111"/>
      <c r="E61" s="112"/>
      <c r="G61" s="113"/>
      <c r="H61" s="113"/>
      <c r="I61" s="113"/>
      <c r="K61" s="113"/>
      <c r="L61" s="113"/>
      <c r="M61" s="113"/>
      <c r="O61" s="113"/>
      <c r="P61" s="112"/>
      <c r="Q61" s="113"/>
      <c r="R61" s="113"/>
    </row>
    <row r="62" spans="1:18" x14ac:dyDescent="0.2">
      <c r="A62" s="104" t="s">
        <v>110</v>
      </c>
      <c r="B62" s="105"/>
      <c r="C62" s="104" t="s">
        <v>316</v>
      </c>
      <c r="D62" s="104" t="s">
        <v>316</v>
      </c>
      <c r="E62" s="120" t="s">
        <v>316</v>
      </c>
      <c r="F62" s="104" t="s">
        <v>316</v>
      </c>
      <c r="G62" s="121" t="s">
        <v>316</v>
      </c>
      <c r="H62" s="121" t="s">
        <v>316</v>
      </c>
      <c r="I62" s="121" t="s">
        <v>316</v>
      </c>
      <c r="J62" s="104" t="s">
        <v>316</v>
      </c>
      <c r="K62" s="121" t="s">
        <v>316</v>
      </c>
      <c r="L62" s="121" t="s">
        <v>316</v>
      </c>
      <c r="M62" s="121" t="s">
        <v>316</v>
      </c>
      <c r="N62" s="104" t="s">
        <v>316</v>
      </c>
      <c r="O62" s="121" t="s">
        <v>316</v>
      </c>
      <c r="P62" s="120" t="s">
        <v>316</v>
      </c>
      <c r="Q62" s="121" t="s">
        <v>316</v>
      </c>
      <c r="R62" s="121" t="s">
        <v>316</v>
      </c>
    </row>
    <row r="63" spans="1:18" x14ac:dyDescent="0.2">
      <c r="A63" s="122" t="s">
        <v>118</v>
      </c>
      <c r="B63" s="106" t="s">
        <v>119</v>
      </c>
      <c r="C63" s="107" t="s">
        <v>317</v>
      </c>
      <c r="D63" s="107" t="s">
        <v>322</v>
      </c>
      <c r="E63" s="109">
        <v>365</v>
      </c>
      <c r="F63" s="108" t="s">
        <v>326</v>
      </c>
      <c r="G63" s="110">
        <v>31.5</v>
      </c>
      <c r="H63" s="110">
        <v>31.5</v>
      </c>
      <c r="I63" s="110">
        <f>AVERAGE(G63,H63)</f>
        <v>31.5</v>
      </c>
      <c r="J63" s="107" t="s">
        <v>265</v>
      </c>
      <c r="K63" s="110">
        <v>64</v>
      </c>
      <c r="L63" s="110">
        <v>64.5</v>
      </c>
      <c r="M63" s="110">
        <f>AVERAGE(K63,L63)*2</f>
        <v>128.5</v>
      </c>
      <c r="N63" s="107" t="s">
        <v>265</v>
      </c>
      <c r="O63" s="110">
        <v>166.5</v>
      </c>
      <c r="P63" s="109" t="s">
        <v>332</v>
      </c>
      <c r="Q63" s="110">
        <v>138</v>
      </c>
      <c r="R63" s="110" t="s">
        <v>265</v>
      </c>
    </row>
    <row r="64" spans="1:18" x14ac:dyDescent="0.2">
      <c r="A64" s="116" t="s">
        <v>118</v>
      </c>
      <c r="B64" s="111" t="s">
        <v>119</v>
      </c>
      <c r="C64" s="91" t="s">
        <v>317</v>
      </c>
      <c r="D64" s="91" t="s">
        <v>323</v>
      </c>
      <c r="E64" s="112">
        <v>365</v>
      </c>
      <c r="F64" s="123" t="s">
        <v>326</v>
      </c>
      <c r="G64" s="113">
        <v>32.5</v>
      </c>
      <c r="H64" s="113" t="s">
        <v>6</v>
      </c>
      <c r="I64" s="113">
        <f>AVERAGE(G64,H64)</f>
        <v>32.5</v>
      </c>
      <c r="J64" s="91" t="s">
        <v>265</v>
      </c>
      <c r="K64" s="113" t="s">
        <v>6</v>
      </c>
      <c r="L64" s="113" t="s">
        <v>6</v>
      </c>
      <c r="M64" s="113" t="e">
        <f>AVERAGE(K64,L64)*2</f>
        <v>#DIV/0!</v>
      </c>
      <c r="N64" s="91" t="s">
        <v>6</v>
      </c>
      <c r="O64" s="113">
        <v>156.5</v>
      </c>
      <c r="P64" s="112" t="s">
        <v>265</v>
      </c>
      <c r="Q64" s="113" t="s">
        <v>6</v>
      </c>
      <c r="R64" s="113" t="s">
        <v>6</v>
      </c>
    </row>
    <row r="65" spans="1:18" x14ac:dyDescent="0.2">
      <c r="A65" s="111" t="s">
        <v>121</v>
      </c>
      <c r="B65" s="111"/>
      <c r="C65" s="91" t="s">
        <v>6</v>
      </c>
      <c r="D65" s="91" t="s">
        <v>6</v>
      </c>
      <c r="E65" s="112">
        <v>368</v>
      </c>
      <c r="F65" s="92" t="s">
        <v>320</v>
      </c>
      <c r="G65" s="113" t="s">
        <v>6</v>
      </c>
      <c r="H65" s="113" t="s">
        <v>6</v>
      </c>
      <c r="I65" s="113" t="s">
        <v>6</v>
      </c>
      <c r="J65" s="91" t="s">
        <v>6</v>
      </c>
      <c r="K65" s="113" t="s">
        <v>6</v>
      </c>
      <c r="L65" s="113" t="s">
        <v>6</v>
      </c>
      <c r="M65" s="113" t="s">
        <v>6</v>
      </c>
      <c r="N65" s="91" t="s">
        <v>6</v>
      </c>
      <c r="O65" s="113" t="s">
        <v>6</v>
      </c>
      <c r="P65" s="112" t="s">
        <v>6</v>
      </c>
      <c r="Q65" s="113" t="s">
        <v>6</v>
      </c>
      <c r="R65" s="113" t="s">
        <v>6</v>
      </c>
    </row>
    <row r="66" spans="1:18" x14ac:dyDescent="0.2">
      <c r="A66" s="111" t="s">
        <v>123</v>
      </c>
      <c r="B66" s="111"/>
      <c r="C66" s="91" t="s">
        <v>6</v>
      </c>
      <c r="D66" s="91" t="s">
        <v>6</v>
      </c>
      <c r="E66" s="112">
        <v>368</v>
      </c>
      <c r="F66" s="92" t="s">
        <v>320</v>
      </c>
      <c r="G66" s="113" t="s">
        <v>6</v>
      </c>
      <c r="H66" s="113" t="s">
        <v>6</v>
      </c>
      <c r="I66" s="113" t="s">
        <v>6</v>
      </c>
      <c r="J66" s="91" t="s">
        <v>6</v>
      </c>
      <c r="K66" s="113" t="s">
        <v>6</v>
      </c>
      <c r="L66" s="113" t="s">
        <v>6</v>
      </c>
      <c r="M66" s="113" t="s">
        <v>6</v>
      </c>
      <c r="N66" s="91" t="s">
        <v>6</v>
      </c>
      <c r="O66" s="113" t="s">
        <v>6</v>
      </c>
      <c r="P66" s="112" t="s">
        <v>6</v>
      </c>
      <c r="Q66" s="113" t="s">
        <v>6</v>
      </c>
      <c r="R66" s="113" t="s">
        <v>6</v>
      </c>
    </row>
    <row r="67" spans="1:18" x14ac:dyDescent="0.2">
      <c r="A67" s="116" t="s">
        <v>125</v>
      </c>
      <c r="B67" s="111"/>
      <c r="C67" s="91" t="s">
        <v>317</v>
      </c>
      <c r="D67" s="91" t="s">
        <v>322</v>
      </c>
      <c r="E67" s="112">
        <v>368</v>
      </c>
      <c r="F67" s="91" t="s">
        <v>320</v>
      </c>
      <c r="G67" s="113">
        <v>29.33</v>
      </c>
      <c r="H67" s="113">
        <v>28.67</v>
      </c>
      <c r="I67" s="113">
        <f>AVERAGE(G67,H67)</f>
        <v>29</v>
      </c>
      <c r="J67" s="91" t="s">
        <v>248</v>
      </c>
      <c r="K67" s="113">
        <v>65.67</v>
      </c>
      <c r="L67" s="113">
        <v>65.33</v>
      </c>
      <c r="M67" s="113">
        <f>AVERAGE(K67,L67)*2</f>
        <v>131</v>
      </c>
      <c r="N67" s="91" t="s">
        <v>248</v>
      </c>
      <c r="O67" s="113">
        <v>165.67</v>
      </c>
      <c r="P67" s="112" t="s">
        <v>248</v>
      </c>
      <c r="Q67" s="113">
        <v>146</v>
      </c>
      <c r="R67" s="113" t="s">
        <v>248</v>
      </c>
    </row>
    <row r="68" spans="1:18" x14ac:dyDescent="0.2">
      <c r="A68" s="116" t="s">
        <v>125</v>
      </c>
      <c r="B68" s="111"/>
      <c r="C68" s="91" t="s">
        <v>317</v>
      </c>
      <c r="D68" s="91" t="s">
        <v>323</v>
      </c>
      <c r="E68" s="112">
        <v>368</v>
      </c>
      <c r="F68" s="91" t="s">
        <v>320</v>
      </c>
      <c r="G68" s="113" t="s">
        <v>6</v>
      </c>
      <c r="H68" s="113">
        <v>30.33</v>
      </c>
      <c r="I68" s="113">
        <f>AVERAGE(G68,H68)</f>
        <v>30.33</v>
      </c>
      <c r="J68" s="91" t="s">
        <v>248</v>
      </c>
      <c r="K68" s="113" t="s">
        <v>6</v>
      </c>
      <c r="L68" s="113" t="s">
        <v>6</v>
      </c>
      <c r="M68" s="113" t="e">
        <f>AVERAGE(K68,L68)*2</f>
        <v>#DIV/0!</v>
      </c>
      <c r="N68" s="91" t="s">
        <v>6</v>
      </c>
      <c r="O68" s="113">
        <v>170.33</v>
      </c>
      <c r="P68" s="112" t="s">
        <v>248</v>
      </c>
      <c r="Q68" s="113" t="s">
        <v>6</v>
      </c>
      <c r="R68" s="113" t="s">
        <v>6</v>
      </c>
    </row>
    <row r="69" spans="1:18" x14ac:dyDescent="0.2">
      <c r="A69" s="111" t="s">
        <v>129</v>
      </c>
      <c r="B69" s="111"/>
      <c r="C69" s="91" t="s">
        <v>6</v>
      </c>
      <c r="D69" s="91" t="s">
        <v>6</v>
      </c>
      <c r="E69" s="112">
        <v>362</v>
      </c>
      <c r="F69" s="92" t="s">
        <v>320</v>
      </c>
      <c r="G69" s="113" t="s">
        <v>6</v>
      </c>
      <c r="H69" s="113" t="s">
        <v>6</v>
      </c>
      <c r="I69" s="113" t="s">
        <v>6</v>
      </c>
      <c r="J69" s="91" t="s">
        <v>6</v>
      </c>
      <c r="K69" s="113" t="s">
        <v>6</v>
      </c>
      <c r="L69" s="113" t="s">
        <v>6</v>
      </c>
      <c r="M69" s="113" t="s">
        <v>6</v>
      </c>
      <c r="N69" s="91" t="s">
        <v>6</v>
      </c>
      <c r="O69" s="113" t="s">
        <v>6</v>
      </c>
      <c r="P69" s="112" t="s">
        <v>6</v>
      </c>
      <c r="Q69" s="113" t="s">
        <v>6</v>
      </c>
      <c r="R69" s="113" t="s">
        <v>6</v>
      </c>
    </row>
    <row r="70" spans="1:18" x14ac:dyDescent="0.2">
      <c r="A70" s="111" t="s">
        <v>111</v>
      </c>
      <c r="B70" s="111"/>
      <c r="C70" s="91" t="s">
        <v>6</v>
      </c>
      <c r="D70" s="91" t="s">
        <v>6</v>
      </c>
      <c r="E70" s="112">
        <v>377</v>
      </c>
      <c r="F70" s="92" t="s">
        <v>320</v>
      </c>
      <c r="G70" s="113" t="s">
        <v>6</v>
      </c>
      <c r="H70" s="113" t="s">
        <v>6</v>
      </c>
      <c r="I70" s="113" t="s">
        <v>6</v>
      </c>
      <c r="J70" s="91" t="s">
        <v>6</v>
      </c>
      <c r="K70" s="113" t="s">
        <v>6</v>
      </c>
      <c r="L70" s="113" t="s">
        <v>6</v>
      </c>
      <c r="M70" s="113" t="s">
        <v>6</v>
      </c>
      <c r="N70" s="91" t="s">
        <v>6</v>
      </c>
      <c r="O70" s="113" t="s">
        <v>6</v>
      </c>
      <c r="P70" s="112" t="s">
        <v>6</v>
      </c>
      <c r="Q70" s="113" t="s">
        <v>6</v>
      </c>
      <c r="R70" s="113" t="s">
        <v>6</v>
      </c>
    </row>
    <row r="71" spans="1:18" x14ac:dyDescent="0.2">
      <c r="A71" s="116" t="s">
        <v>144</v>
      </c>
      <c r="B71" s="111" t="s">
        <v>145</v>
      </c>
      <c r="C71" s="91" t="s">
        <v>317</v>
      </c>
      <c r="D71" s="91" t="s">
        <v>333</v>
      </c>
      <c r="E71" s="112">
        <v>337</v>
      </c>
      <c r="F71" s="91" t="s">
        <v>320</v>
      </c>
      <c r="G71" s="113">
        <v>22.2</v>
      </c>
      <c r="H71" s="113">
        <v>19.600000000000001</v>
      </c>
      <c r="I71" s="113">
        <f t="shared" ref="I71:I83" si="6">AVERAGE(G71,H71)</f>
        <v>20.9</v>
      </c>
      <c r="J71" s="91" t="s">
        <v>268</v>
      </c>
      <c r="K71" s="113">
        <v>55.8</v>
      </c>
      <c r="L71" s="113" t="s">
        <v>6</v>
      </c>
      <c r="M71" s="113">
        <f t="shared" ref="M71:M83" si="7">AVERAGE(K71,L71)*2</f>
        <v>111.6</v>
      </c>
      <c r="N71" s="91" t="s">
        <v>268</v>
      </c>
      <c r="O71" s="113">
        <v>104.6</v>
      </c>
      <c r="P71" s="112" t="s">
        <v>268</v>
      </c>
      <c r="Q71" s="113">
        <v>93.6</v>
      </c>
      <c r="R71" s="113" t="s">
        <v>268</v>
      </c>
    </row>
    <row r="72" spans="1:18" x14ac:dyDescent="0.2">
      <c r="A72" s="116" t="s">
        <v>139</v>
      </c>
      <c r="B72" s="111"/>
      <c r="C72" s="91" t="s">
        <v>317</v>
      </c>
      <c r="D72" s="91" t="s">
        <v>322</v>
      </c>
      <c r="E72" s="112">
        <v>321</v>
      </c>
      <c r="F72" s="91" t="s">
        <v>320</v>
      </c>
      <c r="G72" s="113">
        <v>24.67</v>
      </c>
      <c r="H72" s="113">
        <v>24</v>
      </c>
      <c r="I72" s="113">
        <f t="shared" si="6"/>
        <v>24.335000000000001</v>
      </c>
      <c r="J72" s="91" t="s">
        <v>334</v>
      </c>
      <c r="K72" s="113">
        <v>55.67</v>
      </c>
      <c r="L72" s="113">
        <v>57.63</v>
      </c>
      <c r="M72" s="113">
        <f t="shared" si="7"/>
        <v>113.30000000000001</v>
      </c>
      <c r="N72" s="91" t="s">
        <v>334</v>
      </c>
      <c r="O72" s="113">
        <v>169.67</v>
      </c>
      <c r="P72" s="112" t="s">
        <v>334</v>
      </c>
      <c r="Q72" s="113">
        <v>161.66999999999999</v>
      </c>
      <c r="R72" s="113" t="s">
        <v>334</v>
      </c>
    </row>
    <row r="73" spans="1:18" x14ac:dyDescent="0.2">
      <c r="A73" s="116" t="s">
        <v>139</v>
      </c>
      <c r="B73" s="111"/>
      <c r="C73" s="91" t="s">
        <v>317</v>
      </c>
      <c r="D73" s="91" t="s">
        <v>323</v>
      </c>
      <c r="E73" s="112">
        <v>321</v>
      </c>
      <c r="F73" s="91" t="s">
        <v>320</v>
      </c>
      <c r="G73" s="113" t="s">
        <v>6</v>
      </c>
      <c r="H73" s="113">
        <v>21.67</v>
      </c>
      <c r="I73" s="113">
        <f t="shared" si="6"/>
        <v>21.67</v>
      </c>
      <c r="J73" s="91" t="s">
        <v>334</v>
      </c>
      <c r="K73" s="113" t="s">
        <v>6</v>
      </c>
      <c r="L73" s="113" t="s">
        <v>6</v>
      </c>
      <c r="M73" s="113" t="e">
        <f t="shared" si="7"/>
        <v>#DIV/0!</v>
      </c>
      <c r="N73" s="91" t="s">
        <v>6</v>
      </c>
      <c r="O73" s="113">
        <v>177.33</v>
      </c>
      <c r="P73" s="112" t="s">
        <v>334</v>
      </c>
      <c r="Q73" s="113" t="s">
        <v>6</v>
      </c>
      <c r="R73" s="113" t="s">
        <v>6</v>
      </c>
    </row>
    <row r="74" spans="1:18" x14ac:dyDescent="0.2">
      <c r="A74" s="116" t="s">
        <v>134</v>
      </c>
      <c r="B74" s="111" t="s">
        <v>135</v>
      </c>
      <c r="C74" s="91" t="s">
        <v>317</v>
      </c>
      <c r="D74" s="91" t="s">
        <v>322</v>
      </c>
      <c r="E74" s="112">
        <v>309</v>
      </c>
      <c r="F74" s="91" t="s">
        <v>320</v>
      </c>
      <c r="G74" s="113">
        <v>11</v>
      </c>
      <c r="H74" s="113">
        <v>9.6</v>
      </c>
      <c r="I74" s="113">
        <f t="shared" si="6"/>
        <v>10.3</v>
      </c>
      <c r="J74" s="91" t="s">
        <v>266</v>
      </c>
      <c r="K74" s="113">
        <v>32.4</v>
      </c>
      <c r="L74" s="113">
        <v>33.6</v>
      </c>
      <c r="M74" s="113">
        <f t="shared" si="7"/>
        <v>66</v>
      </c>
      <c r="N74" s="91" t="s">
        <v>266</v>
      </c>
      <c r="O74" s="113">
        <v>91.4</v>
      </c>
      <c r="P74" s="112" t="s">
        <v>266</v>
      </c>
      <c r="Q74" s="113">
        <v>88.2</v>
      </c>
      <c r="R74" s="113" t="s">
        <v>266</v>
      </c>
    </row>
    <row r="75" spans="1:18" x14ac:dyDescent="0.2">
      <c r="A75" s="116" t="s">
        <v>134</v>
      </c>
      <c r="B75" s="111" t="s">
        <v>135</v>
      </c>
      <c r="C75" s="91" t="s">
        <v>317</v>
      </c>
      <c r="D75" s="91" t="s">
        <v>323</v>
      </c>
      <c r="E75" s="112">
        <v>309</v>
      </c>
      <c r="F75" s="91" t="s">
        <v>320</v>
      </c>
      <c r="G75" s="113" t="s">
        <v>6</v>
      </c>
      <c r="H75" s="113">
        <v>8.8000000000000007</v>
      </c>
      <c r="I75" s="113">
        <f t="shared" si="6"/>
        <v>8.8000000000000007</v>
      </c>
      <c r="J75" s="91" t="s">
        <v>266</v>
      </c>
      <c r="K75" s="113" t="s">
        <v>6</v>
      </c>
      <c r="L75" s="113" t="s">
        <v>6</v>
      </c>
      <c r="M75" s="113" t="e">
        <f t="shared" si="7"/>
        <v>#DIV/0!</v>
      </c>
      <c r="N75" s="91" t="s">
        <v>6</v>
      </c>
      <c r="O75" s="113">
        <v>91.8</v>
      </c>
      <c r="P75" s="112" t="s">
        <v>266</v>
      </c>
      <c r="Q75" s="113" t="s">
        <v>6</v>
      </c>
      <c r="R75" s="113" t="s">
        <v>6</v>
      </c>
    </row>
    <row r="76" spans="1:18" x14ac:dyDescent="0.2">
      <c r="A76" s="116" t="s">
        <v>197</v>
      </c>
      <c r="B76" s="111" t="s">
        <v>198</v>
      </c>
      <c r="C76" s="91" t="s">
        <v>317</v>
      </c>
      <c r="D76" s="91" t="s">
        <v>323</v>
      </c>
      <c r="E76" s="112">
        <v>327</v>
      </c>
      <c r="F76" s="91" t="s">
        <v>320</v>
      </c>
      <c r="G76" s="113" t="s">
        <v>6</v>
      </c>
      <c r="H76" s="113">
        <v>2.4</v>
      </c>
      <c r="I76" s="113">
        <f t="shared" si="6"/>
        <v>2.4</v>
      </c>
      <c r="J76" s="91" t="s">
        <v>335</v>
      </c>
      <c r="K76" s="113" t="s">
        <v>6</v>
      </c>
      <c r="L76" s="113" t="s">
        <v>6</v>
      </c>
      <c r="M76" s="113" t="e">
        <f t="shared" si="7"/>
        <v>#DIV/0!</v>
      </c>
      <c r="N76" s="91" t="s">
        <v>6</v>
      </c>
      <c r="O76" s="113">
        <v>15.67</v>
      </c>
      <c r="P76" s="112" t="s">
        <v>335</v>
      </c>
      <c r="Q76" s="113" t="s">
        <v>6</v>
      </c>
      <c r="R76" s="113" t="s">
        <v>6</v>
      </c>
    </row>
    <row r="77" spans="1:18" x14ac:dyDescent="0.2">
      <c r="A77" s="116" t="s">
        <v>202</v>
      </c>
      <c r="B77" s="111" t="s">
        <v>203</v>
      </c>
      <c r="C77" s="91" t="s">
        <v>317</v>
      </c>
      <c r="D77" s="91" t="s">
        <v>322</v>
      </c>
      <c r="E77" s="112">
        <v>325</v>
      </c>
      <c r="F77" s="91" t="s">
        <v>320</v>
      </c>
      <c r="G77" s="113">
        <v>8.9</v>
      </c>
      <c r="H77" s="113">
        <v>8.6999999999999993</v>
      </c>
      <c r="I77" s="113">
        <f t="shared" si="6"/>
        <v>8.8000000000000007</v>
      </c>
      <c r="J77" s="91" t="s">
        <v>275</v>
      </c>
      <c r="K77" s="113">
        <v>15.2</v>
      </c>
      <c r="L77" s="113">
        <v>14.8</v>
      </c>
      <c r="M77" s="113">
        <f t="shared" si="7"/>
        <v>30</v>
      </c>
      <c r="N77" s="91" t="s">
        <v>275</v>
      </c>
      <c r="O77" s="113">
        <v>42.2</v>
      </c>
      <c r="P77" s="112" t="s">
        <v>275</v>
      </c>
      <c r="Q77" s="113">
        <v>41.8</v>
      </c>
      <c r="R77" s="113" t="s">
        <v>275</v>
      </c>
    </row>
    <row r="78" spans="1:18" x14ac:dyDescent="0.2">
      <c r="A78" s="116" t="s">
        <v>202</v>
      </c>
      <c r="B78" s="111" t="s">
        <v>203</v>
      </c>
      <c r="C78" s="91" t="s">
        <v>317</v>
      </c>
      <c r="D78" s="91" t="s">
        <v>323</v>
      </c>
      <c r="E78" s="112">
        <v>325</v>
      </c>
      <c r="F78" s="91" t="s">
        <v>320</v>
      </c>
      <c r="G78" s="113">
        <v>10.199999999999999</v>
      </c>
      <c r="H78" s="113" t="s">
        <v>6</v>
      </c>
      <c r="I78" s="113">
        <f t="shared" si="6"/>
        <v>10.199999999999999</v>
      </c>
      <c r="J78" s="91" t="s">
        <v>275</v>
      </c>
      <c r="K78" s="113" t="s">
        <v>6</v>
      </c>
      <c r="L78" s="113" t="s">
        <v>6</v>
      </c>
      <c r="M78" s="113" t="e">
        <f t="shared" si="7"/>
        <v>#DIV/0!</v>
      </c>
      <c r="N78" s="91" t="s">
        <v>6</v>
      </c>
      <c r="O78" s="113">
        <v>43.5</v>
      </c>
      <c r="P78" s="112" t="s">
        <v>275</v>
      </c>
      <c r="Q78" s="113" t="s">
        <v>6</v>
      </c>
      <c r="R78" s="113" t="s">
        <v>6</v>
      </c>
    </row>
    <row r="79" spans="1:18" x14ac:dyDescent="0.2">
      <c r="A79" s="116" t="s">
        <v>205</v>
      </c>
      <c r="B79" s="111" t="s">
        <v>98</v>
      </c>
      <c r="C79" s="91" t="s">
        <v>317</v>
      </c>
      <c r="D79" s="91" t="s">
        <v>322</v>
      </c>
      <c r="E79" s="112">
        <v>314</v>
      </c>
      <c r="F79" s="91" t="s">
        <v>320</v>
      </c>
      <c r="G79" s="113">
        <v>8.7200000000000006</v>
      </c>
      <c r="H79" s="113">
        <v>9.07</v>
      </c>
      <c r="I79" s="113">
        <f t="shared" si="6"/>
        <v>8.8949999999999996</v>
      </c>
      <c r="J79" s="91" t="s">
        <v>264</v>
      </c>
      <c r="K79" s="113">
        <v>17.670000000000002</v>
      </c>
      <c r="L79" s="113">
        <v>16.98</v>
      </c>
      <c r="M79" s="113">
        <f t="shared" si="7"/>
        <v>34.650000000000006</v>
      </c>
      <c r="N79" s="91" t="s">
        <v>264</v>
      </c>
      <c r="O79" s="113">
        <v>47.26</v>
      </c>
      <c r="P79" s="112" t="s">
        <v>264</v>
      </c>
      <c r="Q79" s="113">
        <v>50</v>
      </c>
      <c r="R79" s="113" t="s">
        <v>264</v>
      </c>
    </row>
    <row r="80" spans="1:18" x14ac:dyDescent="0.2">
      <c r="A80" s="116" t="s">
        <v>205</v>
      </c>
      <c r="B80" s="111" t="s">
        <v>98</v>
      </c>
      <c r="C80" s="91" t="s">
        <v>317</v>
      </c>
      <c r="D80" s="91" t="s">
        <v>323</v>
      </c>
      <c r="E80" s="112">
        <v>314</v>
      </c>
      <c r="F80" s="91" t="s">
        <v>320</v>
      </c>
      <c r="G80" s="113">
        <v>9.5399999999999991</v>
      </c>
      <c r="H80" s="113" t="s">
        <v>6</v>
      </c>
      <c r="I80" s="113">
        <f t="shared" si="6"/>
        <v>9.5399999999999991</v>
      </c>
      <c r="J80" s="91" t="s">
        <v>264</v>
      </c>
      <c r="K80" s="113" t="s">
        <v>6</v>
      </c>
      <c r="L80" s="113" t="s">
        <v>6</v>
      </c>
      <c r="M80" s="113" t="e">
        <f t="shared" si="7"/>
        <v>#DIV/0!</v>
      </c>
      <c r="N80" s="91" t="s">
        <v>6</v>
      </c>
      <c r="O80" s="113">
        <v>45.93</v>
      </c>
      <c r="P80" s="112" t="s">
        <v>264</v>
      </c>
      <c r="Q80" s="113" t="s">
        <v>6</v>
      </c>
      <c r="R80" s="113" t="s">
        <v>6</v>
      </c>
    </row>
    <row r="81" spans="1:18" x14ac:dyDescent="0.2">
      <c r="A81" s="116" t="s">
        <v>148</v>
      </c>
      <c r="B81" s="111"/>
      <c r="C81" s="91" t="s">
        <v>317</v>
      </c>
      <c r="D81" s="91" t="s">
        <v>322</v>
      </c>
      <c r="E81" s="112">
        <v>330</v>
      </c>
      <c r="F81" s="91" t="s">
        <v>320</v>
      </c>
      <c r="G81" s="113">
        <v>61</v>
      </c>
      <c r="H81" s="113">
        <v>55.33</v>
      </c>
      <c r="I81" s="113">
        <f t="shared" si="6"/>
        <v>58.164999999999999</v>
      </c>
      <c r="J81" s="91" t="s">
        <v>334</v>
      </c>
      <c r="K81" s="113">
        <v>81.67</v>
      </c>
      <c r="L81" s="113">
        <v>79</v>
      </c>
      <c r="M81" s="113">
        <f t="shared" si="7"/>
        <v>160.67000000000002</v>
      </c>
      <c r="N81" s="91" t="s">
        <v>334</v>
      </c>
      <c r="O81" s="113">
        <v>224</v>
      </c>
      <c r="P81" s="112" t="s">
        <v>334</v>
      </c>
      <c r="Q81" s="113">
        <v>223.5</v>
      </c>
      <c r="R81" s="113" t="s">
        <v>334</v>
      </c>
    </row>
    <row r="82" spans="1:18" x14ac:dyDescent="0.2">
      <c r="A82" s="116" t="s">
        <v>148</v>
      </c>
      <c r="B82" s="111"/>
      <c r="C82" s="91" t="s">
        <v>317</v>
      </c>
      <c r="D82" s="91" t="s">
        <v>323</v>
      </c>
      <c r="E82" s="112">
        <v>330</v>
      </c>
      <c r="F82" s="91" t="s">
        <v>320</v>
      </c>
      <c r="G82" s="113" t="s">
        <v>6</v>
      </c>
      <c r="H82" s="113">
        <v>61.33</v>
      </c>
      <c r="I82" s="113">
        <f t="shared" si="6"/>
        <v>61.33</v>
      </c>
      <c r="J82" s="91" t="s">
        <v>334</v>
      </c>
      <c r="K82" s="113" t="s">
        <v>6</v>
      </c>
      <c r="L82" s="113" t="s">
        <v>6</v>
      </c>
      <c r="M82" s="113" t="e">
        <f t="shared" si="7"/>
        <v>#DIV/0!</v>
      </c>
      <c r="N82" s="91" t="s">
        <v>6</v>
      </c>
      <c r="O82" s="113">
        <v>265</v>
      </c>
      <c r="P82" s="112" t="s">
        <v>334</v>
      </c>
      <c r="Q82" s="113" t="s">
        <v>6</v>
      </c>
      <c r="R82" s="113" t="s">
        <v>6</v>
      </c>
    </row>
    <row r="83" spans="1:18" x14ac:dyDescent="0.2">
      <c r="A83" s="116" t="s">
        <v>148</v>
      </c>
      <c r="B83" s="111" t="s">
        <v>149</v>
      </c>
      <c r="C83" s="91" t="s">
        <v>317</v>
      </c>
      <c r="D83" s="91" t="s">
        <v>322</v>
      </c>
      <c r="E83" s="112">
        <v>330</v>
      </c>
      <c r="F83" s="91" t="s">
        <v>320</v>
      </c>
      <c r="G83" s="113">
        <v>57</v>
      </c>
      <c r="H83" s="113">
        <v>59</v>
      </c>
      <c r="I83" s="113">
        <f t="shared" si="6"/>
        <v>58</v>
      </c>
      <c r="J83" s="91" t="s">
        <v>269</v>
      </c>
      <c r="K83" s="113">
        <v>61</v>
      </c>
      <c r="L83" s="113">
        <v>66.5</v>
      </c>
      <c r="M83" s="113">
        <f t="shared" si="7"/>
        <v>127.5</v>
      </c>
      <c r="N83" s="91" t="s">
        <v>269</v>
      </c>
      <c r="O83" s="113">
        <v>243.25</v>
      </c>
      <c r="P83" s="112" t="s">
        <v>269</v>
      </c>
      <c r="Q83" s="113">
        <v>216</v>
      </c>
      <c r="R83" s="113" t="s">
        <v>269</v>
      </c>
    </row>
    <row r="84" spans="1:18" x14ac:dyDescent="0.2">
      <c r="A84" s="111" t="s">
        <v>206</v>
      </c>
      <c r="B84" s="111"/>
      <c r="C84" s="91" t="s">
        <v>6</v>
      </c>
      <c r="D84" s="91" t="s">
        <v>6</v>
      </c>
      <c r="E84" s="112">
        <v>325</v>
      </c>
      <c r="F84" s="92" t="s">
        <v>320</v>
      </c>
      <c r="G84" s="113" t="s">
        <v>6</v>
      </c>
      <c r="H84" s="113" t="s">
        <v>6</v>
      </c>
      <c r="I84" s="113" t="s">
        <v>6</v>
      </c>
      <c r="J84" s="91" t="s">
        <v>6</v>
      </c>
      <c r="K84" s="113" t="s">
        <v>6</v>
      </c>
      <c r="L84" s="113" t="s">
        <v>6</v>
      </c>
      <c r="M84" s="113" t="s">
        <v>6</v>
      </c>
      <c r="N84" s="91" t="s">
        <v>6</v>
      </c>
      <c r="O84" s="113" t="s">
        <v>6</v>
      </c>
      <c r="P84" s="112" t="s">
        <v>6</v>
      </c>
      <c r="Q84" s="113" t="s">
        <v>6</v>
      </c>
      <c r="R84" s="113" t="s">
        <v>6</v>
      </c>
    </row>
    <row r="85" spans="1:18" x14ac:dyDescent="0.2">
      <c r="A85" s="111" t="s">
        <v>209</v>
      </c>
      <c r="B85" s="111" t="s">
        <v>210</v>
      </c>
      <c r="C85" s="91" t="s">
        <v>6</v>
      </c>
      <c r="D85" s="91" t="s">
        <v>6</v>
      </c>
      <c r="E85" s="112">
        <v>337</v>
      </c>
      <c r="F85" s="92" t="s">
        <v>320</v>
      </c>
      <c r="G85" s="113" t="s">
        <v>6</v>
      </c>
      <c r="H85" s="113" t="s">
        <v>6</v>
      </c>
      <c r="I85" s="113" t="s">
        <v>6</v>
      </c>
      <c r="J85" s="91" t="s">
        <v>6</v>
      </c>
      <c r="K85" s="113" t="s">
        <v>6</v>
      </c>
      <c r="L85" s="113" t="s">
        <v>6</v>
      </c>
      <c r="M85" s="113" t="s">
        <v>6</v>
      </c>
      <c r="N85" s="91" t="s">
        <v>6</v>
      </c>
      <c r="O85" s="113" t="s">
        <v>6</v>
      </c>
      <c r="P85" s="112" t="s">
        <v>6</v>
      </c>
      <c r="Q85" s="113" t="s">
        <v>6</v>
      </c>
      <c r="R85" s="113" t="s">
        <v>6</v>
      </c>
    </row>
    <row r="86" spans="1:18" x14ac:dyDescent="0.2">
      <c r="A86" s="116" t="s">
        <v>182</v>
      </c>
      <c r="B86" s="111" t="s">
        <v>183</v>
      </c>
      <c r="C86" s="91" t="s">
        <v>317</v>
      </c>
      <c r="D86" s="91" t="s">
        <v>322</v>
      </c>
      <c r="E86" s="112">
        <v>325</v>
      </c>
      <c r="F86" s="91" t="s">
        <v>320</v>
      </c>
      <c r="G86" s="113">
        <v>59.5</v>
      </c>
      <c r="H86" s="113">
        <v>56</v>
      </c>
      <c r="I86" s="113">
        <f>AVERAGE(G86,H86)</f>
        <v>57.75</v>
      </c>
      <c r="J86" s="91" t="s">
        <v>277</v>
      </c>
      <c r="K86" s="113">
        <v>96.33</v>
      </c>
      <c r="L86" s="113">
        <v>98.17</v>
      </c>
      <c r="M86" s="113">
        <f>AVERAGE(K86,L86)*2</f>
        <v>194.5</v>
      </c>
      <c r="N86" s="91" t="s">
        <v>277</v>
      </c>
      <c r="O86" s="113">
        <v>207.25</v>
      </c>
      <c r="P86" s="112" t="s">
        <v>277</v>
      </c>
      <c r="Q86" s="112">
        <v>191.33</v>
      </c>
      <c r="R86" s="112" t="s">
        <v>277</v>
      </c>
    </row>
    <row r="87" spans="1:18" x14ac:dyDescent="0.2">
      <c r="A87" s="116" t="s">
        <v>182</v>
      </c>
      <c r="B87" s="111" t="s">
        <v>183</v>
      </c>
      <c r="C87" s="91" t="s">
        <v>317</v>
      </c>
      <c r="D87" s="91" t="s">
        <v>323</v>
      </c>
      <c r="E87" s="112">
        <v>325</v>
      </c>
      <c r="F87" s="91" t="s">
        <v>320</v>
      </c>
      <c r="G87" s="113" t="s">
        <v>6</v>
      </c>
      <c r="H87" s="113">
        <v>43</v>
      </c>
      <c r="I87" s="113">
        <f>AVERAGE(G87,H87)</f>
        <v>43</v>
      </c>
      <c r="J87" s="91" t="s">
        <v>277</v>
      </c>
      <c r="K87" s="113" t="s">
        <v>6</v>
      </c>
      <c r="L87" s="113" t="s">
        <v>6</v>
      </c>
      <c r="M87" s="113" t="e">
        <f>AVERAGE(K87,L87)*2</f>
        <v>#DIV/0!</v>
      </c>
      <c r="N87" s="91" t="s">
        <v>6</v>
      </c>
      <c r="O87" s="113">
        <v>204</v>
      </c>
      <c r="P87" s="112" t="s">
        <v>277</v>
      </c>
      <c r="Q87" s="112" t="s">
        <v>6</v>
      </c>
      <c r="R87" s="112" t="s">
        <v>6</v>
      </c>
    </row>
    <row r="88" spans="1:18" x14ac:dyDescent="0.2">
      <c r="A88" s="116" t="s">
        <v>185</v>
      </c>
      <c r="B88" s="111" t="s">
        <v>186</v>
      </c>
      <c r="C88" s="91" t="s">
        <v>317</v>
      </c>
      <c r="D88" s="91" t="s">
        <v>322</v>
      </c>
      <c r="E88" s="112">
        <v>314</v>
      </c>
      <c r="F88" s="91" t="s">
        <v>320</v>
      </c>
      <c r="G88" s="113">
        <v>27.33</v>
      </c>
      <c r="H88" s="113">
        <v>27.07</v>
      </c>
      <c r="I88" s="113">
        <f>AVERAGE(G88,H88)</f>
        <v>27.2</v>
      </c>
      <c r="J88" s="91" t="s">
        <v>278</v>
      </c>
      <c r="K88" s="113">
        <v>25.2</v>
      </c>
      <c r="L88" s="113">
        <v>25.2</v>
      </c>
      <c r="M88" s="113">
        <f>AVERAGE(K88,L88)*2</f>
        <v>50.4</v>
      </c>
      <c r="N88" s="91" t="s">
        <v>278</v>
      </c>
      <c r="O88" s="113">
        <v>70.75</v>
      </c>
      <c r="P88" s="112" t="s">
        <v>278</v>
      </c>
      <c r="Q88" s="112">
        <v>66.930000000000007</v>
      </c>
      <c r="R88" s="112" t="s">
        <v>278</v>
      </c>
    </row>
    <row r="89" spans="1:18" x14ac:dyDescent="0.2">
      <c r="A89" s="111" t="s">
        <v>195</v>
      </c>
      <c r="B89" s="111"/>
      <c r="C89" s="91" t="s">
        <v>6</v>
      </c>
      <c r="D89" s="91" t="s">
        <v>6</v>
      </c>
      <c r="E89" s="112">
        <v>314</v>
      </c>
      <c r="F89" s="92" t="s">
        <v>320</v>
      </c>
      <c r="G89" s="113" t="s">
        <v>6</v>
      </c>
      <c r="H89" s="113" t="s">
        <v>6</v>
      </c>
      <c r="I89" s="113" t="s">
        <v>6</v>
      </c>
      <c r="J89" s="91" t="s">
        <v>6</v>
      </c>
      <c r="K89" s="113" t="s">
        <v>6</v>
      </c>
      <c r="L89" s="113" t="s">
        <v>6</v>
      </c>
      <c r="M89" s="113" t="s">
        <v>6</v>
      </c>
      <c r="N89" s="91" t="s">
        <v>6</v>
      </c>
      <c r="O89" s="113" t="s">
        <v>6</v>
      </c>
      <c r="P89" s="112" t="s">
        <v>6</v>
      </c>
      <c r="Q89" s="112" t="s">
        <v>6</v>
      </c>
      <c r="R89" s="112" t="s">
        <v>6</v>
      </c>
    </row>
    <row r="90" spans="1:18" ht="12.75" customHeight="1" x14ac:dyDescent="0.2">
      <c r="A90" s="118" t="s">
        <v>137</v>
      </c>
      <c r="B90" s="119" t="s">
        <v>138</v>
      </c>
      <c r="C90" s="92" t="s">
        <v>317</v>
      </c>
      <c r="D90" s="92" t="s">
        <v>322</v>
      </c>
      <c r="E90" s="112">
        <v>340</v>
      </c>
      <c r="F90" s="92" t="s">
        <v>267</v>
      </c>
      <c r="G90" s="117" t="s">
        <v>6</v>
      </c>
      <c r="H90" s="113">
        <v>24.87</v>
      </c>
      <c r="I90" s="113">
        <f>AVERAGE(G90,H90)</f>
        <v>24.87</v>
      </c>
      <c r="J90" s="92" t="s">
        <v>267</v>
      </c>
      <c r="K90" s="117" t="s">
        <v>6</v>
      </c>
      <c r="L90" s="113">
        <v>56.58</v>
      </c>
      <c r="M90" s="113">
        <f>AVERAGE(K90,L90)*2</f>
        <v>113.16</v>
      </c>
      <c r="N90" s="92" t="s">
        <v>267</v>
      </c>
      <c r="O90" s="113">
        <v>156.05000000000001</v>
      </c>
      <c r="P90" s="114" t="s">
        <v>267</v>
      </c>
      <c r="Q90" s="112">
        <v>152.63</v>
      </c>
      <c r="R90" s="114" t="s">
        <v>267</v>
      </c>
    </row>
    <row r="91" spans="1:18" ht="12.75" customHeight="1" x14ac:dyDescent="0.2">
      <c r="A91" s="111"/>
      <c r="B91" s="111"/>
    </row>
    <row r="92" spans="1:18" ht="12.75" customHeight="1" x14ac:dyDescent="0.2">
      <c r="A92" s="111"/>
      <c r="B92" s="111"/>
    </row>
    <row r="94" spans="1:18" x14ac:dyDescent="0.2">
      <c r="E94" s="91" t="s">
        <v>336</v>
      </c>
    </row>
    <row r="102" spans="4:5" ht="12.75" customHeight="1" x14ac:dyDescent="0.2">
      <c r="D102" s="91">
        <v>1.7583819417746753</v>
      </c>
      <c r="E102" s="91">
        <v>1.1439511164239635</v>
      </c>
    </row>
    <row r="103" spans="4:5" ht="12.75" customHeight="1" x14ac:dyDescent="0.2">
      <c r="D103" s="91">
        <v>1.6487502126980194</v>
      </c>
      <c r="E103" s="91">
        <v>0.82412583391654892</v>
      </c>
    </row>
    <row r="104" spans="4:5" ht="12.75" customHeight="1" x14ac:dyDescent="0.2">
      <c r="D104" s="91">
        <v>1.999130541287371</v>
      </c>
      <c r="E104" s="91">
        <v>1.1818435879447726</v>
      </c>
    </row>
    <row r="105" spans="4:5" ht="12.75" customHeight="1" x14ac:dyDescent="0.2">
      <c r="D105" s="91">
        <v>1.7024305364455252</v>
      </c>
      <c r="E105" s="91">
        <v>0.93951925261861846</v>
      </c>
    </row>
    <row r="106" spans="4:5" ht="12.75" customHeight="1" x14ac:dyDescent="0.2">
      <c r="D106" s="91">
        <v>2.6009728956867484</v>
      </c>
      <c r="E106" s="91">
        <v>1.5563025007672873</v>
      </c>
    </row>
    <row r="107" spans="4:5" ht="12.75" customHeight="1" x14ac:dyDescent="0.2">
      <c r="D107" s="91">
        <v>2.851667982658622</v>
      </c>
      <c r="E107" s="91">
        <v>1.8061799739838871</v>
      </c>
    </row>
    <row r="108" spans="4:5" ht="12.75" customHeight="1" x14ac:dyDescent="0.2">
      <c r="D108" s="91">
        <v>1.8050248444298052</v>
      </c>
      <c r="E108" s="91">
        <v>1.0851121132668373</v>
      </c>
    </row>
    <row r="109" spans="4:5" ht="12.75" customHeight="1" x14ac:dyDescent="0.2">
      <c r="D109" s="91">
        <v>1.7311050512159205</v>
      </c>
      <c r="E109" s="91">
        <v>1.0443437348951072</v>
      </c>
    </row>
    <row r="110" spans="4:5" ht="12.75" customHeight="1" x14ac:dyDescent="0.2">
      <c r="D110" s="91">
        <v>2.2998558147042671</v>
      </c>
      <c r="E110" s="91">
        <v>1.3738311450738303</v>
      </c>
    </row>
    <row r="111" spans="4:5" ht="12.75" customHeight="1" x14ac:dyDescent="0.2">
      <c r="D111" s="91">
        <v>2.3344336444594807</v>
      </c>
      <c r="E111" s="91">
        <v>1.3399480616943509</v>
      </c>
    </row>
    <row r="112" spans="4:5" ht="12.75" customHeight="1" x14ac:dyDescent="0.2">
      <c r="D112" s="91">
        <v>2.2438562328065057</v>
      </c>
      <c r="E112" s="91">
        <v>1.3617278360175928</v>
      </c>
    </row>
    <row r="113" spans="4:5" ht="12.75" customHeight="1" x14ac:dyDescent="0.2">
      <c r="D113" s="91">
        <v>2.0029000686113876</v>
      </c>
      <c r="E113" s="91">
        <v>1.4673120629805521</v>
      </c>
    </row>
    <row r="114" spans="4:5" ht="12.75" customHeight="1" x14ac:dyDescent="0.2">
      <c r="D114" s="107">
        <v>2.1089031276673134</v>
      </c>
      <c r="E114" s="107">
        <v>1.4983105537896004</v>
      </c>
    </row>
    <row r="115" spans="4:5" ht="12.75" customHeight="1" x14ac:dyDescent="0.2">
      <c r="D115" s="124">
        <v>2.1172712956557644</v>
      </c>
      <c r="E115" s="124">
        <v>1.4623979978989561</v>
      </c>
    </row>
    <row r="116" spans="4:5" ht="12.75" customHeight="1" x14ac:dyDescent="0.2">
      <c r="D116" s="124">
        <v>2.0476641946015599</v>
      </c>
      <c r="E116" s="124">
        <v>1.320146286111054</v>
      </c>
    </row>
    <row r="117" spans="4:5" ht="12.75" customHeight="1" x14ac:dyDescent="0.2">
      <c r="D117" s="124">
        <v>2.0542299098633974</v>
      </c>
      <c r="E117" s="124">
        <v>1.3862313505795252</v>
      </c>
    </row>
    <row r="118" spans="4:5" ht="12.75" customHeight="1" x14ac:dyDescent="0.2">
      <c r="D118" s="124">
        <v>1.8195439355418688</v>
      </c>
      <c r="E118" s="124">
        <v>1.0128372247051722</v>
      </c>
    </row>
    <row r="119" spans="4:5" ht="12.75" customHeight="1" x14ac:dyDescent="0.2">
      <c r="D119" s="124">
        <v>1.4771212547196624</v>
      </c>
      <c r="E119" s="124">
        <v>0.94448267215016868</v>
      </c>
    </row>
    <row r="120" spans="4:5" ht="12.75" customHeight="1" x14ac:dyDescent="0.2">
      <c r="D120" s="124">
        <v>1.5397032389478256</v>
      </c>
      <c r="E120" s="124">
        <v>0.94914595241994382</v>
      </c>
    </row>
    <row r="121" spans="4:5" ht="12.75" customHeight="1" x14ac:dyDescent="0.2">
      <c r="D121" s="124">
        <v>2.2059347936846816</v>
      </c>
      <c r="E121" s="124">
        <v>1.7646617324292897</v>
      </c>
    </row>
    <row r="122" spans="4:5" ht="12.75" customHeight="1" x14ac:dyDescent="0.2">
      <c r="D122" s="124">
        <v>2.1055101847699742</v>
      </c>
      <c r="E122" s="124">
        <v>1.7634279935629373</v>
      </c>
    </row>
    <row r="123" spans="4:5" ht="12.75" customHeight="1" x14ac:dyDescent="0.2">
      <c r="D123" s="124">
        <v>2.2889196056617265</v>
      </c>
      <c r="E123" s="124">
        <v>1.7615519885641819</v>
      </c>
    </row>
    <row r="124" spans="4:5" ht="12.75" customHeight="1" x14ac:dyDescent="0.2">
      <c r="D124" s="124">
        <v>1.7024305364455252</v>
      </c>
      <c r="E124" s="124">
        <v>1.4345689040341987</v>
      </c>
    </row>
    <row r="136" spans="35:35" ht="12.75" customHeight="1" x14ac:dyDescent="0.2"/>
    <row r="137" spans="35:35" ht="12.75" customHeight="1" x14ac:dyDescent="0.2"/>
    <row r="138" spans="35:35" ht="12.75" customHeight="1" x14ac:dyDescent="0.2"/>
    <row r="143" spans="35:35" ht="12.75" customHeight="1" x14ac:dyDescent="0.2"/>
    <row r="144" spans="35:35" ht="12.75" customHeight="1" x14ac:dyDescent="0.2"/>
    <row r="148" spans="35:35" ht="12.75" customHeight="1" x14ac:dyDescent="0.2"/>
    <row r="150" spans="35:35" ht="12.75" customHeight="1" x14ac:dyDescent="0.2"/>
    <row r="151" spans="35:35" ht="12.75" customHeight="1" x14ac:dyDescent="0.2"/>
    <row r="152" spans="35:35" ht="12.75" customHeight="1" x14ac:dyDescent="0.2"/>
    <row r="154" spans="35:35" ht="12.75" customHeight="1" x14ac:dyDescent="0.2"/>
    <row r="155" spans="35:35" ht="12.75" customHeight="1" x14ac:dyDescent="0.2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abSelected="1" workbookViewId="0"/>
  </sheetViews>
  <sheetFormatPr defaultRowHeight="12.75" x14ac:dyDescent="0.2"/>
  <cols>
    <col min="1" max="1" width="9.140625" style="1"/>
    <col min="2" max="2" width="20.85546875" style="1" bestFit="1" customWidth="1"/>
    <col min="3" max="3" width="15" style="1" bestFit="1" customWidth="1"/>
    <col min="4" max="4" width="16.85546875" style="7" bestFit="1" customWidth="1"/>
    <col min="5" max="5" width="17.28515625" style="7" bestFit="1" customWidth="1"/>
    <col min="6" max="6" width="11.85546875" style="7" bestFit="1" customWidth="1"/>
    <col min="7" max="7" width="17.28515625" style="7" bestFit="1" customWidth="1"/>
    <col min="8" max="8" width="17.28515625" style="7" customWidth="1"/>
    <col min="9" max="10" width="9.140625" style="1"/>
    <col min="11" max="11" width="14.28515625" style="1" bestFit="1" customWidth="1"/>
    <col min="12" max="16384" width="9.140625" style="1"/>
  </cols>
  <sheetData>
    <row r="1" spans="1:12" x14ac:dyDescent="0.2">
      <c r="B1" s="2"/>
      <c r="C1" s="2"/>
      <c r="D1" s="3"/>
      <c r="E1" s="3"/>
      <c r="F1" s="3"/>
      <c r="G1" s="3"/>
      <c r="H1" s="3"/>
    </row>
    <row r="2" spans="1:12" ht="13.5" thickBot="1" x14ac:dyDescent="0.25">
      <c r="B2" s="4" t="s">
        <v>0</v>
      </c>
      <c r="C2" s="5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</row>
    <row r="3" spans="1:12" ht="13.5" thickTop="1" x14ac:dyDescent="0.2">
      <c r="A3" s="7" t="s">
        <v>6</v>
      </c>
      <c r="B3" s="8" t="s">
        <v>7</v>
      </c>
      <c r="C3" s="9" t="s">
        <v>8</v>
      </c>
      <c r="D3" s="3" t="s">
        <v>6</v>
      </c>
      <c r="E3" s="3" t="s">
        <v>6</v>
      </c>
      <c r="F3" s="3" t="s">
        <v>9</v>
      </c>
      <c r="G3" s="10" t="s">
        <v>10</v>
      </c>
      <c r="H3" s="10" t="s">
        <v>11</v>
      </c>
      <c r="K3" s="19" t="s">
        <v>18</v>
      </c>
      <c r="L3" s="1" t="s">
        <v>393</v>
      </c>
    </row>
    <row r="4" spans="1:12" x14ac:dyDescent="0.2">
      <c r="A4" s="7" t="s">
        <v>6</v>
      </c>
      <c r="B4" s="11" t="s">
        <v>12</v>
      </c>
      <c r="C4" s="12"/>
      <c r="D4" s="13" t="s">
        <v>6</v>
      </c>
      <c r="E4" s="13" t="s">
        <v>6</v>
      </c>
      <c r="F4" s="13" t="s">
        <v>9</v>
      </c>
      <c r="G4" s="13" t="s">
        <v>10</v>
      </c>
      <c r="H4" s="13" t="s">
        <v>11</v>
      </c>
      <c r="K4" s="8" t="s">
        <v>12</v>
      </c>
      <c r="L4" s="1" t="s">
        <v>394</v>
      </c>
    </row>
    <row r="5" spans="1:12" x14ac:dyDescent="0.2">
      <c r="A5" s="7" t="s">
        <v>6</v>
      </c>
      <c r="B5" s="14" t="s">
        <v>13</v>
      </c>
      <c r="C5" s="15" t="s">
        <v>14</v>
      </c>
      <c r="D5" s="152" t="s">
        <v>6</v>
      </c>
      <c r="E5" s="16" t="s">
        <v>16</v>
      </c>
      <c r="F5" s="17" t="s">
        <v>9</v>
      </c>
      <c r="G5" s="17" t="s">
        <v>10</v>
      </c>
      <c r="H5" s="17" t="s">
        <v>11</v>
      </c>
      <c r="K5" s="155" t="s">
        <v>378</v>
      </c>
      <c r="L5" s="1" t="s">
        <v>395</v>
      </c>
    </row>
    <row r="6" spans="1:12" x14ac:dyDescent="0.2">
      <c r="A6" s="39" t="s">
        <v>6</v>
      </c>
      <c r="B6" s="145" t="s">
        <v>372</v>
      </c>
      <c r="C6" s="142" t="s">
        <v>373</v>
      </c>
      <c r="D6" s="126" t="s">
        <v>371</v>
      </c>
      <c r="E6" s="126" t="s">
        <v>16</v>
      </c>
      <c r="F6" s="126" t="s">
        <v>9</v>
      </c>
      <c r="G6" s="126" t="s">
        <v>10</v>
      </c>
      <c r="H6" s="126" t="s">
        <v>11</v>
      </c>
      <c r="K6" s="37" t="s">
        <v>61</v>
      </c>
      <c r="L6" s="1" t="s">
        <v>396</v>
      </c>
    </row>
    <row r="7" spans="1:12" x14ac:dyDescent="0.2">
      <c r="A7" s="39" t="s">
        <v>6</v>
      </c>
      <c r="B7" s="145" t="s">
        <v>374</v>
      </c>
      <c r="C7" s="142" t="s">
        <v>375</v>
      </c>
      <c r="D7" s="126" t="s">
        <v>371</v>
      </c>
      <c r="E7" s="126" t="s">
        <v>16</v>
      </c>
      <c r="F7" s="126" t="s">
        <v>9</v>
      </c>
      <c r="G7" s="126" t="s">
        <v>10</v>
      </c>
      <c r="H7" s="126" t="s">
        <v>11</v>
      </c>
      <c r="K7" s="30" t="s">
        <v>369</v>
      </c>
      <c r="L7" s="1" t="s">
        <v>397</v>
      </c>
    </row>
    <row r="8" spans="1:12" x14ac:dyDescent="0.2">
      <c r="A8" s="39" t="s">
        <v>6</v>
      </c>
      <c r="B8" s="145" t="s">
        <v>374</v>
      </c>
      <c r="C8" s="142" t="s">
        <v>376</v>
      </c>
      <c r="D8" s="126" t="s">
        <v>371</v>
      </c>
      <c r="E8" s="126" t="s">
        <v>16</v>
      </c>
      <c r="F8" s="126" t="s">
        <v>9</v>
      </c>
      <c r="G8" s="126" t="s">
        <v>10</v>
      </c>
      <c r="H8" s="126" t="s">
        <v>11</v>
      </c>
      <c r="K8" s="147" t="s">
        <v>359</v>
      </c>
      <c r="L8" s="1" t="s">
        <v>398</v>
      </c>
    </row>
    <row r="9" spans="1:12" x14ac:dyDescent="0.2">
      <c r="A9" s="39" t="s">
        <v>6</v>
      </c>
      <c r="B9" s="30" t="s">
        <v>369</v>
      </c>
      <c r="C9" s="31" t="s">
        <v>370</v>
      </c>
      <c r="D9" s="143" t="s">
        <v>15</v>
      </c>
      <c r="E9" s="143" t="s">
        <v>16</v>
      </c>
      <c r="F9" s="143" t="s">
        <v>9</v>
      </c>
      <c r="G9" s="143" t="s">
        <v>10</v>
      </c>
      <c r="H9" s="143" t="s">
        <v>11</v>
      </c>
      <c r="K9" s="167" t="s">
        <v>111</v>
      </c>
      <c r="L9" s="1" t="s">
        <v>408</v>
      </c>
    </row>
    <row r="10" spans="1:12" x14ac:dyDescent="0.2">
      <c r="A10" s="7" t="s">
        <v>6</v>
      </c>
      <c r="B10" s="18" t="s">
        <v>17</v>
      </c>
      <c r="C10" s="9" t="s">
        <v>368</v>
      </c>
      <c r="D10" s="7" t="s">
        <v>15</v>
      </c>
      <c r="E10" s="7" t="s">
        <v>16</v>
      </c>
      <c r="F10" s="7" t="s">
        <v>9</v>
      </c>
      <c r="G10" s="7" t="s">
        <v>10</v>
      </c>
      <c r="H10" s="7" t="s">
        <v>11</v>
      </c>
      <c r="K10" s="172" t="s">
        <v>141</v>
      </c>
      <c r="L10" s="1" t="s">
        <v>409</v>
      </c>
    </row>
    <row r="11" spans="1:12" x14ac:dyDescent="0.2">
      <c r="A11" s="7" t="s">
        <v>6</v>
      </c>
      <c r="B11" s="19" t="s">
        <v>18</v>
      </c>
      <c r="C11" s="20" t="s">
        <v>19</v>
      </c>
      <c r="D11" s="7" t="s">
        <v>15</v>
      </c>
      <c r="E11" s="7" t="s">
        <v>16</v>
      </c>
      <c r="F11" s="10" t="s">
        <v>9</v>
      </c>
      <c r="G11" s="10" t="s">
        <v>10</v>
      </c>
      <c r="H11" s="10" t="s">
        <v>11</v>
      </c>
      <c r="K11" s="1" t="s">
        <v>399</v>
      </c>
    </row>
    <row r="12" spans="1:12" x14ac:dyDescent="0.2">
      <c r="A12" s="39" t="s">
        <v>6</v>
      </c>
      <c r="B12" s="153" t="s">
        <v>18</v>
      </c>
      <c r="C12" s="154" t="s">
        <v>377</v>
      </c>
      <c r="D12" s="39" t="s">
        <v>15</v>
      </c>
      <c r="E12" s="39" t="s">
        <v>16</v>
      </c>
      <c r="F12" s="126" t="s">
        <v>9</v>
      </c>
      <c r="G12" s="126" t="s">
        <v>10</v>
      </c>
      <c r="H12" s="126" t="s">
        <v>11</v>
      </c>
    </row>
    <row r="13" spans="1:12" x14ac:dyDescent="0.2">
      <c r="A13" s="39" t="s">
        <v>6</v>
      </c>
      <c r="B13" s="155" t="s">
        <v>378</v>
      </c>
      <c r="C13" s="156" t="s">
        <v>379</v>
      </c>
      <c r="D13" s="39" t="s">
        <v>15</v>
      </c>
      <c r="E13" s="39" t="s">
        <v>16</v>
      </c>
      <c r="F13" s="126" t="s">
        <v>9</v>
      </c>
      <c r="G13" s="126" t="s">
        <v>10</v>
      </c>
      <c r="H13" s="126" t="s">
        <v>11</v>
      </c>
    </row>
    <row r="14" spans="1:12" x14ac:dyDescent="0.2">
      <c r="A14" s="39" t="s">
        <v>6</v>
      </c>
      <c r="B14" s="153" t="s">
        <v>380</v>
      </c>
      <c r="C14" s="154" t="s">
        <v>381</v>
      </c>
      <c r="D14" s="39" t="s">
        <v>15</v>
      </c>
      <c r="E14" s="39" t="s">
        <v>16</v>
      </c>
      <c r="F14" s="126" t="s">
        <v>9</v>
      </c>
      <c r="G14" s="126" t="s">
        <v>10</v>
      </c>
      <c r="H14" s="126" t="s">
        <v>11</v>
      </c>
    </row>
    <row r="15" spans="1:12" x14ac:dyDescent="0.2">
      <c r="A15" s="39" t="s">
        <v>6</v>
      </c>
      <c r="B15" s="153" t="s">
        <v>382</v>
      </c>
      <c r="C15" s="154" t="s">
        <v>383</v>
      </c>
      <c r="D15" s="39" t="s">
        <v>15</v>
      </c>
      <c r="E15" s="39" t="s">
        <v>16</v>
      </c>
      <c r="F15" s="126" t="s">
        <v>9</v>
      </c>
      <c r="G15" s="126" t="s">
        <v>10</v>
      </c>
      <c r="H15" s="126" t="s">
        <v>11</v>
      </c>
    </row>
    <row r="16" spans="1:12" x14ac:dyDescent="0.2">
      <c r="A16" s="7" t="s">
        <v>6</v>
      </c>
      <c r="B16" s="21" t="s">
        <v>20</v>
      </c>
      <c r="C16" s="22" t="s">
        <v>21</v>
      </c>
      <c r="D16" s="16" t="s">
        <v>22</v>
      </c>
      <c r="E16" s="16" t="s">
        <v>6</v>
      </c>
      <c r="F16" s="17" t="s">
        <v>9</v>
      </c>
      <c r="G16" s="17" t="s">
        <v>10</v>
      </c>
      <c r="H16" s="17" t="s">
        <v>11</v>
      </c>
    </row>
    <row r="17" spans="1:8" x14ac:dyDescent="0.2">
      <c r="A17" s="7" t="s">
        <v>6</v>
      </c>
      <c r="B17" s="19" t="s">
        <v>23</v>
      </c>
      <c r="C17" s="20" t="s">
        <v>24</v>
      </c>
      <c r="D17" s="7" t="s">
        <v>22</v>
      </c>
      <c r="E17" s="7" t="s">
        <v>6</v>
      </c>
      <c r="F17" s="7" t="s">
        <v>9</v>
      </c>
      <c r="G17" s="7" t="s">
        <v>10</v>
      </c>
      <c r="H17" s="7" t="s">
        <v>11</v>
      </c>
    </row>
    <row r="18" spans="1:8" x14ac:dyDescent="0.2">
      <c r="A18" s="7" t="s">
        <v>6</v>
      </c>
      <c r="B18" s="23" t="s">
        <v>25</v>
      </c>
      <c r="C18" s="24" t="s">
        <v>26</v>
      </c>
      <c r="D18" s="7" t="s">
        <v>22</v>
      </c>
      <c r="E18" s="7" t="s">
        <v>6</v>
      </c>
      <c r="F18" s="10" t="s">
        <v>9</v>
      </c>
      <c r="G18" s="10" t="s">
        <v>10</v>
      </c>
      <c r="H18" s="10" t="s">
        <v>11</v>
      </c>
    </row>
    <row r="19" spans="1:8" x14ac:dyDescent="0.2">
      <c r="A19" s="7" t="s">
        <v>6</v>
      </c>
      <c r="B19" s="19" t="s">
        <v>27</v>
      </c>
      <c r="C19" s="20" t="s">
        <v>28</v>
      </c>
      <c r="D19" s="7" t="s">
        <v>22</v>
      </c>
      <c r="E19" s="7" t="s">
        <v>6</v>
      </c>
      <c r="F19" s="10" t="s">
        <v>9</v>
      </c>
      <c r="G19" s="10" t="s">
        <v>10</v>
      </c>
      <c r="H19" s="10" t="s">
        <v>11</v>
      </c>
    </row>
    <row r="20" spans="1:8" x14ac:dyDescent="0.2">
      <c r="A20" s="7" t="s">
        <v>6</v>
      </c>
      <c r="B20" s="19" t="s">
        <v>29</v>
      </c>
      <c r="C20" s="20" t="s">
        <v>30</v>
      </c>
      <c r="D20" s="7" t="s">
        <v>22</v>
      </c>
      <c r="E20" s="7" t="s">
        <v>6</v>
      </c>
      <c r="F20" s="10" t="s">
        <v>9</v>
      </c>
      <c r="G20" s="10" t="s">
        <v>10</v>
      </c>
      <c r="H20" s="10" t="s">
        <v>11</v>
      </c>
    </row>
    <row r="21" spans="1:8" x14ac:dyDescent="0.2">
      <c r="A21" s="39" t="s">
        <v>6</v>
      </c>
      <c r="B21" s="25" t="s">
        <v>35</v>
      </c>
      <c r="C21" s="26"/>
      <c r="D21" s="152" t="s">
        <v>384</v>
      </c>
      <c r="E21" s="152" t="s">
        <v>74</v>
      </c>
      <c r="F21" s="17" t="s">
        <v>9</v>
      </c>
      <c r="G21" s="17" t="s">
        <v>33</v>
      </c>
      <c r="H21" s="17" t="s">
        <v>11</v>
      </c>
    </row>
    <row r="22" spans="1:8" x14ac:dyDescent="0.2">
      <c r="A22" s="39" t="s">
        <v>6</v>
      </c>
      <c r="B22" s="163" t="s">
        <v>385</v>
      </c>
      <c r="C22" s="154" t="s">
        <v>386</v>
      </c>
      <c r="D22" s="126" t="s">
        <v>384</v>
      </c>
      <c r="E22" s="126" t="s">
        <v>74</v>
      </c>
      <c r="F22" s="126" t="s">
        <v>9</v>
      </c>
      <c r="G22" s="126" t="s">
        <v>33</v>
      </c>
      <c r="H22" s="126" t="s">
        <v>11</v>
      </c>
    </row>
    <row r="23" spans="1:8" x14ac:dyDescent="0.2">
      <c r="A23" s="39" t="s">
        <v>6</v>
      </c>
      <c r="B23" s="163" t="s">
        <v>387</v>
      </c>
      <c r="C23" s="154" t="s">
        <v>388</v>
      </c>
      <c r="D23" s="126" t="s">
        <v>384</v>
      </c>
      <c r="E23" s="126" t="s">
        <v>74</v>
      </c>
      <c r="F23" s="126" t="s">
        <v>9</v>
      </c>
      <c r="G23" s="126" t="s">
        <v>33</v>
      </c>
      <c r="H23" s="126" t="s">
        <v>11</v>
      </c>
    </row>
    <row r="24" spans="1:8" x14ac:dyDescent="0.2">
      <c r="A24" s="7" t="s">
        <v>6</v>
      </c>
      <c r="B24" s="25" t="s">
        <v>31</v>
      </c>
      <c r="C24" s="26" t="s">
        <v>32</v>
      </c>
      <c r="D24" s="16" t="s">
        <v>6</v>
      </c>
      <c r="E24" s="152" t="s">
        <v>74</v>
      </c>
      <c r="F24" s="17" t="s">
        <v>9</v>
      </c>
      <c r="G24" s="16" t="s">
        <v>33</v>
      </c>
      <c r="H24" s="16" t="s">
        <v>11</v>
      </c>
    </row>
    <row r="25" spans="1:8" x14ac:dyDescent="0.2">
      <c r="A25" s="7" t="s">
        <v>6</v>
      </c>
      <c r="B25" s="28" t="s">
        <v>34</v>
      </c>
      <c r="C25" s="29" t="s">
        <v>337</v>
      </c>
      <c r="D25" s="10" t="s">
        <v>6</v>
      </c>
      <c r="E25" s="39" t="s">
        <v>74</v>
      </c>
      <c r="F25" s="10" t="s">
        <v>9</v>
      </c>
      <c r="G25" s="10" t="s">
        <v>33</v>
      </c>
      <c r="H25" s="10" t="s">
        <v>11</v>
      </c>
    </row>
    <row r="26" spans="1:8" x14ac:dyDescent="0.2">
      <c r="A26" s="7" t="s">
        <v>6</v>
      </c>
      <c r="B26" s="18" t="s">
        <v>36</v>
      </c>
      <c r="C26" s="9"/>
      <c r="D26" s="7" t="s">
        <v>6</v>
      </c>
      <c r="E26" s="39" t="s">
        <v>74</v>
      </c>
      <c r="F26" s="10" t="s">
        <v>9</v>
      </c>
      <c r="G26" s="10" t="s">
        <v>33</v>
      </c>
      <c r="H26" s="10" t="s">
        <v>11</v>
      </c>
    </row>
    <row r="27" spans="1:8" x14ac:dyDescent="0.2">
      <c r="A27" s="7" t="s">
        <v>6</v>
      </c>
      <c r="B27" s="21" t="s">
        <v>37</v>
      </c>
      <c r="C27" s="36" t="s">
        <v>38</v>
      </c>
      <c r="D27" s="16" t="s">
        <v>39</v>
      </c>
      <c r="E27" s="152" t="s">
        <v>74</v>
      </c>
      <c r="F27" s="17" t="s">
        <v>9</v>
      </c>
      <c r="G27" s="17" t="s">
        <v>33</v>
      </c>
      <c r="H27" s="17" t="s">
        <v>11</v>
      </c>
    </row>
    <row r="28" spans="1:8" x14ac:dyDescent="0.2">
      <c r="A28" s="7" t="s">
        <v>6</v>
      </c>
      <c r="B28" s="30" t="s">
        <v>40</v>
      </c>
      <c r="C28" s="31" t="s">
        <v>41</v>
      </c>
      <c r="D28" s="10" t="s">
        <v>39</v>
      </c>
      <c r="E28" s="126" t="s">
        <v>74</v>
      </c>
      <c r="F28" s="10" t="s">
        <v>9</v>
      </c>
      <c r="G28" s="10" t="s">
        <v>33</v>
      </c>
      <c r="H28" s="10" t="s">
        <v>11</v>
      </c>
    </row>
    <row r="29" spans="1:8" x14ac:dyDescent="0.2">
      <c r="A29" s="7" t="s">
        <v>6</v>
      </c>
      <c r="B29" s="30" t="s">
        <v>42</v>
      </c>
      <c r="C29" s="31" t="s">
        <v>43</v>
      </c>
      <c r="D29" s="10" t="s">
        <v>39</v>
      </c>
      <c r="E29" s="126" t="s">
        <v>74</v>
      </c>
      <c r="F29" s="10" t="s">
        <v>9</v>
      </c>
      <c r="G29" s="10" t="s">
        <v>33</v>
      </c>
      <c r="H29" s="10" t="s">
        <v>11</v>
      </c>
    </row>
    <row r="30" spans="1:8" x14ac:dyDescent="0.2">
      <c r="A30" s="7" t="s">
        <v>6</v>
      </c>
      <c r="B30" s="27" t="s">
        <v>44</v>
      </c>
      <c r="C30" s="20" t="s">
        <v>45</v>
      </c>
      <c r="D30" s="3" t="s">
        <v>39</v>
      </c>
      <c r="E30" s="126" t="s">
        <v>74</v>
      </c>
      <c r="F30" s="10" t="s">
        <v>9</v>
      </c>
      <c r="G30" s="10" t="s">
        <v>33</v>
      </c>
      <c r="H30" s="10" t="s">
        <v>11</v>
      </c>
    </row>
    <row r="31" spans="1:8" x14ac:dyDescent="0.2">
      <c r="A31" s="7" t="s">
        <v>6</v>
      </c>
      <c r="B31" s="30" t="s">
        <v>46</v>
      </c>
      <c r="C31" s="31" t="s">
        <v>47</v>
      </c>
      <c r="D31" s="3" t="s">
        <v>39</v>
      </c>
      <c r="E31" s="126" t="s">
        <v>74</v>
      </c>
      <c r="F31" s="10" t="s">
        <v>9</v>
      </c>
      <c r="G31" s="10" t="s">
        <v>33</v>
      </c>
      <c r="H31" s="10" t="s">
        <v>11</v>
      </c>
    </row>
    <row r="32" spans="1:8" x14ac:dyDescent="0.2">
      <c r="A32" s="7" t="s">
        <v>6</v>
      </c>
      <c r="B32" s="8" t="s">
        <v>48</v>
      </c>
      <c r="C32" s="9" t="s">
        <v>49</v>
      </c>
      <c r="D32" s="3" t="s">
        <v>39</v>
      </c>
      <c r="E32" s="126" t="s">
        <v>74</v>
      </c>
      <c r="F32" s="10" t="s">
        <v>9</v>
      </c>
      <c r="G32" s="10" t="s">
        <v>33</v>
      </c>
      <c r="H32" s="10" t="s">
        <v>11</v>
      </c>
    </row>
    <row r="33" spans="1:8" x14ac:dyDescent="0.2">
      <c r="A33" s="7" t="s">
        <v>6</v>
      </c>
      <c r="B33" s="18" t="s">
        <v>50</v>
      </c>
      <c r="C33" s="9" t="s">
        <v>51</v>
      </c>
      <c r="D33" s="7" t="s">
        <v>39</v>
      </c>
      <c r="E33" s="39" t="s">
        <v>74</v>
      </c>
      <c r="F33" s="10" t="s">
        <v>9</v>
      </c>
      <c r="G33" s="10" t="s">
        <v>33</v>
      </c>
      <c r="H33" s="10" t="s">
        <v>11</v>
      </c>
    </row>
    <row r="34" spans="1:8" x14ac:dyDescent="0.2">
      <c r="A34" s="7" t="s">
        <v>6</v>
      </c>
      <c r="B34" s="32" t="s">
        <v>52</v>
      </c>
      <c r="C34" s="33" t="s">
        <v>381</v>
      </c>
      <c r="D34" s="34" t="s">
        <v>39</v>
      </c>
      <c r="E34" s="133" t="s">
        <v>74</v>
      </c>
      <c r="F34" s="35" t="s">
        <v>9</v>
      </c>
      <c r="G34" s="34" t="s">
        <v>33</v>
      </c>
      <c r="H34" s="34" t="s">
        <v>11</v>
      </c>
    </row>
    <row r="35" spans="1:8" x14ac:dyDescent="0.2">
      <c r="A35" s="7" t="s">
        <v>6</v>
      </c>
      <c r="B35" s="21" t="s">
        <v>53</v>
      </c>
      <c r="C35" s="36" t="s">
        <v>54</v>
      </c>
      <c r="D35" s="16" t="s">
        <v>55</v>
      </c>
      <c r="E35" s="152" t="s">
        <v>74</v>
      </c>
      <c r="F35" s="16" t="s">
        <v>9</v>
      </c>
      <c r="G35" s="16" t="s">
        <v>56</v>
      </c>
      <c r="H35" s="16" t="s">
        <v>11</v>
      </c>
    </row>
    <row r="36" spans="1:8" x14ac:dyDescent="0.2">
      <c r="A36" s="7" t="s">
        <v>6</v>
      </c>
      <c r="B36" s="23" t="s">
        <v>57</v>
      </c>
      <c r="C36" s="31" t="s">
        <v>58</v>
      </c>
      <c r="D36" s="10" t="s">
        <v>55</v>
      </c>
      <c r="E36" s="126" t="s">
        <v>74</v>
      </c>
      <c r="F36" s="10" t="s">
        <v>9</v>
      </c>
      <c r="G36" s="10" t="s">
        <v>56</v>
      </c>
      <c r="H36" s="10" t="s">
        <v>11</v>
      </c>
    </row>
    <row r="37" spans="1:8" x14ac:dyDescent="0.2">
      <c r="A37" s="7" t="s">
        <v>6</v>
      </c>
      <c r="B37" s="27" t="s">
        <v>59</v>
      </c>
      <c r="C37" s="20" t="s">
        <v>60</v>
      </c>
      <c r="D37" s="7" t="s">
        <v>55</v>
      </c>
      <c r="E37" s="126" t="s">
        <v>74</v>
      </c>
      <c r="F37" s="10" t="s">
        <v>9</v>
      </c>
      <c r="G37" s="10" t="s">
        <v>56</v>
      </c>
      <c r="H37" s="10" t="s">
        <v>11</v>
      </c>
    </row>
    <row r="38" spans="1:8" x14ac:dyDescent="0.2">
      <c r="A38" s="7" t="s">
        <v>6</v>
      </c>
      <c r="B38" s="37" t="s">
        <v>61</v>
      </c>
      <c r="C38" s="38" t="s">
        <v>62</v>
      </c>
      <c r="D38" s="7" t="s">
        <v>55</v>
      </c>
      <c r="E38" s="126" t="s">
        <v>74</v>
      </c>
      <c r="F38" s="10" t="s">
        <v>9</v>
      </c>
      <c r="G38" s="10" t="s">
        <v>56</v>
      </c>
      <c r="H38" s="10" t="s">
        <v>11</v>
      </c>
    </row>
    <row r="39" spans="1:8" x14ac:dyDescent="0.2">
      <c r="A39" s="7" t="s">
        <v>6</v>
      </c>
      <c r="B39" s="23" t="s">
        <v>63</v>
      </c>
      <c r="C39" s="31" t="s">
        <v>64</v>
      </c>
      <c r="D39" s="39" t="s">
        <v>55</v>
      </c>
      <c r="E39" s="126" t="s">
        <v>74</v>
      </c>
      <c r="F39" s="10" t="s">
        <v>9</v>
      </c>
      <c r="G39" s="10" t="s">
        <v>56</v>
      </c>
      <c r="H39" s="10" t="s">
        <v>11</v>
      </c>
    </row>
    <row r="40" spans="1:8" x14ac:dyDescent="0.2">
      <c r="A40" s="7" t="s">
        <v>6</v>
      </c>
      <c r="B40" s="23" t="s">
        <v>65</v>
      </c>
      <c r="C40" s="31" t="s">
        <v>66</v>
      </c>
      <c r="D40" s="39" t="s">
        <v>55</v>
      </c>
      <c r="E40" s="126" t="s">
        <v>74</v>
      </c>
      <c r="F40" s="10" t="s">
        <v>9</v>
      </c>
      <c r="G40" s="10" t="s">
        <v>56</v>
      </c>
      <c r="H40" s="10" t="s">
        <v>11</v>
      </c>
    </row>
    <row r="41" spans="1:8" x14ac:dyDescent="0.2">
      <c r="A41" s="7" t="s">
        <v>6</v>
      </c>
      <c r="B41" s="23" t="s">
        <v>67</v>
      </c>
      <c r="C41" s="31" t="s">
        <v>68</v>
      </c>
      <c r="D41" s="39" t="s">
        <v>55</v>
      </c>
      <c r="E41" s="126" t="s">
        <v>74</v>
      </c>
      <c r="F41" s="10" t="s">
        <v>9</v>
      </c>
      <c r="G41" s="10" t="s">
        <v>56</v>
      </c>
      <c r="H41" s="10" t="s">
        <v>11</v>
      </c>
    </row>
    <row r="42" spans="1:8" x14ac:dyDescent="0.2">
      <c r="A42" s="7" t="s">
        <v>6</v>
      </c>
      <c r="B42" s="18" t="s">
        <v>69</v>
      </c>
      <c r="C42" s="9" t="s">
        <v>70</v>
      </c>
      <c r="D42" s="7" t="s">
        <v>55</v>
      </c>
      <c r="E42" s="126" t="s">
        <v>74</v>
      </c>
      <c r="F42" s="10" t="s">
        <v>9</v>
      </c>
      <c r="G42" s="7" t="s">
        <v>56</v>
      </c>
      <c r="H42" s="7" t="s">
        <v>11</v>
      </c>
    </row>
    <row r="43" spans="1:8" x14ac:dyDescent="0.2">
      <c r="A43" s="7" t="s">
        <v>6</v>
      </c>
      <c r="B43" s="23" t="s">
        <v>71</v>
      </c>
      <c r="C43" s="31" t="s">
        <v>72</v>
      </c>
      <c r="D43" s="7" t="s">
        <v>55</v>
      </c>
      <c r="E43" s="126" t="s">
        <v>74</v>
      </c>
      <c r="F43" s="10" t="s">
        <v>9</v>
      </c>
      <c r="G43" s="10" t="s">
        <v>56</v>
      </c>
      <c r="H43" s="10" t="s">
        <v>11</v>
      </c>
    </row>
    <row r="44" spans="1:8" x14ac:dyDescent="0.2">
      <c r="A44" s="7" t="s">
        <v>6</v>
      </c>
      <c r="B44" s="19" t="s">
        <v>73</v>
      </c>
      <c r="C44" s="20" t="s">
        <v>344</v>
      </c>
      <c r="D44" s="7" t="s">
        <v>55</v>
      </c>
      <c r="E44" s="7" t="s">
        <v>74</v>
      </c>
      <c r="F44" s="10" t="s">
        <v>9</v>
      </c>
      <c r="G44" s="10" t="s">
        <v>56</v>
      </c>
      <c r="H44" s="10" t="s">
        <v>11</v>
      </c>
    </row>
    <row r="45" spans="1:8" x14ac:dyDescent="0.2">
      <c r="A45" s="7" t="s">
        <v>6</v>
      </c>
      <c r="B45" s="23" t="s">
        <v>75</v>
      </c>
      <c r="C45" s="24" t="s">
        <v>76</v>
      </c>
      <c r="D45" s="7" t="s">
        <v>55</v>
      </c>
      <c r="E45" s="7" t="s">
        <v>74</v>
      </c>
      <c r="F45" s="10" t="s">
        <v>9</v>
      </c>
      <c r="G45" s="10" t="s">
        <v>56</v>
      </c>
      <c r="H45" s="10" t="s">
        <v>11</v>
      </c>
    </row>
    <row r="46" spans="1:8" x14ac:dyDescent="0.2">
      <c r="A46" s="7" t="s">
        <v>6</v>
      </c>
      <c r="B46" s="19" t="s">
        <v>77</v>
      </c>
      <c r="C46" s="20" t="s">
        <v>78</v>
      </c>
      <c r="D46" s="7" t="s">
        <v>55</v>
      </c>
      <c r="E46" s="7" t="s">
        <v>74</v>
      </c>
      <c r="F46" s="10" t="s">
        <v>9</v>
      </c>
      <c r="G46" s="10" t="s">
        <v>56</v>
      </c>
      <c r="H46" s="10" t="s">
        <v>11</v>
      </c>
    </row>
    <row r="47" spans="1:8" x14ac:dyDescent="0.2">
      <c r="A47" s="7" t="s">
        <v>6</v>
      </c>
      <c r="B47" s="23" t="s">
        <v>79</v>
      </c>
      <c r="C47" s="24" t="s">
        <v>80</v>
      </c>
      <c r="D47" s="7" t="s">
        <v>55</v>
      </c>
      <c r="E47" s="7" t="s">
        <v>74</v>
      </c>
      <c r="F47" s="10" t="s">
        <v>9</v>
      </c>
      <c r="G47" s="10" t="s">
        <v>56</v>
      </c>
      <c r="H47" s="10" t="s">
        <v>11</v>
      </c>
    </row>
    <row r="48" spans="1:8" x14ac:dyDescent="0.2">
      <c r="A48" s="7" t="s">
        <v>6</v>
      </c>
      <c r="B48" s="19" t="s">
        <v>81</v>
      </c>
      <c r="C48" s="20" t="s">
        <v>82</v>
      </c>
      <c r="D48" s="7" t="s">
        <v>55</v>
      </c>
      <c r="E48" s="7" t="s">
        <v>74</v>
      </c>
      <c r="F48" s="10" t="s">
        <v>9</v>
      </c>
      <c r="G48" s="10" t="s">
        <v>56</v>
      </c>
      <c r="H48" s="10" t="s">
        <v>11</v>
      </c>
    </row>
    <row r="49" spans="1:8" x14ac:dyDescent="0.2">
      <c r="A49" s="7" t="s">
        <v>6</v>
      </c>
      <c r="B49" s="23" t="s">
        <v>83</v>
      </c>
      <c r="C49" s="24" t="s">
        <v>84</v>
      </c>
      <c r="D49" s="7" t="s">
        <v>55</v>
      </c>
      <c r="E49" s="7" t="s">
        <v>74</v>
      </c>
      <c r="F49" s="10" t="s">
        <v>9</v>
      </c>
      <c r="G49" s="10" t="s">
        <v>56</v>
      </c>
      <c r="H49" s="10" t="s">
        <v>11</v>
      </c>
    </row>
    <row r="50" spans="1:8" x14ac:dyDescent="0.2">
      <c r="A50" s="7" t="s">
        <v>6</v>
      </c>
      <c r="B50" s="25" t="s">
        <v>85</v>
      </c>
      <c r="C50" s="26" t="s">
        <v>86</v>
      </c>
      <c r="D50" s="16" t="s">
        <v>6</v>
      </c>
      <c r="E50" s="16" t="s">
        <v>6</v>
      </c>
      <c r="F50" s="16" t="s">
        <v>9</v>
      </c>
      <c r="G50" s="16" t="s">
        <v>56</v>
      </c>
      <c r="H50" s="16" t="s">
        <v>11</v>
      </c>
    </row>
    <row r="51" spans="1:8" x14ac:dyDescent="0.2">
      <c r="A51" s="7" t="s">
        <v>6</v>
      </c>
      <c r="B51" s="40" t="s">
        <v>87</v>
      </c>
      <c r="C51" s="41" t="s">
        <v>88</v>
      </c>
      <c r="D51" s="16" t="s">
        <v>6</v>
      </c>
      <c r="E51" s="16" t="s">
        <v>6</v>
      </c>
      <c r="F51" s="17" t="s">
        <v>9</v>
      </c>
      <c r="G51" s="16" t="s">
        <v>56</v>
      </c>
      <c r="H51" s="16" t="s">
        <v>11</v>
      </c>
    </row>
    <row r="52" spans="1:8" x14ac:dyDescent="0.2">
      <c r="A52" s="7" t="s">
        <v>6</v>
      </c>
      <c r="B52" s="8" t="s">
        <v>87</v>
      </c>
      <c r="C52" s="9" t="s">
        <v>89</v>
      </c>
      <c r="D52" s="10" t="s">
        <v>6</v>
      </c>
      <c r="E52" s="10" t="s">
        <v>6</v>
      </c>
      <c r="F52" s="10" t="s">
        <v>9</v>
      </c>
      <c r="G52" s="3" t="s">
        <v>56</v>
      </c>
      <c r="H52" s="3" t="s">
        <v>11</v>
      </c>
    </row>
    <row r="53" spans="1:8" x14ac:dyDescent="0.2">
      <c r="A53" s="7" t="s">
        <v>6</v>
      </c>
      <c r="B53" s="25" t="s">
        <v>90</v>
      </c>
      <c r="C53" s="26" t="s">
        <v>91</v>
      </c>
      <c r="D53" s="16" t="s">
        <v>92</v>
      </c>
      <c r="E53" s="16" t="s">
        <v>93</v>
      </c>
      <c r="F53" s="17" t="s">
        <v>9</v>
      </c>
      <c r="G53" s="16" t="s">
        <v>56</v>
      </c>
      <c r="H53" s="16" t="s">
        <v>11</v>
      </c>
    </row>
    <row r="54" spans="1:8" x14ac:dyDescent="0.2">
      <c r="A54" s="7" t="s">
        <v>6</v>
      </c>
      <c r="B54" s="25" t="s">
        <v>94</v>
      </c>
      <c r="C54" s="26" t="s">
        <v>95</v>
      </c>
      <c r="D54" s="17" t="s">
        <v>6</v>
      </c>
      <c r="E54" s="17" t="s">
        <v>93</v>
      </c>
      <c r="F54" s="17" t="s">
        <v>9</v>
      </c>
      <c r="G54" s="17" t="s">
        <v>96</v>
      </c>
      <c r="H54" s="17" t="s">
        <v>11</v>
      </c>
    </row>
    <row r="55" spans="1:8" x14ac:dyDescent="0.2">
      <c r="A55" s="7" t="s">
        <v>6</v>
      </c>
      <c r="B55" s="159" t="s">
        <v>97</v>
      </c>
      <c r="C55" s="160" t="s">
        <v>98</v>
      </c>
      <c r="D55" s="130" t="s">
        <v>389</v>
      </c>
      <c r="E55" s="17" t="s">
        <v>93</v>
      </c>
      <c r="F55" s="17" t="s">
        <v>9</v>
      </c>
      <c r="G55" s="17" t="s">
        <v>96</v>
      </c>
      <c r="H55" s="17" t="s">
        <v>11</v>
      </c>
    </row>
    <row r="56" spans="1:8" ht="13.5" thickBot="1" x14ac:dyDescent="0.25">
      <c r="A56" s="39" t="s">
        <v>6</v>
      </c>
      <c r="B56" s="157"/>
      <c r="C56" s="158"/>
      <c r="D56" s="10"/>
      <c r="E56" s="10"/>
      <c r="F56" s="10"/>
      <c r="G56" s="10"/>
      <c r="H56" s="10"/>
    </row>
    <row r="57" spans="1:8" x14ac:dyDescent="0.2">
      <c r="A57" s="7" t="s">
        <v>6</v>
      </c>
      <c r="B57" s="42" t="s">
        <v>99</v>
      </c>
      <c r="C57" s="43" t="s">
        <v>100</v>
      </c>
      <c r="D57" s="44" t="s">
        <v>101</v>
      </c>
      <c r="E57" s="44" t="s">
        <v>6</v>
      </c>
      <c r="F57" s="45" t="s">
        <v>9</v>
      </c>
      <c r="G57" s="45" t="s">
        <v>102</v>
      </c>
      <c r="H57" s="45" t="s">
        <v>11</v>
      </c>
    </row>
    <row r="58" spans="1:8" ht="13.5" thickBot="1" x14ac:dyDescent="0.25">
      <c r="A58" s="7" t="s">
        <v>6</v>
      </c>
      <c r="B58" s="46" t="s">
        <v>103</v>
      </c>
      <c r="C58" s="47" t="s">
        <v>104</v>
      </c>
      <c r="D58" s="48" t="s">
        <v>6</v>
      </c>
      <c r="E58" s="48" t="s">
        <v>105</v>
      </c>
      <c r="F58" s="49" t="s">
        <v>9</v>
      </c>
      <c r="G58" s="49" t="s">
        <v>102</v>
      </c>
      <c r="H58" s="49" t="s">
        <v>11</v>
      </c>
    </row>
    <row r="59" spans="1:8" x14ac:dyDescent="0.2">
      <c r="A59" s="7" t="s">
        <v>6</v>
      </c>
      <c r="B59" s="19" t="s">
        <v>106</v>
      </c>
      <c r="C59" s="20" t="s">
        <v>107</v>
      </c>
      <c r="D59" s="7" t="s">
        <v>108</v>
      </c>
      <c r="E59" s="7" t="s">
        <v>6</v>
      </c>
      <c r="F59" s="10" t="s">
        <v>9</v>
      </c>
      <c r="G59" s="10" t="s">
        <v>6</v>
      </c>
      <c r="H59" s="7" t="s">
        <v>109</v>
      </c>
    </row>
    <row r="60" spans="1:8" x14ac:dyDescent="0.2">
      <c r="A60" s="7" t="s">
        <v>6</v>
      </c>
      <c r="B60" s="50"/>
      <c r="C60" s="51"/>
      <c r="D60" s="1"/>
      <c r="E60" s="1"/>
      <c r="F60" s="1"/>
      <c r="G60" s="1"/>
      <c r="H60" s="1"/>
    </row>
    <row r="61" spans="1:8" x14ac:dyDescent="0.2">
      <c r="A61" s="7" t="s">
        <v>6</v>
      </c>
      <c r="B61" s="50"/>
      <c r="C61" s="51"/>
      <c r="D61" s="1"/>
      <c r="E61" s="1"/>
      <c r="F61" s="1"/>
      <c r="G61" s="1"/>
      <c r="H61" s="1"/>
    </row>
    <row r="62" spans="1:8" ht="13.5" thickBot="1" x14ac:dyDescent="0.25">
      <c r="A62" s="7" t="s">
        <v>6</v>
      </c>
      <c r="B62" s="6" t="s">
        <v>110</v>
      </c>
      <c r="C62" s="5"/>
      <c r="D62" s="6" t="s">
        <v>1</v>
      </c>
      <c r="E62" s="6" t="s">
        <v>2</v>
      </c>
      <c r="F62" s="6" t="s">
        <v>3</v>
      </c>
      <c r="G62" s="6" t="s">
        <v>4</v>
      </c>
      <c r="H62" s="6" t="s">
        <v>5</v>
      </c>
    </row>
    <row r="63" spans="1:8" ht="13.5" thickTop="1" x14ac:dyDescent="0.2">
      <c r="A63" s="7" t="s">
        <v>6</v>
      </c>
      <c r="B63" s="167" t="s">
        <v>111</v>
      </c>
      <c r="C63" s="9"/>
      <c r="D63" s="10" t="s">
        <v>112</v>
      </c>
      <c r="E63" s="126" t="s">
        <v>117</v>
      </c>
      <c r="F63" s="10" t="s">
        <v>113</v>
      </c>
      <c r="G63" s="10" t="s">
        <v>6</v>
      </c>
      <c r="H63" s="10" t="s">
        <v>114</v>
      </c>
    </row>
    <row r="64" spans="1:8" x14ac:dyDescent="0.2">
      <c r="A64" s="7" t="s">
        <v>6</v>
      </c>
      <c r="B64" s="168" t="s">
        <v>338</v>
      </c>
      <c r="C64" s="128" t="s">
        <v>339</v>
      </c>
      <c r="D64" s="127" t="s">
        <v>112</v>
      </c>
      <c r="E64" s="127" t="s">
        <v>117</v>
      </c>
      <c r="F64" s="127" t="s">
        <v>113</v>
      </c>
      <c r="G64" s="127" t="s">
        <v>6</v>
      </c>
      <c r="H64" s="127" t="s">
        <v>114</v>
      </c>
    </row>
    <row r="65" spans="1:8" x14ac:dyDescent="0.2">
      <c r="A65" s="7" t="s">
        <v>6</v>
      </c>
      <c r="B65" s="166" t="s">
        <v>115</v>
      </c>
      <c r="C65" s="26" t="s">
        <v>116</v>
      </c>
      <c r="D65" s="17" t="s">
        <v>6</v>
      </c>
      <c r="E65" s="17" t="s">
        <v>117</v>
      </c>
      <c r="F65" s="17" t="s">
        <v>113</v>
      </c>
      <c r="G65" s="17" t="s">
        <v>6</v>
      </c>
      <c r="H65" s="17" t="s">
        <v>114</v>
      </c>
    </row>
    <row r="66" spans="1:8" x14ac:dyDescent="0.2">
      <c r="A66" s="7" t="s">
        <v>6</v>
      </c>
      <c r="B66" s="166" t="s">
        <v>118</v>
      </c>
      <c r="C66" s="26" t="s">
        <v>119</v>
      </c>
      <c r="D66" s="17" t="s">
        <v>120</v>
      </c>
      <c r="E66" s="130" t="s">
        <v>117</v>
      </c>
      <c r="F66" s="17" t="s">
        <v>113</v>
      </c>
      <c r="G66" s="17" t="s">
        <v>6</v>
      </c>
      <c r="H66" s="17" t="s">
        <v>114</v>
      </c>
    </row>
    <row r="67" spans="1:8" x14ac:dyDescent="0.2">
      <c r="A67" s="7" t="s">
        <v>6</v>
      </c>
      <c r="B67" s="137" t="s">
        <v>340</v>
      </c>
      <c r="C67" s="129" t="s">
        <v>341</v>
      </c>
      <c r="D67" s="127" t="s">
        <v>6</v>
      </c>
      <c r="E67" s="127" t="s">
        <v>117</v>
      </c>
      <c r="F67" s="127" t="s">
        <v>113</v>
      </c>
      <c r="G67" s="127" t="s">
        <v>6</v>
      </c>
      <c r="H67" s="127" t="s">
        <v>114</v>
      </c>
    </row>
    <row r="68" spans="1:8" x14ac:dyDescent="0.2">
      <c r="A68" s="7" t="s">
        <v>6</v>
      </c>
      <c r="B68" s="138" t="s">
        <v>121</v>
      </c>
      <c r="C68" s="41" t="s">
        <v>122</v>
      </c>
      <c r="D68" s="17" t="s">
        <v>6</v>
      </c>
      <c r="E68" s="17" t="s">
        <v>117</v>
      </c>
      <c r="F68" s="17" t="s">
        <v>113</v>
      </c>
      <c r="G68" s="17" t="s">
        <v>6</v>
      </c>
      <c r="H68" s="17" t="s">
        <v>114</v>
      </c>
    </row>
    <row r="69" spans="1:8" x14ac:dyDescent="0.2">
      <c r="A69" s="7" t="s">
        <v>6</v>
      </c>
      <c r="B69" s="139" t="s">
        <v>123</v>
      </c>
      <c r="C69" s="12" t="s">
        <v>124</v>
      </c>
      <c r="D69" s="13" t="s">
        <v>6</v>
      </c>
      <c r="E69" s="13" t="s">
        <v>117</v>
      </c>
      <c r="F69" s="13" t="s">
        <v>113</v>
      </c>
      <c r="G69" s="13" t="s">
        <v>6</v>
      </c>
      <c r="H69" s="13" t="s">
        <v>114</v>
      </c>
    </row>
    <row r="70" spans="1:8" x14ac:dyDescent="0.2">
      <c r="A70" s="7" t="s">
        <v>6</v>
      </c>
      <c r="B70" s="166" t="s">
        <v>125</v>
      </c>
      <c r="C70" s="26"/>
      <c r="D70" s="17" t="s">
        <v>126</v>
      </c>
      <c r="E70" s="17" t="s">
        <v>117</v>
      </c>
      <c r="F70" s="17" t="s">
        <v>113</v>
      </c>
      <c r="G70" s="17" t="s">
        <v>6</v>
      </c>
      <c r="H70" s="17" t="s">
        <v>114</v>
      </c>
    </row>
    <row r="71" spans="1:8" x14ac:dyDescent="0.2">
      <c r="A71" s="7" t="s">
        <v>6</v>
      </c>
      <c r="B71" s="140" t="s">
        <v>127</v>
      </c>
      <c r="C71" s="22" t="s">
        <v>128</v>
      </c>
      <c r="D71" s="17" t="s">
        <v>126</v>
      </c>
      <c r="E71" s="17" t="s">
        <v>117</v>
      </c>
      <c r="F71" s="17" t="s">
        <v>113</v>
      </c>
      <c r="G71" s="17" t="s">
        <v>6</v>
      </c>
      <c r="H71" s="17" t="s">
        <v>114</v>
      </c>
    </row>
    <row r="72" spans="1:8" x14ac:dyDescent="0.2">
      <c r="A72" s="7" t="s">
        <v>6</v>
      </c>
      <c r="B72" s="139" t="s">
        <v>129</v>
      </c>
      <c r="C72" s="12" t="s">
        <v>130</v>
      </c>
      <c r="D72" s="134" t="s">
        <v>6</v>
      </c>
      <c r="E72" s="13" t="s">
        <v>117</v>
      </c>
      <c r="F72" s="13" t="s">
        <v>113</v>
      </c>
      <c r="G72" s="13" t="s">
        <v>6</v>
      </c>
      <c r="H72" s="13" t="s">
        <v>114</v>
      </c>
    </row>
    <row r="73" spans="1:8" x14ac:dyDescent="0.2">
      <c r="A73" s="7" t="s">
        <v>6</v>
      </c>
      <c r="B73" s="141" t="s">
        <v>342</v>
      </c>
      <c r="C73" s="132" t="s">
        <v>343</v>
      </c>
      <c r="D73" s="133" t="s">
        <v>6</v>
      </c>
      <c r="E73" s="133" t="s">
        <v>117</v>
      </c>
      <c r="F73" s="133" t="s">
        <v>113</v>
      </c>
      <c r="G73" s="133" t="s">
        <v>6</v>
      </c>
      <c r="H73" s="133" t="s">
        <v>114</v>
      </c>
    </row>
    <row r="74" spans="1:8" x14ac:dyDescent="0.2">
      <c r="A74" s="39" t="s">
        <v>6</v>
      </c>
      <c r="B74" s="168" t="s">
        <v>131</v>
      </c>
      <c r="C74" s="53" t="s">
        <v>132</v>
      </c>
      <c r="D74" s="54" t="s">
        <v>133</v>
      </c>
      <c r="E74" s="54" t="s">
        <v>117</v>
      </c>
      <c r="F74" s="54" t="s">
        <v>113</v>
      </c>
      <c r="G74" s="54" t="s">
        <v>6</v>
      </c>
      <c r="H74" s="54" t="s">
        <v>114</v>
      </c>
    </row>
    <row r="75" spans="1:8" x14ac:dyDescent="0.2">
      <c r="A75" s="7" t="s">
        <v>6</v>
      </c>
      <c r="B75" s="169" t="s">
        <v>134</v>
      </c>
      <c r="C75" s="20" t="s">
        <v>135</v>
      </c>
      <c r="D75" s="10" t="s">
        <v>136</v>
      </c>
      <c r="E75" s="126" t="s">
        <v>6</v>
      </c>
      <c r="F75" s="10" t="s">
        <v>113</v>
      </c>
      <c r="G75" s="10" t="s">
        <v>6</v>
      </c>
      <c r="H75" s="10" t="s">
        <v>114</v>
      </c>
    </row>
    <row r="76" spans="1:8" x14ac:dyDescent="0.2">
      <c r="A76" s="7" t="s">
        <v>6</v>
      </c>
      <c r="B76" s="27" t="s">
        <v>137</v>
      </c>
      <c r="C76" s="20" t="s">
        <v>138</v>
      </c>
      <c r="D76" s="7" t="s">
        <v>136</v>
      </c>
      <c r="E76" s="39" t="s">
        <v>6</v>
      </c>
      <c r="F76" s="10" t="s">
        <v>113</v>
      </c>
      <c r="G76" s="10" t="s">
        <v>6</v>
      </c>
      <c r="H76" s="10" t="s">
        <v>114</v>
      </c>
    </row>
    <row r="77" spans="1:8" x14ac:dyDescent="0.2">
      <c r="A77" s="7" t="s">
        <v>6</v>
      </c>
      <c r="B77" s="169" t="s">
        <v>139</v>
      </c>
      <c r="C77" s="20" t="s">
        <v>140</v>
      </c>
      <c r="D77" s="10" t="s">
        <v>136</v>
      </c>
      <c r="E77" s="126" t="s">
        <v>6</v>
      </c>
      <c r="F77" s="10" t="s">
        <v>113</v>
      </c>
      <c r="G77" s="10" t="s">
        <v>6</v>
      </c>
      <c r="H77" s="7" t="s">
        <v>114</v>
      </c>
    </row>
    <row r="78" spans="1:8" x14ac:dyDescent="0.2">
      <c r="A78" s="39" t="s">
        <v>6</v>
      </c>
      <c r="B78" s="147" t="s">
        <v>406</v>
      </c>
      <c r="C78" s="148" t="s">
        <v>407</v>
      </c>
      <c r="D78" s="126" t="s">
        <v>136</v>
      </c>
      <c r="E78" s="126" t="s">
        <v>6</v>
      </c>
      <c r="F78" s="126" t="s">
        <v>113</v>
      </c>
      <c r="G78" s="126" t="s">
        <v>6</v>
      </c>
      <c r="H78" s="126" t="s">
        <v>114</v>
      </c>
    </row>
    <row r="79" spans="1:8" x14ac:dyDescent="0.2">
      <c r="A79" s="7" t="s">
        <v>6</v>
      </c>
      <c r="B79" s="170" t="s">
        <v>141</v>
      </c>
      <c r="C79" s="15" t="s">
        <v>142</v>
      </c>
      <c r="D79" s="17" t="s">
        <v>143</v>
      </c>
      <c r="E79" s="17" t="s">
        <v>6</v>
      </c>
      <c r="F79" s="17" t="s">
        <v>113</v>
      </c>
      <c r="G79" s="17" t="s">
        <v>6</v>
      </c>
      <c r="H79" s="17" t="s">
        <v>114</v>
      </c>
    </row>
    <row r="80" spans="1:8" x14ac:dyDescent="0.2">
      <c r="A80" s="7" t="s">
        <v>6</v>
      </c>
      <c r="B80" s="27" t="s">
        <v>144</v>
      </c>
      <c r="C80" s="20" t="s">
        <v>145</v>
      </c>
      <c r="D80" s="10" t="s">
        <v>143</v>
      </c>
      <c r="E80" s="10" t="s">
        <v>6</v>
      </c>
      <c r="F80" s="10" t="s">
        <v>113</v>
      </c>
      <c r="G80" s="10" t="s">
        <v>6</v>
      </c>
      <c r="H80" s="10" t="s">
        <v>114</v>
      </c>
    </row>
    <row r="81" spans="1:8" x14ac:dyDescent="0.2">
      <c r="A81" s="7" t="s">
        <v>6</v>
      </c>
      <c r="B81" s="161" t="s">
        <v>146</v>
      </c>
      <c r="C81" s="162" t="s">
        <v>147</v>
      </c>
      <c r="D81" s="35" t="s">
        <v>143</v>
      </c>
      <c r="E81" s="35" t="s">
        <v>6</v>
      </c>
      <c r="F81" s="35" t="s">
        <v>113</v>
      </c>
      <c r="G81" s="35" t="s">
        <v>6</v>
      </c>
      <c r="H81" s="35" t="s">
        <v>114</v>
      </c>
    </row>
    <row r="82" spans="1:8" x14ac:dyDescent="0.2">
      <c r="A82" s="7" t="s">
        <v>6</v>
      </c>
      <c r="B82" s="171" t="s">
        <v>148</v>
      </c>
      <c r="C82" s="20" t="s">
        <v>149</v>
      </c>
      <c r="D82" s="10" t="s">
        <v>150</v>
      </c>
      <c r="E82" s="10" t="s">
        <v>6</v>
      </c>
      <c r="F82" s="10" t="s">
        <v>113</v>
      </c>
      <c r="G82" s="10" t="s">
        <v>6</v>
      </c>
      <c r="H82" s="10" t="s">
        <v>114</v>
      </c>
    </row>
    <row r="83" spans="1:8" x14ac:dyDescent="0.2">
      <c r="A83" s="7" t="s">
        <v>6</v>
      </c>
      <c r="B83" s="170" t="s">
        <v>151</v>
      </c>
      <c r="C83" s="15" t="s">
        <v>152</v>
      </c>
      <c r="D83" s="17" t="s">
        <v>6</v>
      </c>
      <c r="E83" s="17" t="s">
        <v>6</v>
      </c>
      <c r="F83" s="17" t="s">
        <v>113</v>
      </c>
      <c r="G83" s="17" t="s">
        <v>6</v>
      </c>
      <c r="H83" s="17" t="s">
        <v>114</v>
      </c>
    </row>
    <row r="84" spans="1:8" x14ac:dyDescent="0.2">
      <c r="A84" s="7" t="s">
        <v>6</v>
      </c>
      <c r="B84" s="14" t="s">
        <v>153</v>
      </c>
      <c r="C84" s="15" t="s">
        <v>98</v>
      </c>
      <c r="D84" s="17" t="s">
        <v>154</v>
      </c>
      <c r="E84" s="17" t="s">
        <v>155</v>
      </c>
      <c r="F84" s="17" t="s">
        <v>113</v>
      </c>
      <c r="G84" s="17" t="s">
        <v>156</v>
      </c>
      <c r="H84" s="17" t="s">
        <v>114</v>
      </c>
    </row>
    <row r="85" spans="1:8" x14ac:dyDescent="0.2">
      <c r="A85" s="7" t="s">
        <v>6</v>
      </c>
      <c r="B85" s="172" t="s">
        <v>157</v>
      </c>
      <c r="C85" s="58" t="s">
        <v>158</v>
      </c>
      <c r="D85" s="10" t="s">
        <v>159</v>
      </c>
      <c r="E85" s="10" t="s">
        <v>155</v>
      </c>
      <c r="F85" s="10" t="s">
        <v>113</v>
      </c>
      <c r="G85" s="10" t="s">
        <v>156</v>
      </c>
      <c r="H85" s="10" t="s">
        <v>114</v>
      </c>
    </row>
    <row r="86" spans="1:8" x14ac:dyDescent="0.2">
      <c r="A86" s="7" t="s">
        <v>6</v>
      </c>
      <c r="B86" s="173" t="s">
        <v>160</v>
      </c>
      <c r="C86" s="24" t="s">
        <v>161</v>
      </c>
      <c r="D86" s="10" t="s">
        <v>162</v>
      </c>
      <c r="E86" s="10" t="s">
        <v>155</v>
      </c>
      <c r="F86" s="10" t="s">
        <v>113</v>
      </c>
      <c r="G86" s="10" t="s">
        <v>156</v>
      </c>
      <c r="H86" s="10" t="s">
        <v>114</v>
      </c>
    </row>
    <row r="87" spans="1:8" x14ac:dyDescent="0.2">
      <c r="A87" s="7" t="s">
        <v>6</v>
      </c>
      <c r="B87" s="171" t="s">
        <v>166</v>
      </c>
      <c r="C87" s="58" t="s">
        <v>167</v>
      </c>
      <c r="D87" s="10" t="s">
        <v>168</v>
      </c>
      <c r="E87" s="10" t="s">
        <v>155</v>
      </c>
      <c r="F87" s="10" t="s">
        <v>113</v>
      </c>
      <c r="G87" s="10" t="s">
        <v>156</v>
      </c>
      <c r="H87" s="10" t="s">
        <v>114</v>
      </c>
    </row>
    <row r="88" spans="1:8" x14ac:dyDescent="0.2">
      <c r="A88" s="7" t="s">
        <v>6</v>
      </c>
      <c r="B88" s="174" t="s">
        <v>169</v>
      </c>
      <c r="C88" s="15" t="s">
        <v>170</v>
      </c>
      <c r="D88" s="17" t="s">
        <v>165</v>
      </c>
      <c r="E88" s="17" t="s">
        <v>155</v>
      </c>
      <c r="F88" s="17" t="s">
        <v>113</v>
      </c>
      <c r="G88" s="17" t="s">
        <v>156</v>
      </c>
      <c r="H88" s="17" t="s">
        <v>114</v>
      </c>
    </row>
    <row r="89" spans="1:8" x14ac:dyDescent="0.2">
      <c r="A89" s="7" t="s">
        <v>6</v>
      </c>
      <c r="B89" s="57" t="s">
        <v>163</v>
      </c>
      <c r="C89" s="58" t="s">
        <v>164</v>
      </c>
      <c r="D89" s="10" t="s">
        <v>165</v>
      </c>
      <c r="E89" s="10" t="s">
        <v>155</v>
      </c>
      <c r="F89" s="10" t="s">
        <v>113</v>
      </c>
      <c r="G89" s="10" t="s">
        <v>156</v>
      </c>
      <c r="H89" s="10" t="s">
        <v>114</v>
      </c>
    </row>
    <row r="90" spans="1:8" x14ac:dyDescent="0.2">
      <c r="A90" s="7" t="s">
        <v>6</v>
      </c>
      <c r="B90" s="175" t="s">
        <v>345</v>
      </c>
      <c r="C90" s="142" t="s">
        <v>346</v>
      </c>
      <c r="D90" s="126" t="s">
        <v>165</v>
      </c>
      <c r="E90" s="126" t="s">
        <v>155</v>
      </c>
      <c r="F90" s="126" t="s">
        <v>113</v>
      </c>
      <c r="G90" s="126" t="s">
        <v>156</v>
      </c>
      <c r="H90" s="126" t="s">
        <v>114</v>
      </c>
    </row>
    <row r="91" spans="1:8" x14ac:dyDescent="0.2">
      <c r="A91" s="7" t="s">
        <v>6</v>
      </c>
      <c r="B91" s="145" t="s">
        <v>349</v>
      </c>
      <c r="C91" s="142" t="s">
        <v>98</v>
      </c>
      <c r="D91" s="126" t="s">
        <v>165</v>
      </c>
      <c r="E91" s="126" t="s">
        <v>155</v>
      </c>
      <c r="F91" s="126" t="s">
        <v>113</v>
      </c>
      <c r="G91" s="126" t="s">
        <v>156</v>
      </c>
      <c r="H91" s="126" t="s">
        <v>114</v>
      </c>
    </row>
    <row r="92" spans="1:8" x14ac:dyDescent="0.2">
      <c r="A92" s="7" t="s">
        <v>6</v>
      </c>
      <c r="B92" s="175" t="s">
        <v>350</v>
      </c>
      <c r="C92" s="142" t="s">
        <v>351</v>
      </c>
      <c r="D92" s="126" t="s">
        <v>165</v>
      </c>
      <c r="E92" s="126" t="s">
        <v>155</v>
      </c>
      <c r="F92" s="126" t="s">
        <v>113</v>
      </c>
      <c r="G92" s="126" t="s">
        <v>156</v>
      </c>
      <c r="H92" s="126" t="s">
        <v>114</v>
      </c>
    </row>
    <row r="93" spans="1:8" x14ac:dyDescent="0.2">
      <c r="A93" s="39" t="s">
        <v>6</v>
      </c>
      <c r="B93" s="136" t="s">
        <v>347</v>
      </c>
      <c r="C93" s="164" t="s">
        <v>348</v>
      </c>
      <c r="D93" s="131" t="s">
        <v>165</v>
      </c>
      <c r="E93" s="131" t="s">
        <v>155</v>
      </c>
      <c r="F93" s="131" t="s">
        <v>113</v>
      </c>
      <c r="G93" s="131" t="s">
        <v>156</v>
      </c>
      <c r="H93" s="131" t="s">
        <v>114</v>
      </c>
    </row>
    <row r="94" spans="1:8" x14ac:dyDescent="0.2">
      <c r="A94" s="7" t="s">
        <v>6</v>
      </c>
      <c r="B94" s="170" t="s">
        <v>178</v>
      </c>
      <c r="C94" s="15" t="s">
        <v>179</v>
      </c>
      <c r="D94" s="17" t="s">
        <v>180</v>
      </c>
      <c r="E94" s="17" t="s">
        <v>6</v>
      </c>
      <c r="F94" s="17" t="s">
        <v>113</v>
      </c>
      <c r="G94" s="17" t="s">
        <v>181</v>
      </c>
      <c r="H94" s="17" t="s">
        <v>114</v>
      </c>
    </row>
    <row r="95" spans="1:8" x14ac:dyDescent="0.2">
      <c r="A95" s="7" t="s">
        <v>6</v>
      </c>
      <c r="B95" s="176" t="s">
        <v>182</v>
      </c>
      <c r="C95" s="165" t="s">
        <v>183</v>
      </c>
      <c r="D95" s="13" t="s">
        <v>184</v>
      </c>
      <c r="E95" s="13" t="s">
        <v>6</v>
      </c>
      <c r="F95" s="54" t="s">
        <v>113</v>
      </c>
      <c r="G95" s="54" t="s">
        <v>181</v>
      </c>
      <c r="H95" s="54" t="s">
        <v>114</v>
      </c>
    </row>
    <row r="96" spans="1:8" x14ac:dyDescent="0.2">
      <c r="A96" s="7" t="s">
        <v>6</v>
      </c>
      <c r="B96" s="27" t="s">
        <v>185</v>
      </c>
      <c r="C96" s="20" t="s">
        <v>186</v>
      </c>
      <c r="D96" s="10" t="s">
        <v>180</v>
      </c>
      <c r="E96" s="10" t="s">
        <v>6</v>
      </c>
      <c r="F96" s="10" t="s">
        <v>113</v>
      </c>
      <c r="G96" s="10" t="s">
        <v>187</v>
      </c>
      <c r="H96" s="10" t="s">
        <v>114</v>
      </c>
    </row>
    <row r="97" spans="1:8" x14ac:dyDescent="0.2">
      <c r="A97" s="7" t="s">
        <v>6</v>
      </c>
      <c r="B97" s="27" t="s">
        <v>185</v>
      </c>
      <c r="C97" s="20" t="s">
        <v>188</v>
      </c>
      <c r="D97" s="10" t="s">
        <v>180</v>
      </c>
      <c r="E97" s="10" t="s">
        <v>6</v>
      </c>
      <c r="F97" s="10" t="s">
        <v>113</v>
      </c>
      <c r="G97" s="10" t="s">
        <v>187</v>
      </c>
      <c r="H97" s="10" t="s">
        <v>114</v>
      </c>
    </row>
    <row r="98" spans="1:8" x14ac:dyDescent="0.2">
      <c r="A98" s="7" t="s">
        <v>6</v>
      </c>
      <c r="B98" s="27" t="s">
        <v>185</v>
      </c>
      <c r="C98" s="20" t="s">
        <v>189</v>
      </c>
      <c r="D98" s="10" t="s">
        <v>180</v>
      </c>
      <c r="E98" s="10" t="s">
        <v>6</v>
      </c>
      <c r="F98" s="10" t="s">
        <v>113</v>
      </c>
      <c r="G98" s="10" t="s">
        <v>187</v>
      </c>
      <c r="H98" s="10" t="s">
        <v>114</v>
      </c>
    </row>
    <row r="99" spans="1:8" x14ac:dyDescent="0.2">
      <c r="A99" s="7" t="s">
        <v>6</v>
      </c>
      <c r="B99" s="27" t="s">
        <v>185</v>
      </c>
      <c r="C99" s="20" t="s">
        <v>172</v>
      </c>
      <c r="D99" s="10" t="s">
        <v>180</v>
      </c>
      <c r="E99" s="10" t="s">
        <v>6</v>
      </c>
      <c r="F99" s="10" t="s">
        <v>113</v>
      </c>
      <c r="G99" s="10" t="s">
        <v>187</v>
      </c>
      <c r="H99" s="10" t="s">
        <v>114</v>
      </c>
    </row>
    <row r="100" spans="1:8" x14ac:dyDescent="0.2">
      <c r="A100" s="7" t="s">
        <v>6</v>
      </c>
      <c r="B100" s="157" t="s">
        <v>190</v>
      </c>
      <c r="C100" s="158" t="s">
        <v>191</v>
      </c>
      <c r="D100" s="10" t="s">
        <v>180</v>
      </c>
      <c r="E100" s="10" t="s">
        <v>6</v>
      </c>
      <c r="F100" s="10" t="s">
        <v>113</v>
      </c>
      <c r="G100" s="10" t="s">
        <v>192</v>
      </c>
      <c r="H100" s="10" t="s">
        <v>114</v>
      </c>
    </row>
    <row r="101" spans="1:8" x14ac:dyDescent="0.2">
      <c r="A101" s="39" t="s">
        <v>6</v>
      </c>
      <c r="B101" s="57" t="s">
        <v>193</v>
      </c>
      <c r="C101" s="58" t="s">
        <v>194</v>
      </c>
      <c r="D101" s="10" t="s">
        <v>180</v>
      </c>
      <c r="E101" s="10" t="s">
        <v>6</v>
      </c>
      <c r="F101" s="10" t="s">
        <v>113</v>
      </c>
      <c r="G101" s="10" t="s">
        <v>192</v>
      </c>
      <c r="H101" s="10" t="s">
        <v>114</v>
      </c>
    </row>
    <row r="102" spans="1:8" x14ac:dyDescent="0.2">
      <c r="A102" s="39" t="s">
        <v>6</v>
      </c>
      <c r="B102" s="27" t="s">
        <v>195</v>
      </c>
      <c r="C102" s="20" t="s">
        <v>196</v>
      </c>
      <c r="D102" s="10" t="s">
        <v>180</v>
      </c>
      <c r="E102" s="10" t="s">
        <v>6</v>
      </c>
      <c r="F102" s="10" t="s">
        <v>113</v>
      </c>
      <c r="G102" s="10" t="s">
        <v>192</v>
      </c>
      <c r="H102" s="10" t="s">
        <v>114</v>
      </c>
    </row>
    <row r="103" spans="1:8" x14ac:dyDescent="0.2">
      <c r="A103" s="39" t="s">
        <v>6</v>
      </c>
      <c r="B103" s="8"/>
      <c r="C103" s="9"/>
    </row>
    <row r="104" spans="1:8" x14ac:dyDescent="0.2">
      <c r="A104" s="39" t="s">
        <v>6</v>
      </c>
      <c r="B104" s="8"/>
      <c r="C104" s="9"/>
    </row>
    <row r="105" spans="1:8" x14ac:dyDescent="0.2">
      <c r="A105" s="7" t="s">
        <v>6</v>
      </c>
      <c r="B105" s="172" t="s">
        <v>171</v>
      </c>
      <c r="C105" s="58" t="s">
        <v>172</v>
      </c>
      <c r="D105" s="10" t="s">
        <v>173</v>
      </c>
      <c r="E105" s="126" t="s">
        <v>400</v>
      </c>
      <c r="F105" s="10" t="s">
        <v>113</v>
      </c>
      <c r="G105" s="10" t="s">
        <v>6</v>
      </c>
      <c r="H105" s="10" t="s">
        <v>114</v>
      </c>
    </row>
    <row r="106" spans="1:8" x14ac:dyDescent="0.2">
      <c r="A106" s="7" t="s">
        <v>6</v>
      </c>
      <c r="B106" s="144" t="s">
        <v>174</v>
      </c>
      <c r="C106" s="24" t="s">
        <v>175</v>
      </c>
      <c r="D106" s="10" t="s">
        <v>173</v>
      </c>
      <c r="E106" s="126" t="s">
        <v>400</v>
      </c>
      <c r="F106" s="10" t="s">
        <v>113</v>
      </c>
      <c r="G106" s="10" t="s">
        <v>6</v>
      </c>
      <c r="H106" s="10" t="s">
        <v>114</v>
      </c>
    </row>
    <row r="107" spans="1:8" x14ac:dyDescent="0.2">
      <c r="A107" s="7" t="s">
        <v>6</v>
      </c>
      <c r="B107" s="144" t="s">
        <v>176</v>
      </c>
      <c r="C107" s="24" t="s">
        <v>177</v>
      </c>
      <c r="D107" s="10" t="s">
        <v>173</v>
      </c>
      <c r="E107" s="126" t="s">
        <v>400</v>
      </c>
      <c r="F107" s="10" t="s">
        <v>113</v>
      </c>
      <c r="G107" s="10" t="s">
        <v>6</v>
      </c>
      <c r="H107" s="10" t="s">
        <v>114</v>
      </c>
    </row>
    <row r="108" spans="1:8" x14ac:dyDescent="0.2">
      <c r="A108" s="39" t="s">
        <v>6</v>
      </c>
      <c r="B108" s="8"/>
      <c r="C108" s="9"/>
    </row>
    <row r="109" spans="1:8" x14ac:dyDescent="0.2">
      <c r="A109" s="39" t="s">
        <v>6</v>
      </c>
      <c r="B109" s="2"/>
      <c r="C109" s="61"/>
      <c r="D109" s="3"/>
      <c r="E109" s="3"/>
    </row>
    <row r="110" spans="1:8" x14ac:dyDescent="0.2">
      <c r="A110" s="7" t="s">
        <v>6</v>
      </c>
      <c r="B110" s="27" t="s">
        <v>197</v>
      </c>
      <c r="C110" s="20" t="s">
        <v>198</v>
      </c>
      <c r="D110" s="7" t="s">
        <v>199</v>
      </c>
      <c r="E110" s="7" t="s">
        <v>200</v>
      </c>
      <c r="F110" s="10" t="s">
        <v>113</v>
      </c>
      <c r="G110" s="10" t="s">
        <v>201</v>
      </c>
      <c r="H110" s="10" t="s">
        <v>114</v>
      </c>
    </row>
    <row r="111" spans="1:8" x14ac:dyDescent="0.2">
      <c r="A111" s="7" t="s">
        <v>6</v>
      </c>
      <c r="B111" s="27" t="s">
        <v>202</v>
      </c>
      <c r="C111" s="20" t="s">
        <v>203</v>
      </c>
      <c r="D111" s="7" t="s">
        <v>204</v>
      </c>
      <c r="E111" s="7" t="s">
        <v>200</v>
      </c>
      <c r="F111" s="10" t="s">
        <v>113</v>
      </c>
      <c r="G111" s="10" t="s">
        <v>201</v>
      </c>
      <c r="H111" s="10" t="s">
        <v>114</v>
      </c>
    </row>
    <row r="112" spans="1:8" x14ac:dyDescent="0.2">
      <c r="A112" s="7" t="s">
        <v>6</v>
      </c>
      <c r="B112" s="171" t="s">
        <v>205</v>
      </c>
      <c r="C112" s="20" t="s">
        <v>98</v>
      </c>
      <c r="D112" s="7" t="s">
        <v>204</v>
      </c>
      <c r="E112" s="7" t="s">
        <v>200</v>
      </c>
      <c r="F112" s="10" t="s">
        <v>113</v>
      </c>
      <c r="G112" s="10" t="s">
        <v>201</v>
      </c>
      <c r="H112" s="10" t="s">
        <v>114</v>
      </c>
    </row>
    <row r="113" spans="1:8" x14ac:dyDescent="0.2">
      <c r="A113" s="39" t="s">
        <v>6</v>
      </c>
      <c r="B113" s="27"/>
      <c r="C113" s="20"/>
    </row>
    <row r="114" spans="1:8" x14ac:dyDescent="0.2">
      <c r="A114" s="39" t="s">
        <v>6</v>
      </c>
      <c r="B114" s="27"/>
      <c r="C114" s="20"/>
    </row>
    <row r="115" spans="1:8" x14ac:dyDescent="0.2">
      <c r="A115" s="7" t="s">
        <v>6</v>
      </c>
      <c r="B115" s="177" t="s">
        <v>211</v>
      </c>
      <c r="C115" s="63" t="s">
        <v>212</v>
      </c>
      <c r="D115" s="10" t="s">
        <v>6</v>
      </c>
      <c r="E115" s="10" t="s">
        <v>6</v>
      </c>
      <c r="F115" s="10" t="s">
        <v>113</v>
      </c>
      <c r="G115" s="10" t="s">
        <v>6</v>
      </c>
      <c r="H115" s="10" t="s">
        <v>114</v>
      </c>
    </row>
    <row r="116" spans="1:8" x14ac:dyDescent="0.2">
      <c r="A116" s="7" t="s">
        <v>6</v>
      </c>
      <c r="B116" s="30" t="s">
        <v>213</v>
      </c>
      <c r="C116" s="24" t="s">
        <v>214</v>
      </c>
      <c r="D116" s="10" t="s">
        <v>215</v>
      </c>
      <c r="E116" s="126" t="s">
        <v>155</v>
      </c>
      <c r="F116" s="10" t="s">
        <v>113</v>
      </c>
      <c r="G116" s="10" t="s">
        <v>216</v>
      </c>
      <c r="H116" s="10" t="s">
        <v>114</v>
      </c>
    </row>
    <row r="117" spans="1:8" x14ac:dyDescent="0.2">
      <c r="A117" s="39" t="s">
        <v>6</v>
      </c>
      <c r="B117" s="178" t="s">
        <v>359</v>
      </c>
      <c r="C117" s="148" t="s">
        <v>360</v>
      </c>
      <c r="D117" s="39" t="s">
        <v>352</v>
      </c>
      <c r="E117" s="39" t="s">
        <v>155</v>
      </c>
      <c r="F117" s="126" t="s">
        <v>113</v>
      </c>
      <c r="G117" s="126" t="s">
        <v>216</v>
      </c>
      <c r="H117" s="126" t="s">
        <v>114</v>
      </c>
    </row>
    <row r="118" spans="1:8" x14ac:dyDescent="0.2">
      <c r="A118" s="39" t="s">
        <v>6</v>
      </c>
      <c r="B118" s="62" t="s">
        <v>361</v>
      </c>
      <c r="C118" s="63" t="s">
        <v>362</v>
      </c>
      <c r="D118" s="126" t="s">
        <v>352</v>
      </c>
      <c r="E118" s="126" t="s">
        <v>155</v>
      </c>
      <c r="F118" s="126" t="s">
        <v>113</v>
      </c>
      <c r="G118" s="126" t="s">
        <v>216</v>
      </c>
      <c r="H118" s="126" t="s">
        <v>114</v>
      </c>
    </row>
    <row r="119" spans="1:8" x14ac:dyDescent="0.2">
      <c r="A119" s="39" t="s">
        <v>6</v>
      </c>
      <c r="B119" s="62" t="s">
        <v>363</v>
      </c>
      <c r="C119" s="63" t="s">
        <v>364</v>
      </c>
      <c r="D119" s="126" t="s">
        <v>352</v>
      </c>
      <c r="E119" s="126" t="s">
        <v>155</v>
      </c>
      <c r="F119" s="126" t="s">
        <v>113</v>
      </c>
      <c r="G119" s="126" t="s">
        <v>216</v>
      </c>
      <c r="H119" s="126" t="s">
        <v>114</v>
      </c>
    </row>
    <row r="120" spans="1:8" x14ac:dyDescent="0.2">
      <c r="A120" s="39" t="s">
        <v>6</v>
      </c>
      <c r="B120" s="30" t="s">
        <v>365</v>
      </c>
      <c r="C120" s="31" t="s">
        <v>366</v>
      </c>
      <c r="D120" s="126" t="s">
        <v>352</v>
      </c>
      <c r="E120" s="126" t="s">
        <v>155</v>
      </c>
      <c r="F120" s="126" t="s">
        <v>113</v>
      </c>
      <c r="G120" s="126" t="s">
        <v>216</v>
      </c>
      <c r="H120" s="126" t="s">
        <v>114</v>
      </c>
    </row>
    <row r="121" spans="1:8" x14ac:dyDescent="0.2">
      <c r="A121" s="39" t="s">
        <v>6</v>
      </c>
      <c r="B121" s="177" t="s">
        <v>357</v>
      </c>
      <c r="C121" s="63" t="s">
        <v>358</v>
      </c>
      <c r="D121" s="39" t="s">
        <v>353</v>
      </c>
      <c r="E121" s="39" t="s">
        <v>155</v>
      </c>
      <c r="F121" s="126" t="s">
        <v>113</v>
      </c>
      <c r="G121" s="126" t="s">
        <v>216</v>
      </c>
      <c r="H121" s="126" t="s">
        <v>114</v>
      </c>
    </row>
    <row r="122" spans="1:8" x14ac:dyDescent="0.2">
      <c r="A122" s="39" t="s">
        <v>6</v>
      </c>
      <c r="B122" s="62" t="s">
        <v>354</v>
      </c>
      <c r="C122" s="63" t="s">
        <v>355</v>
      </c>
      <c r="D122" s="39" t="s">
        <v>356</v>
      </c>
      <c r="E122" s="39" t="s">
        <v>155</v>
      </c>
      <c r="F122" s="126" t="s">
        <v>113</v>
      </c>
      <c r="G122" s="126" t="s">
        <v>216</v>
      </c>
      <c r="H122" s="126" t="s">
        <v>114</v>
      </c>
    </row>
    <row r="123" spans="1:8" x14ac:dyDescent="0.2">
      <c r="A123" s="39" t="s">
        <v>6</v>
      </c>
      <c r="B123" s="2"/>
      <c r="C123" s="61"/>
      <c r="F123" s="126"/>
      <c r="G123" s="126"/>
      <c r="H123" s="126"/>
    </row>
    <row r="124" spans="1:8" x14ac:dyDescent="0.2">
      <c r="A124" s="39" t="s">
        <v>6</v>
      </c>
      <c r="B124" s="2"/>
      <c r="C124" s="61"/>
    </row>
    <row r="125" spans="1:8" x14ac:dyDescent="0.2">
      <c r="A125" s="7" t="s">
        <v>6</v>
      </c>
      <c r="B125" s="8" t="s">
        <v>206</v>
      </c>
      <c r="C125" s="9" t="s">
        <v>207</v>
      </c>
      <c r="D125" s="39" t="s">
        <v>367</v>
      </c>
      <c r="E125" s="7" t="s">
        <v>208</v>
      </c>
      <c r="F125" s="10" t="s">
        <v>113</v>
      </c>
      <c r="G125" s="10" t="s">
        <v>6</v>
      </c>
      <c r="H125" s="10" t="s">
        <v>114</v>
      </c>
    </row>
    <row r="126" spans="1:8" x14ac:dyDescent="0.2">
      <c r="A126" s="7" t="s">
        <v>6</v>
      </c>
      <c r="B126" s="8" t="s">
        <v>209</v>
      </c>
      <c r="C126" s="9" t="s">
        <v>210</v>
      </c>
      <c r="D126" s="39" t="s">
        <v>367</v>
      </c>
      <c r="E126" s="7" t="s">
        <v>208</v>
      </c>
      <c r="F126" s="10" t="s">
        <v>113</v>
      </c>
      <c r="G126" s="10" t="s">
        <v>6</v>
      </c>
      <c r="H126" s="10" t="s">
        <v>114</v>
      </c>
    </row>
    <row r="130" spans="5:7" x14ac:dyDescent="0.2">
      <c r="G130" s="65" t="s">
        <v>404</v>
      </c>
    </row>
    <row r="131" spans="5:7" x14ac:dyDescent="0.2">
      <c r="E131" s="39" t="s">
        <v>401</v>
      </c>
      <c r="G131" s="10" t="s">
        <v>216</v>
      </c>
    </row>
    <row r="132" spans="5:7" x14ac:dyDescent="0.2">
      <c r="G132" s="39" t="s">
        <v>201</v>
      </c>
    </row>
    <row r="133" spans="5:7" x14ac:dyDescent="0.2">
      <c r="G133" s="39" t="s">
        <v>402</v>
      </c>
    </row>
    <row r="134" spans="5:7" x14ac:dyDescent="0.2">
      <c r="G134" s="39" t="s">
        <v>403</v>
      </c>
    </row>
    <row r="136" spans="5:7" x14ac:dyDescent="0.2">
      <c r="G136" s="39" t="s">
        <v>405</v>
      </c>
    </row>
    <row r="137" spans="5:7" x14ac:dyDescent="0.2">
      <c r="G137" s="39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4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20.85546875" style="1" bestFit="1" customWidth="1"/>
    <col min="2" max="2" width="15" style="1" bestFit="1" customWidth="1"/>
    <col min="3" max="3" width="16.42578125" style="1" bestFit="1" customWidth="1"/>
    <col min="4" max="4" width="17.28515625" style="1" bestFit="1" customWidth="1"/>
    <col min="5" max="5" width="11.85546875" style="1" bestFit="1" customWidth="1"/>
    <col min="6" max="6" width="17.28515625" style="1" bestFit="1" customWidth="1"/>
    <col min="7" max="7" width="17.28515625" style="1" customWidth="1"/>
    <col min="8" max="8" width="3.140625" style="1" customWidth="1"/>
    <col min="9" max="9" width="9" style="1" bestFit="1" customWidth="1"/>
    <col min="10" max="16" width="9.140625" style="1"/>
    <col min="17" max="18" width="3.140625" style="64" customWidth="1"/>
    <col min="19" max="19" width="7.85546875" style="64" customWidth="1"/>
    <col min="20" max="20" width="6.85546875" style="1" bestFit="1" customWidth="1"/>
    <col min="21" max="21" width="9.140625" style="1" customWidth="1"/>
    <col min="22" max="24" width="9.140625" style="1"/>
    <col min="25" max="25" width="14.28515625" style="1" bestFit="1" customWidth="1"/>
    <col min="26" max="26" width="13.7109375" style="1" bestFit="1" customWidth="1"/>
    <col min="27" max="29" width="6.5703125" style="1" bestFit="1" customWidth="1"/>
    <col min="30" max="30" width="5.5703125" style="1" bestFit="1" customWidth="1"/>
    <col min="31" max="31" width="6" style="1" bestFit="1" customWidth="1"/>
    <col min="32" max="32" width="5.5703125" style="1" bestFit="1" customWidth="1"/>
    <col min="33" max="16384" width="9.140625" style="1"/>
  </cols>
  <sheetData>
    <row r="1" spans="1:26" x14ac:dyDescent="0.2">
      <c r="A1" s="143" t="s">
        <v>6</v>
      </c>
      <c r="B1" s="3"/>
      <c r="C1" s="3"/>
      <c r="D1" s="3"/>
      <c r="E1" s="3"/>
      <c r="F1" s="3"/>
      <c r="G1" s="3"/>
    </row>
    <row r="2" spans="1:26" ht="13.5" thickBot="1" x14ac:dyDescent="0.25">
      <c r="A2" s="4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65" t="s">
        <v>217</v>
      </c>
      <c r="J2" s="66" t="s">
        <v>218</v>
      </c>
      <c r="K2" s="66" t="s">
        <v>219</v>
      </c>
      <c r="L2" s="66" t="s">
        <v>220</v>
      </c>
      <c r="M2" s="66" t="s">
        <v>221</v>
      </c>
      <c r="N2" s="66" t="s">
        <v>222</v>
      </c>
      <c r="O2" s="66" t="s">
        <v>223</v>
      </c>
      <c r="P2" s="66" t="s">
        <v>224</v>
      </c>
      <c r="Q2" s="67"/>
      <c r="R2" s="67"/>
      <c r="S2" s="67"/>
      <c r="U2" s="68" t="s">
        <v>225</v>
      </c>
      <c r="V2" s="68" t="s">
        <v>226</v>
      </c>
    </row>
    <row r="3" spans="1:26" ht="13.5" thickTop="1" x14ac:dyDescent="0.2">
      <c r="A3" s="8" t="s">
        <v>7</v>
      </c>
      <c r="B3" s="9" t="s">
        <v>8</v>
      </c>
      <c r="C3" s="3" t="s">
        <v>6</v>
      </c>
      <c r="D3" s="3" t="s">
        <v>6</v>
      </c>
      <c r="E3" s="3" t="s">
        <v>9</v>
      </c>
      <c r="F3" s="10" t="s">
        <v>10</v>
      </c>
      <c r="G3" s="10" t="s">
        <v>11</v>
      </c>
      <c r="J3" s="69"/>
      <c r="K3" s="69"/>
      <c r="L3" s="69"/>
      <c r="M3" s="70"/>
      <c r="N3" s="71"/>
      <c r="O3" s="70"/>
      <c r="P3" s="71"/>
      <c r="T3" s="1" t="s">
        <v>227</v>
      </c>
      <c r="U3" s="72">
        <f>COUNT(N3:N51)</f>
        <v>21</v>
      </c>
      <c r="V3" s="72">
        <f>COUNT(N57:N107)</f>
        <v>33</v>
      </c>
      <c r="Y3" s="7" t="s">
        <v>18</v>
      </c>
      <c r="Z3" s="7" t="s">
        <v>19</v>
      </c>
    </row>
    <row r="4" spans="1:26" x14ac:dyDescent="0.2">
      <c r="A4" s="11" t="s">
        <v>12</v>
      </c>
      <c r="B4" s="12"/>
      <c r="C4" s="13" t="s">
        <v>6</v>
      </c>
      <c r="D4" s="13" t="s">
        <v>6</v>
      </c>
      <c r="E4" s="13" t="s">
        <v>9</v>
      </c>
      <c r="F4" s="13" t="s">
        <v>10</v>
      </c>
      <c r="G4" s="13" t="s">
        <v>11</v>
      </c>
      <c r="J4" s="69"/>
      <c r="K4" s="69"/>
      <c r="L4" s="69"/>
      <c r="M4" s="70"/>
      <c r="N4" s="71"/>
      <c r="O4" s="70"/>
      <c r="P4" s="71"/>
      <c r="T4" s="7" t="s">
        <v>228</v>
      </c>
      <c r="U4" s="73">
        <f>T25</f>
        <v>0.85839997902223164</v>
      </c>
      <c r="V4" s="73">
        <f>U25</f>
        <v>1.1467378287201031</v>
      </c>
      <c r="Y4" s="7" t="s">
        <v>18</v>
      </c>
      <c r="Z4" s="7" t="s">
        <v>19</v>
      </c>
    </row>
    <row r="5" spans="1:26" x14ac:dyDescent="0.2">
      <c r="A5" s="14" t="s">
        <v>13</v>
      </c>
      <c r="B5" s="15" t="s">
        <v>14</v>
      </c>
      <c r="C5" s="16" t="s">
        <v>15</v>
      </c>
      <c r="D5" s="16" t="s">
        <v>16</v>
      </c>
      <c r="E5" s="17" t="s">
        <v>9</v>
      </c>
      <c r="F5" s="17" t="s">
        <v>10</v>
      </c>
      <c r="G5" s="17" t="s">
        <v>11</v>
      </c>
      <c r="I5" s="39" t="s">
        <v>229</v>
      </c>
      <c r="J5" s="69">
        <v>125.71</v>
      </c>
      <c r="K5" s="69">
        <v>165.72</v>
      </c>
      <c r="L5" s="69">
        <f>LOG10(K5)</f>
        <v>2.2193749246262562</v>
      </c>
      <c r="M5" s="70">
        <v>115.95</v>
      </c>
      <c r="N5" s="71">
        <f>LOG10(M5)</f>
        <v>2.0642707529740063</v>
      </c>
      <c r="O5" s="70">
        <v>26.43</v>
      </c>
      <c r="P5" s="71">
        <f>LOG10(O5)</f>
        <v>1.4220971631317103</v>
      </c>
      <c r="Q5" s="64">
        <v>1</v>
      </c>
      <c r="R5" s="64">
        <v>1</v>
      </c>
      <c r="T5" s="1" t="s">
        <v>230</v>
      </c>
      <c r="U5" s="73">
        <f>STEYX(P3:P51,N3:N51)</f>
        <v>0.10959925666055689</v>
      </c>
      <c r="V5" s="73">
        <f>STEYX(P57:P107,N57:N107)</f>
        <v>0.14916141173601333</v>
      </c>
      <c r="Y5" s="7" t="s">
        <v>31</v>
      </c>
      <c r="Z5" s="7" t="s">
        <v>32</v>
      </c>
    </row>
    <row r="6" spans="1:26" x14ac:dyDescent="0.2">
      <c r="A6" s="18" t="s">
        <v>17</v>
      </c>
      <c r="B6" s="9"/>
      <c r="C6" s="7" t="s">
        <v>15</v>
      </c>
      <c r="D6" s="7" t="s">
        <v>16</v>
      </c>
      <c r="E6" s="7" t="s">
        <v>9</v>
      </c>
      <c r="F6" s="7" t="s">
        <v>10</v>
      </c>
      <c r="G6" s="7" t="s">
        <v>11</v>
      </c>
      <c r="J6" s="69"/>
      <c r="K6" s="69"/>
      <c r="L6" s="69"/>
      <c r="M6" s="70"/>
      <c r="N6" s="71"/>
      <c r="O6" s="70"/>
      <c r="P6" s="71"/>
      <c r="T6" s="1" t="s">
        <v>231</v>
      </c>
      <c r="U6" s="73">
        <f>STDEV(N3:N51)</f>
        <v>0.47202843479115286</v>
      </c>
      <c r="V6" s="73">
        <f>STDEV(N57:N107)</f>
        <v>0.21849301880313071</v>
      </c>
      <c r="Y6" s="7" t="s">
        <v>31</v>
      </c>
      <c r="Z6" s="7" t="s">
        <v>32</v>
      </c>
    </row>
    <row r="7" spans="1:26" x14ac:dyDescent="0.2">
      <c r="A7" s="19" t="s">
        <v>18</v>
      </c>
      <c r="B7" s="20" t="s">
        <v>19</v>
      </c>
      <c r="C7" s="7" t="s">
        <v>15</v>
      </c>
      <c r="D7" s="7" t="s">
        <v>16</v>
      </c>
      <c r="E7" s="10" t="s">
        <v>9</v>
      </c>
      <c r="F7" s="10" t="s">
        <v>10</v>
      </c>
      <c r="G7" s="10" t="s">
        <v>11</v>
      </c>
      <c r="I7" s="39" t="s">
        <v>232</v>
      </c>
      <c r="J7" s="69">
        <v>58.8</v>
      </c>
      <c r="K7" s="69">
        <v>57.33</v>
      </c>
      <c r="L7" s="69">
        <f t="shared" ref="L7:L14" si="0">LOG10(K7)</f>
        <v>1.7583819417746753</v>
      </c>
      <c r="M7" s="70">
        <v>72.94</v>
      </c>
      <c r="N7" s="71">
        <f>LOG10(M7)</f>
        <v>1.8629657589777624</v>
      </c>
      <c r="O7" s="70">
        <v>13.93</v>
      </c>
      <c r="P7" s="71">
        <f>LOG10(O7)</f>
        <v>1.1439511164239635</v>
      </c>
      <c r="Q7" s="64">
        <v>2</v>
      </c>
      <c r="R7" s="64">
        <v>2</v>
      </c>
      <c r="T7" s="1" t="s">
        <v>233</v>
      </c>
      <c r="U7" s="74">
        <f>U5/(U6*SQRT(U3-1))</f>
        <v>5.1918776521351441E-2</v>
      </c>
      <c r="V7" s="74">
        <f>V5/(V6*SQRT(V3-1))</f>
        <v>0.12068239789497386</v>
      </c>
      <c r="Y7" s="7" t="s">
        <v>35</v>
      </c>
      <c r="Z7" s="7"/>
    </row>
    <row r="8" spans="1:26" x14ac:dyDescent="0.2">
      <c r="A8" s="19" t="s">
        <v>18</v>
      </c>
      <c r="B8" s="20" t="s">
        <v>19</v>
      </c>
      <c r="C8" s="7" t="s">
        <v>15</v>
      </c>
      <c r="D8" s="7" t="s">
        <v>16</v>
      </c>
      <c r="E8" s="10" t="s">
        <v>9</v>
      </c>
      <c r="F8" s="10" t="s">
        <v>10</v>
      </c>
      <c r="G8" s="10" t="s">
        <v>11</v>
      </c>
      <c r="I8" s="18" t="s">
        <v>232</v>
      </c>
      <c r="J8" s="69" t="s">
        <v>6</v>
      </c>
      <c r="K8" s="69" t="s">
        <v>6</v>
      </c>
      <c r="L8" s="69" t="s">
        <v>6</v>
      </c>
      <c r="M8" s="70">
        <v>72.67</v>
      </c>
      <c r="N8" s="71">
        <f>LOG10(M8)</f>
        <v>1.8613551601932601</v>
      </c>
      <c r="O8" s="70">
        <v>11.6</v>
      </c>
      <c r="P8" s="71">
        <f>LOG10(O8)</f>
        <v>1.0644579892269184</v>
      </c>
      <c r="Q8" s="64">
        <v>3</v>
      </c>
      <c r="T8" s="1" t="s">
        <v>234</v>
      </c>
      <c r="U8" s="72"/>
      <c r="V8" s="75">
        <f>((U3-2)*U5^2+(V3-2)*V5^2)/(U3+V3-4)</f>
        <v>1.8359017468677626E-2</v>
      </c>
      <c r="Y8" s="7" t="s">
        <v>44</v>
      </c>
      <c r="Z8" s="7" t="s">
        <v>45</v>
      </c>
    </row>
    <row r="9" spans="1:26" x14ac:dyDescent="0.2">
      <c r="A9" s="21" t="s">
        <v>20</v>
      </c>
      <c r="B9" s="22" t="s">
        <v>21</v>
      </c>
      <c r="C9" s="16" t="s">
        <v>22</v>
      </c>
      <c r="D9" s="16" t="s">
        <v>6</v>
      </c>
      <c r="E9" s="17" t="s">
        <v>9</v>
      </c>
      <c r="F9" s="17" t="s">
        <v>10</v>
      </c>
      <c r="G9" s="17" t="s">
        <v>11</v>
      </c>
      <c r="J9" s="69"/>
      <c r="K9" s="69"/>
      <c r="L9" s="69"/>
      <c r="M9" s="70"/>
      <c r="N9" s="71"/>
      <c r="O9" s="70"/>
      <c r="P9" s="71"/>
      <c r="T9" s="1" t="s">
        <v>235</v>
      </c>
      <c r="U9" s="73">
        <f>SQRT(U7^2+V7^2)</f>
        <v>0.13137655999893902</v>
      </c>
      <c r="V9" s="73">
        <f>SQRT(V8)*SQRT(1/(U6^2*(U3-1))+1/(V6^2*(V3-1)))</f>
        <v>0.12703404418544026</v>
      </c>
      <c r="Y9" s="7" t="s">
        <v>71</v>
      </c>
      <c r="Z9" s="7" t="s">
        <v>236</v>
      </c>
    </row>
    <row r="10" spans="1:26" x14ac:dyDescent="0.2">
      <c r="A10" s="19" t="s">
        <v>23</v>
      </c>
      <c r="B10" s="20" t="s">
        <v>24</v>
      </c>
      <c r="C10" s="7" t="s">
        <v>22</v>
      </c>
      <c r="D10" s="7" t="s">
        <v>6</v>
      </c>
      <c r="E10" s="7" t="s">
        <v>9</v>
      </c>
      <c r="F10" s="7" t="s">
        <v>10</v>
      </c>
      <c r="G10" s="7" t="s">
        <v>11</v>
      </c>
      <c r="I10" s="39" t="s">
        <v>237</v>
      </c>
      <c r="J10" s="69">
        <v>43.03</v>
      </c>
      <c r="K10" s="69">
        <v>36.480000000000004</v>
      </c>
      <c r="L10" s="69">
        <f t="shared" si="0"/>
        <v>1.5620548296563785</v>
      </c>
      <c r="M10" s="70">
        <v>41.05</v>
      </c>
      <c r="N10" s="71">
        <f>LOG10(M10)</f>
        <v>1.6133131614554594</v>
      </c>
      <c r="O10" s="70">
        <v>6.37</v>
      </c>
      <c r="P10" s="71">
        <f>LOG10(O10)</f>
        <v>0.80413943233535046</v>
      </c>
      <c r="Q10" s="64">
        <v>4</v>
      </c>
      <c r="R10" s="64">
        <v>3</v>
      </c>
      <c r="T10" s="1" t="s">
        <v>238</v>
      </c>
      <c r="U10" s="73">
        <f>(U4-V4)/(U9)</f>
        <v>-2.1947434892510511</v>
      </c>
      <c r="V10" s="73">
        <f>(U4-V4)/V9</f>
        <v>-2.2697683250717029</v>
      </c>
      <c r="Y10" s="7" t="s">
        <v>71</v>
      </c>
      <c r="Z10" s="7" t="s">
        <v>236</v>
      </c>
    </row>
    <row r="11" spans="1:26" x14ac:dyDescent="0.2">
      <c r="A11" s="23" t="s">
        <v>25</v>
      </c>
      <c r="B11" s="24" t="s">
        <v>26</v>
      </c>
      <c r="C11" s="7" t="s">
        <v>22</v>
      </c>
      <c r="D11" s="7" t="s">
        <v>6</v>
      </c>
      <c r="E11" s="10" t="s">
        <v>9</v>
      </c>
      <c r="F11" s="10" t="s">
        <v>10</v>
      </c>
      <c r="G11" s="10" t="s">
        <v>11</v>
      </c>
      <c r="J11" s="69"/>
      <c r="K11" s="69"/>
      <c r="L11" s="69"/>
      <c r="M11" s="70"/>
      <c r="N11" s="71"/>
      <c r="O11" s="70"/>
      <c r="P11" s="71"/>
      <c r="T11" s="1" t="s">
        <v>239</v>
      </c>
      <c r="U11" s="68">
        <f>(U3+V3-4)</f>
        <v>50</v>
      </c>
      <c r="V11" s="68">
        <f>U3+V3-4</f>
        <v>50</v>
      </c>
      <c r="Y11" s="7" t="s">
        <v>77</v>
      </c>
      <c r="Z11" s="7" t="s">
        <v>78</v>
      </c>
    </row>
    <row r="12" spans="1:26" x14ac:dyDescent="0.2">
      <c r="A12" s="19" t="s">
        <v>27</v>
      </c>
      <c r="B12" s="20" t="s">
        <v>28</v>
      </c>
      <c r="C12" s="7" t="s">
        <v>22</v>
      </c>
      <c r="D12" s="7" t="s">
        <v>6</v>
      </c>
      <c r="E12" s="10" t="s">
        <v>9</v>
      </c>
      <c r="F12" s="10" t="s">
        <v>10</v>
      </c>
      <c r="G12" s="10" t="s">
        <v>11</v>
      </c>
      <c r="I12" s="39" t="s">
        <v>240</v>
      </c>
      <c r="J12" s="69">
        <v>90.54</v>
      </c>
      <c r="K12" s="69">
        <v>132.54</v>
      </c>
      <c r="L12" s="69">
        <f t="shared" si="0"/>
        <v>2.1223469662550785</v>
      </c>
      <c r="M12" s="70">
        <v>76.459999999999994</v>
      </c>
      <c r="N12" s="71">
        <f>LOG10(M12)</f>
        <v>1.8834342936830093</v>
      </c>
      <c r="O12" s="70">
        <v>17.18</v>
      </c>
      <c r="P12" s="71">
        <f>LOG10(O12)</f>
        <v>1.2350231594952235</v>
      </c>
      <c r="Q12" s="64">
        <v>5</v>
      </c>
      <c r="R12" s="64">
        <v>4</v>
      </c>
      <c r="T12" s="1" t="s">
        <v>241</v>
      </c>
      <c r="U12" s="76">
        <v>0.1</v>
      </c>
      <c r="V12" s="76">
        <v>0.1</v>
      </c>
      <c r="Y12" s="7" t="s">
        <v>77</v>
      </c>
      <c r="Z12" s="7" t="s">
        <v>78</v>
      </c>
    </row>
    <row r="13" spans="1:26" x14ac:dyDescent="0.2">
      <c r="A13" s="77" t="s">
        <v>29</v>
      </c>
      <c r="B13" s="58" t="s">
        <v>30</v>
      </c>
      <c r="C13" s="7" t="s">
        <v>22</v>
      </c>
      <c r="D13" s="7" t="s">
        <v>6</v>
      </c>
      <c r="E13" s="10" t="s">
        <v>9</v>
      </c>
      <c r="F13" s="10" t="s">
        <v>10</v>
      </c>
      <c r="G13" s="10" t="s">
        <v>11</v>
      </c>
      <c r="I13" s="39" t="s">
        <v>242</v>
      </c>
      <c r="J13" s="69">
        <v>115</v>
      </c>
      <c r="K13" s="69">
        <v>147.33000000000001</v>
      </c>
      <c r="L13" s="69">
        <f t="shared" si="0"/>
        <v>2.1682911888512661</v>
      </c>
      <c r="M13" s="70">
        <v>105.17</v>
      </c>
      <c r="N13" s="71">
        <f>LOG10(M13)</f>
        <v>2.0218918739191092</v>
      </c>
      <c r="O13" s="70">
        <v>14.67</v>
      </c>
      <c r="P13" s="71">
        <f>LOG10(O13)</f>
        <v>1.1664301138432827</v>
      </c>
      <c r="Q13" s="64">
        <v>6</v>
      </c>
      <c r="R13" s="64">
        <v>5</v>
      </c>
      <c r="T13" s="1" t="s">
        <v>243</v>
      </c>
      <c r="U13" s="78">
        <f>TDIST(ABS(U10),U11,2)</f>
        <v>3.2853971479852799E-2</v>
      </c>
      <c r="V13" s="79">
        <f>TDIST(ABS(V10),V11,2)</f>
        <v>2.7566478555990152E-2</v>
      </c>
      <c r="Y13" s="7" t="s">
        <v>73</v>
      </c>
      <c r="Z13" s="7"/>
    </row>
    <row r="14" spans="1:26" x14ac:dyDescent="0.2">
      <c r="A14" s="25" t="s">
        <v>31</v>
      </c>
      <c r="B14" s="26" t="s">
        <v>32</v>
      </c>
      <c r="C14" s="16" t="s">
        <v>6</v>
      </c>
      <c r="D14" s="16" t="s">
        <v>6</v>
      </c>
      <c r="E14" s="17" t="s">
        <v>9</v>
      </c>
      <c r="F14" s="16" t="s">
        <v>33</v>
      </c>
      <c r="G14" s="16" t="s">
        <v>11</v>
      </c>
      <c r="I14" s="39" t="s">
        <v>244</v>
      </c>
      <c r="J14" s="69">
        <v>45.33</v>
      </c>
      <c r="K14" s="69">
        <v>44.54</v>
      </c>
      <c r="L14" s="69">
        <f t="shared" si="0"/>
        <v>1.6487502126980194</v>
      </c>
      <c r="M14" s="70">
        <v>39.06</v>
      </c>
      <c r="N14" s="71">
        <f>LOG10(M14)</f>
        <v>1.5917322389518356</v>
      </c>
      <c r="O14" s="70">
        <v>6.67</v>
      </c>
      <c r="P14" s="71">
        <f>LOG10(O14)</f>
        <v>0.82412583391654892</v>
      </c>
      <c r="Q14" s="64">
        <v>7</v>
      </c>
      <c r="R14" s="64">
        <v>6</v>
      </c>
      <c r="T14" s="1" t="s">
        <v>245</v>
      </c>
      <c r="U14" s="73">
        <f>TINV(U12,U11)</f>
        <v>1.6759050251630967</v>
      </c>
      <c r="V14" s="73">
        <f>TINV(V12,V11)</f>
        <v>1.6759050251630967</v>
      </c>
      <c r="Y14" s="7" t="s">
        <v>73</v>
      </c>
      <c r="Z14" s="7"/>
    </row>
    <row r="15" spans="1:26" x14ac:dyDescent="0.2">
      <c r="A15" s="27" t="s">
        <v>31</v>
      </c>
      <c r="B15" s="20" t="s">
        <v>32</v>
      </c>
      <c r="C15" s="3" t="s">
        <v>6</v>
      </c>
      <c r="D15" s="10" t="s">
        <v>6</v>
      </c>
      <c r="E15" s="10" t="s">
        <v>9</v>
      </c>
      <c r="F15" s="10" t="s">
        <v>33</v>
      </c>
      <c r="G15" s="10" t="s">
        <v>11</v>
      </c>
      <c r="I15" s="18" t="s">
        <v>244</v>
      </c>
      <c r="J15" s="69" t="s">
        <v>6</v>
      </c>
      <c r="K15" s="69" t="s">
        <v>6</v>
      </c>
      <c r="L15" s="69" t="s">
        <v>6</v>
      </c>
      <c r="M15" s="70">
        <v>43.6</v>
      </c>
      <c r="N15" s="71">
        <f>LOG10(M15)</f>
        <v>1.6394864892685861</v>
      </c>
      <c r="O15" s="70">
        <v>7.33</v>
      </c>
      <c r="P15" s="71">
        <f>LOG10(O15)</f>
        <v>0.86510397464112798</v>
      </c>
      <c r="Q15" s="64">
        <v>8</v>
      </c>
      <c r="T15" s="1" t="s">
        <v>246</v>
      </c>
      <c r="U15" s="80" t="str">
        <f>IF(U13&lt;U12,"Yes","No")</f>
        <v>Yes</v>
      </c>
      <c r="V15" s="80" t="str">
        <f>IF(V13&lt;V12,"Yes","No")</f>
        <v>Yes</v>
      </c>
      <c r="Y15" s="7" t="s">
        <v>90</v>
      </c>
      <c r="Z15" s="7" t="s">
        <v>91</v>
      </c>
    </row>
    <row r="16" spans="1:26" x14ac:dyDescent="0.2">
      <c r="A16" s="28" t="s">
        <v>34</v>
      </c>
      <c r="B16" s="29" t="s">
        <v>337</v>
      </c>
      <c r="C16" s="10" t="s">
        <v>6</v>
      </c>
      <c r="D16" s="7" t="s">
        <v>6</v>
      </c>
      <c r="E16" s="10" t="s">
        <v>9</v>
      </c>
      <c r="F16" s="10" t="s">
        <v>33</v>
      </c>
      <c r="G16" s="10" t="s">
        <v>11</v>
      </c>
      <c r="J16" s="69"/>
      <c r="K16" s="69"/>
      <c r="L16" s="69"/>
      <c r="M16" s="70"/>
      <c r="N16" s="71"/>
      <c r="O16" s="70"/>
      <c r="P16" s="71"/>
      <c r="T16" s="81" t="s">
        <v>247</v>
      </c>
      <c r="U16" s="82">
        <f>U7*U14</f>
        <v>8.7010938472452684E-2</v>
      </c>
      <c r="V16" s="75">
        <f>V7*V14</f>
        <v>0.202252237080919</v>
      </c>
      <c r="Y16" s="7" t="s">
        <v>90</v>
      </c>
      <c r="Z16" s="7" t="s">
        <v>91</v>
      </c>
    </row>
    <row r="17" spans="1:32" x14ac:dyDescent="0.2">
      <c r="A17" s="19" t="s">
        <v>35</v>
      </c>
      <c r="B17" s="20"/>
      <c r="C17" s="7" t="s">
        <v>6</v>
      </c>
      <c r="D17" s="7" t="s">
        <v>6</v>
      </c>
      <c r="E17" s="10" t="s">
        <v>9</v>
      </c>
      <c r="F17" s="10" t="s">
        <v>33</v>
      </c>
      <c r="G17" s="10" t="s">
        <v>11</v>
      </c>
      <c r="I17" s="39" t="s">
        <v>248</v>
      </c>
      <c r="J17" s="69" t="s">
        <v>6</v>
      </c>
      <c r="K17" s="69" t="s">
        <v>6</v>
      </c>
      <c r="L17" s="69" t="s">
        <v>6</v>
      </c>
      <c r="M17" s="70">
        <v>31.52</v>
      </c>
      <c r="N17" s="71">
        <f>LOG10(M17)</f>
        <v>1.4985862088175177</v>
      </c>
      <c r="O17" s="70">
        <v>6.67</v>
      </c>
      <c r="P17" s="71">
        <f>LOG10(O17)</f>
        <v>0.82412583391654892</v>
      </c>
      <c r="Q17" s="64">
        <v>9</v>
      </c>
      <c r="T17" s="81" t="s">
        <v>249</v>
      </c>
      <c r="U17" s="83">
        <f>U4+U16</f>
        <v>0.94541091749468431</v>
      </c>
      <c r="V17" s="73">
        <f>V4+V16</f>
        <v>1.3489900658010221</v>
      </c>
      <c r="Y17" s="7" t="s">
        <v>94</v>
      </c>
      <c r="Z17" s="7" t="s">
        <v>95</v>
      </c>
    </row>
    <row r="18" spans="1:32" x14ac:dyDescent="0.2">
      <c r="A18" s="18" t="s">
        <v>36</v>
      </c>
      <c r="B18" s="9"/>
      <c r="C18" s="7" t="s">
        <v>6</v>
      </c>
      <c r="D18" s="7" t="s">
        <v>6</v>
      </c>
      <c r="E18" s="10" t="s">
        <v>9</v>
      </c>
      <c r="F18" s="10" t="s">
        <v>33</v>
      </c>
      <c r="G18" s="10" t="s">
        <v>11</v>
      </c>
      <c r="J18" s="69"/>
      <c r="K18" s="69"/>
      <c r="L18" s="69"/>
      <c r="M18" s="70"/>
      <c r="N18" s="71"/>
      <c r="O18" s="70"/>
      <c r="P18" s="71"/>
      <c r="T18" s="81" t="s">
        <v>250</v>
      </c>
      <c r="U18" s="84">
        <f>U4-U16</f>
        <v>0.77138904054977897</v>
      </c>
      <c r="V18" s="74">
        <f>V4-V16</f>
        <v>0.94448559163918411</v>
      </c>
    </row>
    <row r="19" spans="1:32" x14ac:dyDescent="0.2">
      <c r="A19" s="30" t="s">
        <v>37</v>
      </c>
      <c r="B19" s="31" t="s">
        <v>38</v>
      </c>
      <c r="C19" s="3" t="s">
        <v>39</v>
      </c>
      <c r="D19" s="3" t="s">
        <v>6</v>
      </c>
      <c r="E19" s="10" t="s">
        <v>9</v>
      </c>
      <c r="F19" s="10" t="s">
        <v>33</v>
      </c>
      <c r="G19" s="10" t="s">
        <v>11</v>
      </c>
      <c r="J19" s="69"/>
      <c r="K19" s="69"/>
      <c r="L19" s="69"/>
      <c r="M19" s="70"/>
      <c r="N19" s="71"/>
      <c r="O19" s="70"/>
      <c r="P19" s="71"/>
      <c r="T19" s="1" t="s">
        <v>251</v>
      </c>
      <c r="U19" s="82">
        <f>SQRT(V8*(1/U3+1/V3+(AVERAGE(N3:N51))^2/((U3-1)*U6^2)+(AVERAGE(N57:N107))^2/((V3-1)*V6^2)))</f>
        <v>0.28237038416924914</v>
      </c>
    </row>
    <row r="20" spans="1:32" x14ac:dyDescent="0.2">
      <c r="A20" s="30" t="s">
        <v>40</v>
      </c>
      <c r="B20" s="31" t="s">
        <v>41</v>
      </c>
      <c r="C20" s="10" t="s">
        <v>39</v>
      </c>
      <c r="D20" s="10" t="s">
        <v>6</v>
      </c>
      <c r="E20" s="10" t="s">
        <v>9</v>
      </c>
      <c r="F20" s="10" t="s">
        <v>33</v>
      </c>
      <c r="G20" s="10" t="s">
        <v>11</v>
      </c>
      <c r="J20" s="69"/>
      <c r="K20" s="69"/>
      <c r="L20" s="69"/>
      <c r="M20" s="70"/>
      <c r="N20" s="71"/>
      <c r="O20" s="70"/>
      <c r="P20" s="71"/>
      <c r="T20" s="1" t="s">
        <v>238</v>
      </c>
      <c r="U20" s="83">
        <f>ABS((T26-U26)/U19)</f>
        <v>1.6422832143857791</v>
      </c>
    </row>
    <row r="21" spans="1:32" x14ac:dyDescent="0.2">
      <c r="A21" s="30" t="s">
        <v>42</v>
      </c>
      <c r="B21" s="31" t="s">
        <v>43</v>
      </c>
      <c r="C21" s="10" t="s">
        <v>39</v>
      </c>
      <c r="D21" s="10" t="s">
        <v>6</v>
      </c>
      <c r="E21" s="10" t="s">
        <v>9</v>
      </c>
      <c r="F21" s="10" t="s">
        <v>33</v>
      </c>
      <c r="G21" s="10" t="s">
        <v>11</v>
      </c>
      <c r="J21" s="69"/>
      <c r="K21" s="69"/>
      <c r="L21" s="69"/>
      <c r="M21" s="70"/>
      <c r="N21" s="71"/>
      <c r="O21" s="70"/>
      <c r="P21" s="71"/>
      <c r="T21" s="1" t="s">
        <v>243</v>
      </c>
      <c r="U21" s="78">
        <f>TDIST(U20,U11,2)</f>
        <v>0.10680679376469675</v>
      </c>
      <c r="Y21" s="7" t="s">
        <v>99</v>
      </c>
      <c r="Z21" s="7" t="s">
        <v>100</v>
      </c>
      <c r="AA21" s="69">
        <v>223.6</v>
      </c>
      <c r="AB21" s="69">
        <v>167.2</v>
      </c>
      <c r="AC21" s="70">
        <v>263.39999999999998</v>
      </c>
      <c r="AD21" s="71">
        <f t="shared" ref="AD21:AD26" si="1">LOG10(AC21)</f>
        <v>2.4206157706257652</v>
      </c>
      <c r="AE21" s="70">
        <v>31</v>
      </c>
      <c r="AF21" s="71">
        <f t="shared" ref="AF21:AF26" si="2">LOG10(AE21)</f>
        <v>1.4913616938342726</v>
      </c>
    </row>
    <row r="22" spans="1:32" x14ac:dyDescent="0.2">
      <c r="A22" s="27" t="s">
        <v>44</v>
      </c>
      <c r="B22" s="20" t="s">
        <v>45</v>
      </c>
      <c r="C22" s="3" t="s">
        <v>39</v>
      </c>
      <c r="D22" s="10" t="s">
        <v>6</v>
      </c>
      <c r="E22" s="10" t="s">
        <v>9</v>
      </c>
      <c r="F22" s="10" t="s">
        <v>33</v>
      </c>
      <c r="G22" s="10" t="s">
        <v>11</v>
      </c>
      <c r="I22" s="39" t="s">
        <v>252</v>
      </c>
      <c r="J22" s="69">
        <v>85.4</v>
      </c>
      <c r="K22" s="69">
        <v>99.8</v>
      </c>
      <c r="L22" s="69">
        <f t="shared" ref="L22" si="3">LOG10(K22)</f>
        <v>1.999130541287371</v>
      </c>
      <c r="M22" s="70">
        <v>104.8</v>
      </c>
      <c r="N22" s="71">
        <f>LOG10(M22)</f>
        <v>2.0203612826477078</v>
      </c>
      <c r="O22" s="70">
        <v>15.2</v>
      </c>
      <c r="P22" s="71">
        <f>LOG10(O22)</f>
        <v>1.1818435879447726</v>
      </c>
      <c r="Q22" s="64">
        <v>10</v>
      </c>
      <c r="R22" s="64">
        <v>7</v>
      </c>
      <c r="T22" s="1" t="s">
        <v>246</v>
      </c>
      <c r="U22" s="80" t="str">
        <f>IF(U20&gt;U14,"Yes","No")</f>
        <v>No</v>
      </c>
      <c r="Y22" s="7" t="s">
        <v>23</v>
      </c>
      <c r="Z22" s="7" t="s">
        <v>24</v>
      </c>
    </row>
    <row r="23" spans="1:32" x14ac:dyDescent="0.2">
      <c r="A23" s="30" t="s">
        <v>46</v>
      </c>
      <c r="B23" s="31" t="s">
        <v>47</v>
      </c>
      <c r="C23" s="3" t="s">
        <v>39</v>
      </c>
      <c r="D23" s="10" t="s">
        <v>6</v>
      </c>
      <c r="E23" s="10" t="s">
        <v>9</v>
      </c>
      <c r="F23" s="10" t="s">
        <v>33</v>
      </c>
      <c r="G23" s="10" t="s">
        <v>11</v>
      </c>
      <c r="J23" s="69"/>
      <c r="K23" s="69"/>
      <c r="L23" s="69"/>
      <c r="M23" s="70"/>
      <c r="N23" s="71"/>
      <c r="O23" s="70"/>
      <c r="P23" s="71"/>
      <c r="Y23" s="7" t="s">
        <v>81</v>
      </c>
      <c r="Z23" s="7" t="s">
        <v>82</v>
      </c>
    </row>
    <row r="24" spans="1:32" x14ac:dyDescent="0.2">
      <c r="A24" s="8" t="s">
        <v>48</v>
      </c>
      <c r="B24" s="9" t="s">
        <v>49</v>
      </c>
      <c r="C24" s="3" t="s">
        <v>39</v>
      </c>
      <c r="D24" s="10" t="s">
        <v>6</v>
      </c>
      <c r="E24" s="10" t="s">
        <v>9</v>
      </c>
      <c r="F24" s="10" t="s">
        <v>33</v>
      </c>
      <c r="G24" s="10" t="s">
        <v>11</v>
      </c>
      <c r="J24" s="69"/>
      <c r="K24" s="69"/>
      <c r="L24" s="69"/>
      <c r="M24" s="70"/>
      <c r="N24" s="71"/>
      <c r="O24" s="70"/>
      <c r="P24" s="71"/>
      <c r="T24" s="64" t="s">
        <v>225</v>
      </c>
      <c r="U24" s="64" t="s">
        <v>226</v>
      </c>
      <c r="Y24" s="7" t="s">
        <v>27</v>
      </c>
      <c r="Z24" s="7" t="s">
        <v>28</v>
      </c>
    </row>
    <row r="25" spans="1:32" x14ac:dyDescent="0.2">
      <c r="A25" s="18" t="s">
        <v>50</v>
      </c>
      <c r="B25" s="9" t="s">
        <v>51</v>
      </c>
      <c r="C25" s="7" t="s">
        <v>39</v>
      </c>
      <c r="D25" s="7" t="s">
        <v>6</v>
      </c>
      <c r="E25" s="10" t="s">
        <v>9</v>
      </c>
      <c r="F25" s="10" t="s">
        <v>33</v>
      </c>
      <c r="G25" s="10" t="s">
        <v>11</v>
      </c>
      <c r="J25" s="69"/>
      <c r="K25" s="69"/>
      <c r="L25" s="69"/>
      <c r="M25" s="70"/>
      <c r="N25" s="71"/>
      <c r="O25" s="70"/>
      <c r="P25" s="71"/>
      <c r="T25" s="85">
        <f>SIGN(_xlfn.COVARIANCE.P(N3:N51,P3:P51))*(SQRT(_xlfn.VAR.P(P3:P51))/SQRT(_xlfn.VAR.P(N3:N51)))</f>
        <v>0.85839997902223164</v>
      </c>
      <c r="U25" s="85">
        <f>SIGN(_xlfn.COVARIANCE.P(N57:N107,P57:P107))*(SQRT(_xlfn.VAR.P(P57:P107))/SQRT(_xlfn.VAR.P(N57:N107)))</f>
        <v>1.1467378287201031</v>
      </c>
      <c r="Y25" s="7" t="s">
        <v>85</v>
      </c>
      <c r="Z25" s="7" t="s">
        <v>86</v>
      </c>
    </row>
    <row r="26" spans="1:32" x14ac:dyDescent="0.2">
      <c r="A26" s="32" t="s">
        <v>52</v>
      </c>
      <c r="B26" s="33"/>
      <c r="C26" s="34" t="s">
        <v>39</v>
      </c>
      <c r="D26" s="34" t="s">
        <v>6</v>
      </c>
      <c r="E26" s="35" t="s">
        <v>9</v>
      </c>
      <c r="F26" s="34" t="s">
        <v>33</v>
      </c>
      <c r="G26" s="34" t="s">
        <v>11</v>
      </c>
      <c r="J26" s="69"/>
      <c r="K26" s="69"/>
      <c r="L26" s="69"/>
      <c r="M26" s="70"/>
      <c r="N26" s="71"/>
      <c r="O26" s="70"/>
      <c r="P26" s="71"/>
      <c r="T26" s="86">
        <f>AVERAGE(P3:P51)-T25*AVERAGE(N3:N51)</f>
        <v>-0.55756829353745863</v>
      </c>
      <c r="U26" s="86">
        <f>AVERAGE(P57:P107)-U25*AVERAGE(N57:N107)</f>
        <v>-1.0213004356982804</v>
      </c>
      <c r="Y26" s="87" t="s">
        <v>103</v>
      </c>
      <c r="Z26" s="7" t="s">
        <v>104</v>
      </c>
      <c r="AA26" s="69">
        <v>174.4</v>
      </c>
      <c r="AB26" s="69">
        <v>56</v>
      </c>
      <c r="AC26" s="70">
        <v>172.4</v>
      </c>
      <c r="AD26" s="71">
        <f t="shared" si="1"/>
        <v>2.236537261488694</v>
      </c>
      <c r="AE26" s="70">
        <v>19.600000000000001</v>
      </c>
      <c r="AF26" s="71">
        <f t="shared" si="2"/>
        <v>1.2922560713564761</v>
      </c>
    </row>
    <row r="27" spans="1:32" x14ac:dyDescent="0.2">
      <c r="A27" s="21" t="s">
        <v>53</v>
      </c>
      <c r="B27" s="36" t="s">
        <v>54</v>
      </c>
      <c r="C27" s="16" t="s">
        <v>55</v>
      </c>
      <c r="D27" s="16" t="s">
        <v>6</v>
      </c>
      <c r="E27" s="16" t="s">
        <v>9</v>
      </c>
      <c r="F27" s="16" t="s">
        <v>56</v>
      </c>
      <c r="G27" s="16" t="s">
        <v>11</v>
      </c>
      <c r="J27" s="69"/>
      <c r="K27" s="69"/>
      <c r="L27" s="69"/>
      <c r="M27" s="70"/>
      <c r="N27" s="71"/>
      <c r="O27" s="70"/>
      <c r="P27" s="71"/>
      <c r="T27" s="2"/>
      <c r="U27" s="2"/>
      <c r="V27" s="2"/>
      <c r="Y27" s="3" t="s">
        <v>29</v>
      </c>
      <c r="Z27" s="3" t="s">
        <v>30</v>
      </c>
      <c r="AA27" s="69"/>
      <c r="AB27" s="69"/>
      <c r="AC27" s="70"/>
      <c r="AD27" s="71"/>
      <c r="AE27" s="70"/>
      <c r="AF27" s="71"/>
    </row>
    <row r="28" spans="1:32" x14ac:dyDescent="0.2">
      <c r="A28" s="23" t="s">
        <v>57</v>
      </c>
      <c r="B28" s="31" t="s">
        <v>58</v>
      </c>
      <c r="C28" s="10" t="s">
        <v>55</v>
      </c>
      <c r="D28" s="10" t="s">
        <v>6</v>
      </c>
      <c r="E28" s="10" t="s">
        <v>9</v>
      </c>
      <c r="F28" s="10" t="s">
        <v>56</v>
      </c>
      <c r="G28" s="10" t="s">
        <v>11</v>
      </c>
      <c r="J28" s="69"/>
      <c r="K28" s="69"/>
      <c r="L28" s="69"/>
      <c r="M28" s="70"/>
      <c r="N28" s="71"/>
      <c r="O28" s="70"/>
      <c r="P28" s="71"/>
      <c r="T28" s="2"/>
      <c r="U28" s="2"/>
      <c r="V28" s="2"/>
      <c r="W28" s="2"/>
      <c r="X28" s="2"/>
      <c r="Y28" s="2"/>
      <c r="Z28" s="2"/>
      <c r="AA28" s="2"/>
    </row>
    <row r="29" spans="1:32" x14ac:dyDescent="0.2">
      <c r="A29" s="27" t="s">
        <v>59</v>
      </c>
      <c r="B29" s="20" t="s">
        <v>60</v>
      </c>
      <c r="C29" s="7" t="s">
        <v>55</v>
      </c>
      <c r="D29" s="10" t="s">
        <v>6</v>
      </c>
      <c r="E29" s="10" t="s">
        <v>9</v>
      </c>
      <c r="F29" s="10" t="s">
        <v>56</v>
      </c>
      <c r="G29" s="10" t="s">
        <v>11</v>
      </c>
      <c r="I29" s="39" t="s">
        <v>253</v>
      </c>
      <c r="J29" s="69">
        <v>75</v>
      </c>
      <c r="K29" s="69">
        <v>50.4</v>
      </c>
      <c r="L29" s="69">
        <f t="shared" ref="L29" si="4">LOG10(K29)</f>
        <v>1.7024305364455252</v>
      </c>
      <c r="M29" s="70">
        <v>84.9</v>
      </c>
      <c r="N29" s="71">
        <f>LOG10(M29)</f>
        <v>1.9289076902439528</v>
      </c>
      <c r="O29" s="70">
        <v>8.6999999999999993</v>
      </c>
      <c r="P29" s="71">
        <f>LOG10(O29)</f>
        <v>0.93951925261861846</v>
      </c>
      <c r="Q29" s="64">
        <v>11</v>
      </c>
      <c r="R29" s="64">
        <v>8</v>
      </c>
      <c r="U29" s="68" t="s">
        <v>225</v>
      </c>
      <c r="V29" s="68" t="s">
        <v>226</v>
      </c>
      <c r="W29" s="2"/>
      <c r="X29" s="2"/>
      <c r="Y29" s="2"/>
      <c r="Z29" s="2"/>
      <c r="AA29" s="2"/>
    </row>
    <row r="30" spans="1:32" x14ac:dyDescent="0.2">
      <c r="A30" s="27" t="s">
        <v>59</v>
      </c>
      <c r="B30" s="20" t="s">
        <v>60</v>
      </c>
      <c r="C30" s="7" t="s">
        <v>55</v>
      </c>
      <c r="D30" s="10" t="s">
        <v>6</v>
      </c>
      <c r="E30" s="10" t="s">
        <v>9</v>
      </c>
      <c r="F30" s="10" t="s">
        <v>56</v>
      </c>
      <c r="G30" s="10" t="s">
        <v>11</v>
      </c>
      <c r="I30" s="39" t="s">
        <v>254</v>
      </c>
      <c r="J30" s="69" t="s">
        <v>6</v>
      </c>
      <c r="K30" s="69" t="s">
        <v>6</v>
      </c>
      <c r="L30" s="69" t="s">
        <v>6</v>
      </c>
      <c r="M30" s="70">
        <v>50</v>
      </c>
      <c r="N30" s="71">
        <f>LOG10(M30)</f>
        <v>1.6989700043360187</v>
      </c>
      <c r="O30" s="70">
        <v>6.8</v>
      </c>
      <c r="P30" s="71">
        <f>LOG10(O30)</f>
        <v>0.83250891270623628</v>
      </c>
      <c r="Q30" s="64">
        <v>12</v>
      </c>
      <c r="T30" s="1" t="s">
        <v>227</v>
      </c>
      <c r="U30" s="72">
        <f>COUNT(L3:L51)</f>
        <v>17</v>
      </c>
      <c r="V30" s="72">
        <f>COUNT(L57:L107)</f>
        <v>26</v>
      </c>
    </row>
    <row r="31" spans="1:32" x14ac:dyDescent="0.2">
      <c r="A31" s="37" t="s">
        <v>61</v>
      </c>
      <c r="B31" s="38" t="s">
        <v>62</v>
      </c>
      <c r="C31" s="7" t="s">
        <v>55</v>
      </c>
      <c r="D31" s="10" t="s">
        <v>6</v>
      </c>
      <c r="E31" s="10" t="s">
        <v>9</v>
      </c>
      <c r="F31" s="10" t="s">
        <v>56</v>
      </c>
      <c r="G31" s="10" t="s">
        <v>11</v>
      </c>
      <c r="J31" s="69"/>
      <c r="K31" s="69"/>
      <c r="L31" s="69"/>
      <c r="M31" s="70"/>
      <c r="N31" s="71"/>
      <c r="O31" s="70"/>
      <c r="P31" s="71"/>
      <c r="T31" s="7" t="s">
        <v>228</v>
      </c>
      <c r="U31" s="73">
        <f>T52</f>
        <v>0.87325449482562789</v>
      </c>
      <c r="V31" s="73">
        <f>U52</f>
        <v>1.0719631435652426</v>
      </c>
    </row>
    <row r="32" spans="1:32" x14ac:dyDescent="0.2">
      <c r="A32" s="23" t="s">
        <v>63</v>
      </c>
      <c r="B32" s="31" t="s">
        <v>64</v>
      </c>
      <c r="C32" s="39" t="s">
        <v>55</v>
      </c>
      <c r="D32" s="10" t="s">
        <v>6</v>
      </c>
      <c r="E32" s="10" t="s">
        <v>9</v>
      </c>
      <c r="F32" s="10" t="s">
        <v>56</v>
      </c>
      <c r="G32" s="10" t="s">
        <v>11</v>
      </c>
      <c r="J32" s="69"/>
      <c r="K32" s="69"/>
      <c r="L32" s="69"/>
      <c r="M32" s="70"/>
      <c r="N32" s="71"/>
      <c r="O32" s="70"/>
      <c r="P32" s="71"/>
      <c r="T32" s="1" t="s">
        <v>230</v>
      </c>
      <c r="U32" s="73">
        <f>STEYX(P3:P51,L3:L51)</f>
        <v>0.10800220379094376</v>
      </c>
      <c r="V32" s="73">
        <f>STEYX(P57:P107,L57:L107)</f>
        <v>0.14300965555999312</v>
      </c>
    </row>
    <row r="33" spans="1:22" x14ac:dyDescent="0.2">
      <c r="A33" s="23" t="s">
        <v>65</v>
      </c>
      <c r="B33" s="31" t="s">
        <v>66</v>
      </c>
      <c r="C33" s="39" t="s">
        <v>55</v>
      </c>
      <c r="D33" s="10" t="s">
        <v>6</v>
      </c>
      <c r="E33" s="10" t="s">
        <v>9</v>
      </c>
      <c r="F33" s="10" t="s">
        <v>56</v>
      </c>
      <c r="G33" s="10" t="s">
        <v>11</v>
      </c>
      <c r="J33" s="69"/>
      <c r="K33" s="69"/>
      <c r="L33" s="69"/>
      <c r="M33" s="70"/>
      <c r="N33" s="71"/>
      <c r="O33" s="70"/>
      <c r="P33" s="71"/>
      <c r="T33" s="1" t="s">
        <v>231</v>
      </c>
      <c r="U33" s="73">
        <f>STDEV(L3:L51)</f>
        <v>0.46675271151769165</v>
      </c>
      <c r="V33" s="73">
        <f>STDEV(L57:L107)</f>
        <v>0.23472348232774673</v>
      </c>
    </row>
    <row r="34" spans="1:22" x14ac:dyDescent="0.2">
      <c r="A34" s="23" t="s">
        <v>67</v>
      </c>
      <c r="B34" s="31" t="s">
        <v>68</v>
      </c>
      <c r="C34" s="39" t="s">
        <v>55</v>
      </c>
      <c r="D34" s="10" t="s">
        <v>6</v>
      </c>
      <c r="E34" s="10" t="s">
        <v>9</v>
      </c>
      <c r="F34" s="10" t="s">
        <v>56</v>
      </c>
      <c r="G34" s="10" t="s">
        <v>11</v>
      </c>
      <c r="J34" s="69"/>
      <c r="K34" s="69"/>
      <c r="L34" s="69"/>
      <c r="M34" s="70"/>
      <c r="N34" s="71"/>
      <c r="O34" s="70"/>
      <c r="P34" s="71"/>
      <c r="T34" s="1" t="s">
        <v>233</v>
      </c>
      <c r="U34" s="74">
        <f>U32/(U33*SQRT(U30-1))</f>
        <v>5.7847657402869783E-2</v>
      </c>
      <c r="V34" s="74">
        <f>V32/(V33*SQRT(V30-1))</f>
        <v>0.12185372689751366</v>
      </c>
    </row>
    <row r="35" spans="1:22" x14ac:dyDescent="0.2">
      <c r="A35" s="18" t="s">
        <v>69</v>
      </c>
      <c r="B35" s="9" t="s">
        <v>70</v>
      </c>
      <c r="C35" s="7" t="s">
        <v>55</v>
      </c>
      <c r="D35" s="10" t="s">
        <v>6</v>
      </c>
      <c r="E35" s="10" t="s">
        <v>9</v>
      </c>
      <c r="F35" s="7" t="s">
        <v>56</v>
      </c>
      <c r="G35" s="7" t="s">
        <v>11</v>
      </c>
      <c r="J35" s="69"/>
      <c r="K35" s="69"/>
      <c r="L35" s="69"/>
      <c r="M35" s="70"/>
      <c r="N35" s="71"/>
      <c r="O35" s="70"/>
      <c r="P35" s="71"/>
      <c r="T35" s="1" t="s">
        <v>234</v>
      </c>
      <c r="U35" s="72"/>
      <c r="V35" s="75">
        <f>((U30-2)*U32^2+(V30-2)*V32^2)/(U30+V30-4)</f>
        <v>1.7072036368123513E-2</v>
      </c>
    </row>
    <row r="36" spans="1:22" x14ac:dyDescent="0.2">
      <c r="A36" s="23" t="s">
        <v>71</v>
      </c>
      <c r="B36" s="31" t="s">
        <v>72</v>
      </c>
      <c r="C36" s="7" t="s">
        <v>55</v>
      </c>
      <c r="D36" s="10" t="s">
        <v>6</v>
      </c>
      <c r="E36" s="10" t="s">
        <v>9</v>
      </c>
      <c r="F36" s="10" t="s">
        <v>56</v>
      </c>
      <c r="G36" s="10" t="s">
        <v>11</v>
      </c>
      <c r="J36" s="69"/>
      <c r="K36" s="69"/>
      <c r="L36" s="69"/>
      <c r="M36" s="70"/>
      <c r="N36" s="71"/>
      <c r="O36" s="70"/>
      <c r="P36" s="71"/>
      <c r="T36" s="1" t="s">
        <v>235</v>
      </c>
      <c r="U36" s="73">
        <f>SQRT(U34^2+V34^2)</f>
        <v>0.13488766521003187</v>
      </c>
      <c r="V36" s="73">
        <f>SQRT(V35)*SQRT(1/(U33^2*(U30-1))+1/(V33^2*(V30-1)))</f>
        <v>0.13150013719919612</v>
      </c>
    </row>
    <row r="37" spans="1:22" x14ac:dyDescent="0.2">
      <c r="A37" s="19" t="s">
        <v>73</v>
      </c>
      <c r="B37" s="20" t="s">
        <v>344</v>
      </c>
      <c r="C37" s="7" t="s">
        <v>55</v>
      </c>
      <c r="D37" s="7" t="s">
        <v>74</v>
      </c>
      <c r="E37" s="10" t="s">
        <v>9</v>
      </c>
      <c r="F37" s="10" t="s">
        <v>56</v>
      </c>
      <c r="G37" s="10" t="s">
        <v>11</v>
      </c>
      <c r="I37" s="39" t="s">
        <v>248</v>
      </c>
      <c r="J37" s="69">
        <v>95</v>
      </c>
      <c r="K37" s="69">
        <v>63.83</v>
      </c>
      <c r="L37" s="69">
        <f t="shared" ref="L37:L38" si="5">LOG10(K37)</f>
        <v>1.8050248444298052</v>
      </c>
      <c r="M37" s="70">
        <v>92.42</v>
      </c>
      <c r="N37" s="71">
        <f>LOG10(M37)</f>
        <v>1.9657659641826861</v>
      </c>
      <c r="O37" s="70">
        <v>12.164999999999999</v>
      </c>
      <c r="P37" s="71">
        <f>LOG10(O37)</f>
        <v>1.0851121132668373</v>
      </c>
      <c r="Q37" s="64">
        <v>13</v>
      </c>
      <c r="R37" s="64">
        <v>9</v>
      </c>
      <c r="T37" s="1" t="s">
        <v>238</v>
      </c>
      <c r="U37" s="73">
        <f>(U31-V31)/(U36)</f>
        <v>-1.4731417319011932</v>
      </c>
      <c r="V37" s="73">
        <f>(U31-V31)/V36</f>
        <v>-1.5110908092712578</v>
      </c>
    </row>
    <row r="38" spans="1:22" x14ac:dyDescent="0.2">
      <c r="A38" s="19" t="s">
        <v>73</v>
      </c>
      <c r="B38" s="20" t="s">
        <v>344</v>
      </c>
      <c r="C38" s="7" t="s">
        <v>55</v>
      </c>
      <c r="D38" s="7" t="s">
        <v>74</v>
      </c>
      <c r="E38" s="10" t="s">
        <v>9</v>
      </c>
      <c r="F38" s="10" t="s">
        <v>56</v>
      </c>
      <c r="G38" s="10" t="s">
        <v>11</v>
      </c>
      <c r="I38" s="39" t="s">
        <v>255</v>
      </c>
      <c r="J38" s="69">
        <v>71.3</v>
      </c>
      <c r="K38" s="69">
        <v>53.84</v>
      </c>
      <c r="L38" s="69">
        <f t="shared" si="5"/>
        <v>1.7311050512159205</v>
      </c>
      <c r="M38" s="70">
        <v>82.64</v>
      </c>
      <c r="N38" s="71">
        <f>LOG10(M38)</f>
        <v>1.9171903085115642</v>
      </c>
      <c r="O38" s="70">
        <v>11.074999999999999</v>
      </c>
      <c r="P38" s="71">
        <f>LOG10(O38)</f>
        <v>1.0443437348951072</v>
      </c>
      <c r="Q38" s="64">
        <v>14</v>
      </c>
      <c r="R38" s="64">
        <v>10</v>
      </c>
      <c r="T38" s="1" t="s">
        <v>239</v>
      </c>
      <c r="U38" s="68">
        <f>(U30+V30-4)</f>
        <v>39</v>
      </c>
      <c r="V38" s="68">
        <f>U30+V30-4</f>
        <v>39</v>
      </c>
    </row>
    <row r="39" spans="1:22" x14ac:dyDescent="0.2">
      <c r="A39" s="23" t="s">
        <v>75</v>
      </c>
      <c r="B39" s="24" t="s">
        <v>76</v>
      </c>
      <c r="C39" s="7" t="s">
        <v>55</v>
      </c>
      <c r="D39" s="7" t="s">
        <v>74</v>
      </c>
      <c r="E39" s="10" t="s">
        <v>9</v>
      </c>
      <c r="F39" s="10" t="s">
        <v>56</v>
      </c>
      <c r="G39" s="10" t="s">
        <v>11</v>
      </c>
      <c r="J39" s="69"/>
      <c r="K39" s="69"/>
      <c r="L39" s="69"/>
      <c r="M39" s="70"/>
      <c r="N39" s="71"/>
      <c r="O39" s="70"/>
      <c r="P39" s="71"/>
      <c r="T39" s="1" t="s">
        <v>241</v>
      </c>
      <c r="U39" s="76">
        <v>0.1</v>
      </c>
      <c r="V39" s="76">
        <v>0.1</v>
      </c>
    </row>
    <row r="40" spans="1:22" x14ac:dyDescent="0.2">
      <c r="A40" s="19" t="s">
        <v>77</v>
      </c>
      <c r="B40" s="20" t="s">
        <v>78</v>
      </c>
      <c r="C40" s="7" t="s">
        <v>55</v>
      </c>
      <c r="D40" s="7" t="s">
        <v>74</v>
      </c>
      <c r="E40" s="10" t="s">
        <v>9</v>
      </c>
      <c r="F40" s="10" t="s">
        <v>56</v>
      </c>
      <c r="G40" s="10" t="s">
        <v>11</v>
      </c>
      <c r="I40" s="39" t="s">
        <v>256</v>
      </c>
      <c r="J40" s="69">
        <v>418</v>
      </c>
      <c r="K40" s="69">
        <v>399</v>
      </c>
      <c r="L40" s="69">
        <f t="shared" ref="L40:L41" si="6">LOG10(K40)</f>
        <v>2.6009728956867484</v>
      </c>
      <c r="M40" s="70">
        <v>450.5</v>
      </c>
      <c r="N40" s="71">
        <f>LOG10(M40)</f>
        <v>2.6536947953150816</v>
      </c>
      <c r="O40" s="70">
        <v>36</v>
      </c>
      <c r="P40" s="71">
        <f>LOG10(O40)</f>
        <v>1.5563025007672873</v>
      </c>
      <c r="Q40" s="64">
        <v>15</v>
      </c>
      <c r="R40" s="64">
        <v>11</v>
      </c>
      <c r="T40" s="1" t="s">
        <v>243</v>
      </c>
      <c r="U40" s="78">
        <f>TDIST(ABS(U37),U38,2)</f>
        <v>0.14873856195302379</v>
      </c>
      <c r="V40" s="79">
        <f>TDIST(ABS(V37),V38,2)</f>
        <v>0.13882633384865234</v>
      </c>
    </row>
    <row r="41" spans="1:22" x14ac:dyDescent="0.2">
      <c r="A41" s="19" t="s">
        <v>77</v>
      </c>
      <c r="B41" s="20" t="s">
        <v>78</v>
      </c>
      <c r="C41" s="7" t="s">
        <v>55</v>
      </c>
      <c r="D41" s="7" t="s">
        <v>74</v>
      </c>
      <c r="E41" s="10" t="s">
        <v>9</v>
      </c>
      <c r="F41" s="10" t="s">
        <v>56</v>
      </c>
      <c r="G41" s="10" t="s">
        <v>11</v>
      </c>
      <c r="I41" s="18" t="s">
        <v>256</v>
      </c>
      <c r="J41" s="69">
        <v>616</v>
      </c>
      <c r="K41" s="69">
        <v>710.67000000000007</v>
      </c>
      <c r="L41" s="69">
        <f t="shared" si="6"/>
        <v>2.8516679826586215</v>
      </c>
      <c r="M41" s="70">
        <v>591.33000000000004</v>
      </c>
      <c r="N41" s="71">
        <f>LOG10(M41)</f>
        <v>2.7718299126604533</v>
      </c>
      <c r="O41" s="70">
        <v>64</v>
      </c>
      <c r="P41" s="71">
        <f>LOG10(O41)</f>
        <v>1.8061799739838871</v>
      </c>
      <c r="Q41" s="64">
        <v>16</v>
      </c>
      <c r="R41" s="64">
        <v>12</v>
      </c>
      <c r="T41" s="1" t="s">
        <v>245</v>
      </c>
      <c r="U41" s="73">
        <f>TINV(U39,U38)</f>
        <v>1.6848751217112248</v>
      </c>
      <c r="V41" s="73">
        <f>TINV(V39,V38)</f>
        <v>1.6848751217112248</v>
      </c>
    </row>
    <row r="42" spans="1:22" x14ac:dyDescent="0.2">
      <c r="A42" s="23" t="s">
        <v>79</v>
      </c>
      <c r="B42" s="24" t="s">
        <v>80</v>
      </c>
      <c r="C42" s="7" t="s">
        <v>55</v>
      </c>
      <c r="D42" s="7" t="s">
        <v>74</v>
      </c>
      <c r="E42" s="10" t="s">
        <v>9</v>
      </c>
      <c r="F42" s="10" t="s">
        <v>56</v>
      </c>
      <c r="G42" s="10" t="s">
        <v>11</v>
      </c>
      <c r="J42" s="69"/>
      <c r="K42" s="69"/>
      <c r="L42" s="69"/>
      <c r="M42" s="70"/>
      <c r="N42" s="71"/>
      <c r="O42" s="70"/>
      <c r="P42" s="71"/>
      <c r="T42" s="1" t="s">
        <v>246</v>
      </c>
      <c r="U42" s="80" t="str">
        <f>IF(U40&lt;U39,"Yes","No")</f>
        <v>No</v>
      </c>
      <c r="V42" s="80" t="str">
        <f>IF(V40&lt;V39,"Yes","No")</f>
        <v>No</v>
      </c>
    </row>
    <row r="43" spans="1:22" x14ac:dyDescent="0.2">
      <c r="A43" s="19" t="s">
        <v>81</v>
      </c>
      <c r="B43" s="20" t="s">
        <v>82</v>
      </c>
      <c r="C43" s="7" t="s">
        <v>55</v>
      </c>
      <c r="D43" s="7" t="s">
        <v>74</v>
      </c>
      <c r="E43" s="10" t="s">
        <v>9</v>
      </c>
      <c r="F43" s="10" t="s">
        <v>56</v>
      </c>
      <c r="G43" s="10" t="s">
        <v>11</v>
      </c>
      <c r="I43" s="39" t="s">
        <v>257</v>
      </c>
      <c r="J43" s="69">
        <v>3000</v>
      </c>
      <c r="K43" s="69">
        <v>2262.0700000000002</v>
      </c>
      <c r="L43" s="69">
        <f t="shared" ref="L43" si="7">LOG10(K43)</f>
        <v>3.3545060400869402</v>
      </c>
      <c r="M43" s="70">
        <v>3275.87</v>
      </c>
      <c r="N43" s="71">
        <f>LOG10(M43)</f>
        <v>3.5153266588384171</v>
      </c>
      <c r="O43" s="70">
        <v>360.93</v>
      </c>
      <c r="P43" s="71">
        <f>LOG10(O43)</f>
        <v>2.5574229815135743</v>
      </c>
      <c r="Q43" s="64">
        <v>17</v>
      </c>
      <c r="R43" s="64">
        <v>13</v>
      </c>
      <c r="T43" s="81" t="s">
        <v>247</v>
      </c>
      <c r="U43" s="82">
        <f>U34*U41</f>
        <v>9.7466078807369461E-2</v>
      </c>
      <c r="V43" s="75">
        <f>V34*V41</f>
        <v>0.20530831293741467</v>
      </c>
    </row>
    <row r="44" spans="1:22" x14ac:dyDescent="0.2">
      <c r="A44" s="23" t="s">
        <v>83</v>
      </c>
      <c r="B44" s="24" t="s">
        <v>84</v>
      </c>
      <c r="C44" s="7" t="s">
        <v>55</v>
      </c>
      <c r="D44" s="7" t="s">
        <v>74</v>
      </c>
      <c r="E44" s="10" t="s">
        <v>9</v>
      </c>
      <c r="F44" s="10" t="s">
        <v>56</v>
      </c>
      <c r="G44" s="10" t="s">
        <v>11</v>
      </c>
      <c r="J44" s="69"/>
      <c r="K44" s="69"/>
      <c r="L44" s="69"/>
      <c r="M44" s="70"/>
      <c r="N44" s="71"/>
      <c r="O44" s="70"/>
      <c r="P44" s="71"/>
      <c r="T44" s="81" t="s">
        <v>249</v>
      </c>
      <c r="U44" s="83">
        <f>U31+U43</f>
        <v>0.97072057363299735</v>
      </c>
      <c r="V44" s="73">
        <f>V31+V43</f>
        <v>1.2772714565026573</v>
      </c>
    </row>
    <row r="45" spans="1:22" x14ac:dyDescent="0.2">
      <c r="A45" s="25" t="s">
        <v>85</v>
      </c>
      <c r="B45" s="26" t="s">
        <v>86</v>
      </c>
      <c r="C45" s="16" t="s">
        <v>6</v>
      </c>
      <c r="D45" s="16" t="s">
        <v>6</v>
      </c>
      <c r="E45" s="16" t="s">
        <v>9</v>
      </c>
      <c r="F45" s="16" t="s">
        <v>56</v>
      </c>
      <c r="G45" s="16" t="s">
        <v>11</v>
      </c>
      <c r="I45" s="39" t="s">
        <v>258</v>
      </c>
      <c r="J45" s="69">
        <v>195.95</v>
      </c>
      <c r="K45" s="69">
        <v>145.18</v>
      </c>
      <c r="L45" s="69">
        <f t="shared" ref="L45" si="8">LOG10(K45)</f>
        <v>2.161906792067279</v>
      </c>
      <c r="M45" s="70">
        <v>119.31</v>
      </c>
      <c r="N45" s="71">
        <f>LOG10(M45)</f>
        <v>2.0766768457056428</v>
      </c>
      <c r="O45" s="70">
        <v>22.119999999999997</v>
      </c>
      <c r="P45" s="71">
        <f>LOG10(O45)</f>
        <v>1.3447851226326606</v>
      </c>
      <c r="Q45" s="64">
        <v>18</v>
      </c>
      <c r="R45" s="64">
        <v>14</v>
      </c>
      <c r="T45" s="81" t="s">
        <v>250</v>
      </c>
      <c r="U45" s="84">
        <f>U31-U43</f>
        <v>0.77578841601825843</v>
      </c>
      <c r="V45" s="74">
        <f>V31-V43</f>
        <v>0.86665483062782789</v>
      </c>
    </row>
    <row r="46" spans="1:22" x14ac:dyDescent="0.2">
      <c r="A46" s="40" t="s">
        <v>87</v>
      </c>
      <c r="B46" s="41" t="s">
        <v>88</v>
      </c>
      <c r="C46" s="16" t="s">
        <v>6</v>
      </c>
      <c r="D46" s="16" t="s">
        <v>6</v>
      </c>
      <c r="E46" s="17" t="s">
        <v>9</v>
      </c>
      <c r="F46" s="16" t="s">
        <v>56</v>
      </c>
      <c r="G46" s="16" t="s">
        <v>11</v>
      </c>
      <c r="J46" s="69"/>
      <c r="K46" s="69"/>
      <c r="L46" s="69"/>
      <c r="M46" s="70"/>
      <c r="N46" s="71"/>
      <c r="O46" s="70"/>
      <c r="P46" s="71"/>
      <c r="T46" s="1" t="s">
        <v>251</v>
      </c>
      <c r="U46" s="82">
        <f>SQRT(V35*(1/U30+1/V30+(AVERAGE(N31:N84))^2/((U30-1)*U33^2)+(AVERAGE(N88:N134))^2/((V30-1)*V33^2)))</f>
        <v>0.29372433921874108</v>
      </c>
    </row>
    <row r="47" spans="1:22" x14ac:dyDescent="0.2">
      <c r="A47" s="8" t="s">
        <v>87</v>
      </c>
      <c r="B47" s="9" t="s">
        <v>89</v>
      </c>
      <c r="C47" s="10" t="s">
        <v>6</v>
      </c>
      <c r="D47" s="10" t="s">
        <v>6</v>
      </c>
      <c r="E47" s="10" t="s">
        <v>9</v>
      </c>
      <c r="F47" s="3" t="s">
        <v>56</v>
      </c>
      <c r="G47" s="3" t="s">
        <v>11</v>
      </c>
      <c r="J47" s="69"/>
      <c r="K47" s="69"/>
      <c r="L47" s="69"/>
      <c r="M47" s="70"/>
      <c r="N47" s="71"/>
      <c r="O47" s="70"/>
      <c r="P47" s="71"/>
      <c r="T47" s="1" t="s">
        <v>238</v>
      </c>
      <c r="U47" s="83">
        <f>ABS((T53-U53)/U46)</f>
        <v>0.21315252509112434</v>
      </c>
    </row>
    <row r="48" spans="1:22" x14ac:dyDescent="0.2">
      <c r="A48" s="25" t="s">
        <v>90</v>
      </c>
      <c r="B48" s="26" t="s">
        <v>91</v>
      </c>
      <c r="C48" s="16" t="s">
        <v>92</v>
      </c>
      <c r="D48" s="16" t="s">
        <v>93</v>
      </c>
      <c r="E48" s="17" t="s">
        <v>9</v>
      </c>
      <c r="F48" s="16" t="s">
        <v>56</v>
      </c>
      <c r="G48" s="16" t="s">
        <v>11</v>
      </c>
      <c r="I48" s="39" t="s">
        <v>259</v>
      </c>
      <c r="J48" s="69">
        <v>237.65</v>
      </c>
      <c r="K48" s="69">
        <v>199.45999999999998</v>
      </c>
      <c r="L48" s="69">
        <f t="shared" ref="L48:L50" si="9">LOG10(K48)</f>
        <v>2.2998558147042671</v>
      </c>
      <c r="M48" s="70">
        <v>233.31</v>
      </c>
      <c r="N48" s="71">
        <f>LOG10(M48)</f>
        <v>2.3679333536747871</v>
      </c>
      <c r="O48" s="70">
        <v>23.65</v>
      </c>
      <c r="P48" s="71">
        <f>LOG10(O48)</f>
        <v>1.3738311450738303</v>
      </c>
      <c r="Q48" s="64">
        <v>19</v>
      </c>
      <c r="R48" s="64">
        <v>15</v>
      </c>
      <c r="T48" s="1" t="s">
        <v>243</v>
      </c>
      <c r="U48" s="78">
        <f>TDIST(U47,U38,2)</f>
        <v>0.83231832885064927</v>
      </c>
    </row>
    <row r="49" spans="1:26" x14ac:dyDescent="0.2">
      <c r="A49" s="27" t="s">
        <v>90</v>
      </c>
      <c r="B49" s="20" t="s">
        <v>91</v>
      </c>
      <c r="C49" s="3" t="s">
        <v>92</v>
      </c>
      <c r="D49" s="10" t="s">
        <v>93</v>
      </c>
      <c r="E49" s="10" t="s">
        <v>9</v>
      </c>
      <c r="F49" s="10" t="s">
        <v>56</v>
      </c>
      <c r="G49" s="10" t="s">
        <v>11</v>
      </c>
      <c r="I49" s="39" t="s">
        <v>260</v>
      </c>
      <c r="J49" s="69">
        <v>242.49</v>
      </c>
      <c r="K49" s="69">
        <v>215.99</v>
      </c>
      <c r="L49" s="69">
        <f t="shared" si="9"/>
        <v>2.3344336444594807</v>
      </c>
      <c r="M49" s="70">
        <v>280.24</v>
      </c>
      <c r="N49" s="71">
        <f>LOG10(M49)</f>
        <v>2.4475301243096359</v>
      </c>
      <c r="O49" s="70">
        <v>21.875</v>
      </c>
      <c r="P49" s="71">
        <f>LOG10(O49)</f>
        <v>1.3399480616943509</v>
      </c>
      <c r="Q49" s="64">
        <v>20</v>
      </c>
      <c r="R49" s="64">
        <v>16</v>
      </c>
      <c r="T49" s="1" t="s">
        <v>246</v>
      </c>
      <c r="U49" s="80" t="str">
        <f>IF(U47&gt;U41,"Yes","No")</f>
        <v>No</v>
      </c>
    </row>
    <row r="50" spans="1:26" x14ac:dyDescent="0.2">
      <c r="A50" s="25" t="s">
        <v>94</v>
      </c>
      <c r="B50" s="26" t="s">
        <v>95</v>
      </c>
      <c r="C50" s="17" t="s">
        <v>6</v>
      </c>
      <c r="D50" s="17" t="s">
        <v>93</v>
      </c>
      <c r="E50" s="17" t="s">
        <v>9</v>
      </c>
      <c r="F50" s="17" t="s">
        <v>96</v>
      </c>
      <c r="G50" s="17" t="s">
        <v>11</v>
      </c>
      <c r="I50" s="39" t="s">
        <v>261</v>
      </c>
      <c r="J50" s="69">
        <v>165</v>
      </c>
      <c r="K50" s="69">
        <v>175.32999999999998</v>
      </c>
      <c r="L50" s="69">
        <f t="shared" si="9"/>
        <v>2.2438562328065057</v>
      </c>
      <c r="M50" s="70">
        <v>183.5</v>
      </c>
      <c r="N50" s="71">
        <f>LOG10(M50)</f>
        <v>2.2636360685881081</v>
      </c>
      <c r="O50" s="70">
        <v>23</v>
      </c>
      <c r="P50" s="71">
        <f>LOG10(O50)</f>
        <v>1.3617278360175928</v>
      </c>
      <c r="Q50" s="64">
        <v>21</v>
      </c>
      <c r="R50" s="64">
        <v>17</v>
      </c>
    </row>
    <row r="51" spans="1:26" x14ac:dyDescent="0.2">
      <c r="A51" s="21" t="s">
        <v>97</v>
      </c>
      <c r="B51" s="22" t="s">
        <v>98</v>
      </c>
      <c r="C51" s="17" t="s">
        <v>6</v>
      </c>
      <c r="D51" s="17" t="s">
        <v>93</v>
      </c>
      <c r="E51" s="17" t="s">
        <v>9</v>
      </c>
      <c r="F51" s="17" t="s">
        <v>96</v>
      </c>
      <c r="G51" s="17" t="s">
        <v>11</v>
      </c>
      <c r="J51" s="69"/>
      <c r="K51" s="69"/>
      <c r="L51" s="69"/>
      <c r="M51" s="70"/>
      <c r="N51" s="71"/>
      <c r="O51" s="70"/>
      <c r="P51" s="71"/>
      <c r="T51" s="64" t="s">
        <v>225</v>
      </c>
      <c r="U51" s="64" t="s">
        <v>226</v>
      </c>
    </row>
    <row r="52" spans="1:26" x14ac:dyDescent="0.2">
      <c r="A52" s="50"/>
      <c r="B52" s="51"/>
      <c r="T52" s="85">
        <f>SIGN(_xlfn.COVARIANCE.P(L3:L51,P3:P51))*(SQRT(_xlfn.VAR.P(P3:P51))/SQRT(_xlfn.VAR.P(L3:L51)))</f>
        <v>0.87325449482562789</v>
      </c>
      <c r="U52" s="85">
        <f>SIGN(_xlfn.COVARIANCE.P(L57:L107,P57:P107))*(SQRT(_xlfn.VAR.P(P57:P107))/SQRT(_xlfn.VAR.P(L57:L107)))</f>
        <v>1.0719631435652426</v>
      </c>
    </row>
    <row r="53" spans="1:26" x14ac:dyDescent="0.2">
      <c r="A53" s="50"/>
      <c r="B53" s="51"/>
      <c r="T53" s="86">
        <f>AVERAGE(P3:P51)-T52*AVERAGE(L3:L51)</f>
        <v>-0.65093620604668989</v>
      </c>
      <c r="U53" s="86">
        <f>AVERAGE(P57:P107)-U52*AVERAGE(L57:L107)</f>
        <v>-0.71354429063188651</v>
      </c>
    </row>
    <row r="54" spans="1:26" x14ac:dyDescent="0.2">
      <c r="A54" s="50"/>
      <c r="B54" s="51"/>
    </row>
    <row r="55" spans="1:26" x14ac:dyDescent="0.2">
      <c r="A55" s="50"/>
      <c r="B55" s="51"/>
    </row>
    <row r="56" spans="1:26" ht="13.5" thickBot="1" x14ac:dyDescent="0.25">
      <c r="A56" s="6" t="s">
        <v>110</v>
      </c>
      <c r="B56" s="5"/>
      <c r="C56" s="6" t="s">
        <v>1</v>
      </c>
      <c r="D56" s="6" t="s">
        <v>2</v>
      </c>
      <c r="E56" s="6" t="s">
        <v>3</v>
      </c>
      <c r="F56" s="6" t="s">
        <v>4</v>
      </c>
      <c r="G56" s="6" t="s">
        <v>5</v>
      </c>
      <c r="I56" s="65" t="s">
        <v>217</v>
      </c>
      <c r="J56" s="66" t="s">
        <v>218</v>
      </c>
      <c r="K56" s="66" t="s">
        <v>219</v>
      </c>
      <c r="L56" s="66" t="s">
        <v>220</v>
      </c>
      <c r="M56" s="66" t="s">
        <v>221</v>
      </c>
      <c r="N56" s="66" t="s">
        <v>222</v>
      </c>
      <c r="O56" s="66" t="s">
        <v>223</v>
      </c>
      <c r="P56" s="66" t="s">
        <v>224</v>
      </c>
    </row>
    <row r="57" spans="1:26" ht="13.5" thickTop="1" x14ac:dyDescent="0.2">
      <c r="A57" s="52" t="s">
        <v>111</v>
      </c>
      <c r="B57" s="9"/>
      <c r="C57" s="10" t="s">
        <v>112</v>
      </c>
      <c r="D57" s="126" t="s">
        <v>117</v>
      </c>
      <c r="E57" s="10" t="s">
        <v>113</v>
      </c>
      <c r="F57" s="10" t="s">
        <v>6</v>
      </c>
      <c r="G57" s="10" t="s">
        <v>114</v>
      </c>
      <c r="J57" s="69"/>
      <c r="K57" s="69"/>
      <c r="L57" s="69"/>
      <c r="M57" s="70"/>
      <c r="N57" s="71"/>
      <c r="O57" s="88"/>
      <c r="P57" s="71"/>
      <c r="Y57" s="7" t="s">
        <v>115</v>
      </c>
      <c r="Z57" s="7" t="s">
        <v>116</v>
      </c>
    </row>
    <row r="58" spans="1:26" x14ac:dyDescent="0.2">
      <c r="A58" s="135" t="s">
        <v>338</v>
      </c>
      <c r="B58" s="128" t="s">
        <v>339</v>
      </c>
      <c r="C58" s="127" t="s">
        <v>112</v>
      </c>
      <c r="D58" s="127" t="s">
        <v>117</v>
      </c>
      <c r="E58" s="127" t="s">
        <v>113</v>
      </c>
      <c r="F58" s="127" t="s">
        <v>6</v>
      </c>
      <c r="G58" s="127" t="s">
        <v>114</v>
      </c>
      <c r="J58" s="69"/>
      <c r="K58" s="69"/>
      <c r="L58" s="69"/>
      <c r="M58" s="70"/>
      <c r="N58" s="71"/>
      <c r="O58" s="88"/>
      <c r="P58" s="71"/>
      <c r="Y58" s="7"/>
      <c r="Z58" s="7"/>
    </row>
    <row r="59" spans="1:26" x14ac:dyDescent="0.2">
      <c r="A59" s="14" t="s">
        <v>115</v>
      </c>
      <c r="B59" s="26" t="s">
        <v>116</v>
      </c>
      <c r="C59" s="17" t="s">
        <v>6</v>
      </c>
      <c r="D59" s="17" t="s">
        <v>117</v>
      </c>
      <c r="E59" s="17" t="s">
        <v>113</v>
      </c>
      <c r="F59" s="17" t="s">
        <v>6</v>
      </c>
      <c r="G59" s="17" t="s">
        <v>114</v>
      </c>
      <c r="I59" s="39" t="s">
        <v>262</v>
      </c>
      <c r="J59" s="69">
        <v>177</v>
      </c>
      <c r="K59" s="69">
        <v>129.32999999999998</v>
      </c>
      <c r="L59" s="69">
        <f t="shared" ref="L59" si="10">LOG10(K59)</f>
        <v>2.1116992775735506</v>
      </c>
      <c r="M59" s="70">
        <v>205</v>
      </c>
      <c r="N59" s="71">
        <f>LOG10(M59)</f>
        <v>2.3117538610557542</v>
      </c>
      <c r="O59" s="88">
        <v>36.83</v>
      </c>
      <c r="P59" s="71">
        <f>LOG10(O59)</f>
        <v>1.5662017188549129</v>
      </c>
      <c r="Q59" s="64">
        <v>1</v>
      </c>
      <c r="R59" s="64">
        <v>1</v>
      </c>
      <c r="Y59" s="7" t="s">
        <v>115</v>
      </c>
      <c r="Z59" s="7" t="s">
        <v>116</v>
      </c>
    </row>
    <row r="60" spans="1:26" x14ac:dyDescent="0.2">
      <c r="A60" s="57" t="s">
        <v>115</v>
      </c>
      <c r="B60" s="20" t="s">
        <v>116</v>
      </c>
      <c r="C60" s="10" t="s">
        <v>6</v>
      </c>
      <c r="D60" s="10" t="s">
        <v>117</v>
      </c>
      <c r="E60" s="10" t="s">
        <v>113</v>
      </c>
      <c r="F60" s="10" t="s">
        <v>6</v>
      </c>
      <c r="G60" s="10" t="s">
        <v>114</v>
      </c>
      <c r="I60" s="39" t="s">
        <v>263</v>
      </c>
      <c r="J60" s="69" t="s">
        <v>6</v>
      </c>
      <c r="K60" s="69" t="s">
        <v>6</v>
      </c>
      <c r="L60" s="69" t="s">
        <v>6</v>
      </c>
      <c r="M60" s="70">
        <v>167.33</v>
      </c>
      <c r="N60" s="71">
        <f>LOG10(M60)</f>
        <v>2.2235738110546874</v>
      </c>
      <c r="O60" s="88">
        <v>30.44</v>
      </c>
      <c r="P60" s="71">
        <f>LOG10(O60)</f>
        <v>1.4834446480985353</v>
      </c>
      <c r="Q60" s="64">
        <v>2</v>
      </c>
      <c r="Y60" s="7" t="s">
        <v>115</v>
      </c>
      <c r="Z60" s="7"/>
    </row>
    <row r="61" spans="1:26" x14ac:dyDescent="0.2">
      <c r="A61" s="57" t="s">
        <v>115</v>
      </c>
      <c r="B61" s="20"/>
      <c r="C61" s="10" t="s">
        <v>6</v>
      </c>
      <c r="D61" s="10" t="s">
        <v>117</v>
      </c>
      <c r="E61" s="10" t="s">
        <v>113</v>
      </c>
      <c r="F61" s="10" t="s">
        <v>6</v>
      </c>
      <c r="G61" s="10" t="s">
        <v>114</v>
      </c>
      <c r="I61" s="39" t="s">
        <v>264</v>
      </c>
      <c r="J61" s="69">
        <v>138.66999999999999</v>
      </c>
      <c r="K61" s="69">
        <v>100.67</v>
      </c>
      <c r="L61" s="69">
        <f t="shared" ref="L61:L62" si="11">LOG10(K61)</f>
        <v>2.0029000686113876</v>
      </c>
      <c r="M61" s="70">
        <v>159.66999999999999</v>
      </c>
      <c r="N61" s="71">
        <f>LOG10(M61)</f>
        <v>2.2032233252909053</v>
      </c>
      <c r="O61" s="88">
        <v>29.33</v>
      </c>
      <c r="P61" s="71">
        <f>LOG10(O61)</f>
        <v>1.4673120629805521</v>
      </c>
      <c r="Q61" s="64">
        <v>3</v>
      </c>
      <c r="R61" s="64">
        <v>2</v>
      </c>
      <c r="Y61" s="3" t="s">
        <v>118</v>
      </c>
      <c r="Z61" s="3" t="s">
        <v>119</v>
      </c>
    </row>
    <row r="62" spans="1:26" x14ac:dyDescent="0.2">
      <c r="A62" s="14" t="s">
        <v>118</v>
      </c>
      <c r="B62" s="26" t="s">
        <v>119</v>
      </c>
      <c r="C62" s="17" t="s">
        <v>120</v>
      </c>
      <c r="D62" s="130" t="s">
        <v>117</v>
      </c>
      <c r="E62" s="17" t="s">
        <v>113</v>
      </c>
      <c r="F62" s="17" t="s">
        <v>6</v>
      </c>
      <c r="G62" s="17" t="s">
        <v>114</v>
      </c>
      <c r="I62" s="39" t="s">
        <v>265</v>
      </c>
      <c r="J62" s="69">
        <v>138</v>
      </c>
      <c r="K62" s="69">
        <v>128.5</v>
      </c>
      <c r="L62" s="69">
        <f t="shared" si="11"/>
        <v>2.1089031276673134</v>
      </c>
      <c r="M62" s="70">
        <v>166.5</v>
      </c>
      <c r="N62" s="71">
        <f>LOG10(M62)</f>
        <v>2.2214142378423385</v>
      </c>
      <c r="O62" s="88">
        <v>31.5</v>
      </c>
      <c r="P62" s="71">
        <f>LOG10(O62)</f>
        <v>1.4983105537896004</v>
      </c>
      <c r="Q62" s="64">
        <v>4</v>
      </c>
      <c r="R62" s="64">
        <v>3</v>
      </c>
      <c r="Y62" s="7" t="s">
        <v>118</v>
      </c>
      <c r="Z62" s="7" t="s">
        <v>119</v>
      </c>
    </row>
    <row r="63" spans="1:26" x14ac:dyDescent="0.2">
      <c r="A63" s="136" t="s">
        <v>118</v>
      </c>
      <c r="B63" s="60" t="s">
        <v>119</v>
      </c>
      <c r="C63" s="35" t="s">
        <v>120</v>
      </c>
      <c r="D63" s="131" t="s">
        <v>117</v>
      </c>
      <c r="E63" s="35" t="s">
        <v>113</v>
      </c>
      <c r="F63" s="35" t="s">
        <v>6</v>
      </c>
      <c r="G63" s="35" t="s">
        <v>114</v>
      </c>
      <c r="I63" s="18" t="s">
        <v>265</v>
      </c>
      <c r="J63" s="69" t="s">
        <v>6</v>
      </c>
      <c r="K63" s="69" t="s">
        <v>6</v>
      </c>
      <c r="L63" s="69" t="s">
        <v>6</v>
      </c>
      <c r="M63" s="70">
        <v>156.5</v>
      </c>
      <c r="N63" s="71">
        <f>LOG10(M63)</f>
        <v>2.1945143418824671</v>
      </c>
      <c r="O63" s="88">
        <v>32.5</v>
      </c>
      <c r="P63" s="71">
        <f>LOG10(O63)</f>
        <v>1.5118833609788744</v>
      </c>
      <c r="Q63" s="64">
        <v>5</v>
      </c>
      <c r="Y63" s="7" t="s">
        <v>125</v>
      </c>
      <c r="Z63" s="7"/>
    </row>
    <row r="64" spans="1:26" x14ac:dyDescent="0.2">
      <c r="A64" s="137" t="s">
        <v>340</v>
      </c>
      <c r="B64" s="129" t="s">
        <v>341</v>
      </c>
      <c r="C64" s="127" t="s">
        <v>6</v>
      </c>
      <c r="D64" s="127" t="s">
        <v>117</v>
      </c>
      <c r="E64" s="127" t="s">
        <v>113</v>
      </c>
      <c r="F64" s="127" t="s">
        <v>6</v>
      </c>
      <c r="G64" s="127" t="s">
        <v>114</v>
      </c>
      <c r="I64" s="18"/>
      <c r="J64" s="69"/>
      <c r="K64" s="69"/>
      <c r="L64" s="69"/>
      <c r="M64" s="70"/>
      <c r="N64" s="71"/>
      <c r="O64" s="88"/>
      <c r="P64" s="71"/>
      <c r="Y64" s="7"/>
      <c r="Z64" s="7"/>
    </row>
    <row r="65" spans="1:32" x14ac:dyDescent="0.2">
      <c r="A65" s="138" t="s">
        <v>121</v>
      </c>
      <c r="B65" s="41" t="s">
        <v>122</v>
      </c>
      <c r="C65" s="17" t="s">
        <v>6</v>
      </c>
      <c r="D65" s="17" t="s">
        <v>117</v>
      </c>
      <c r="E65" s="17" t="s">
        <v>113</v>
      </c>
      <c r="F65" s="17" t="s">
        <v>6</v>
      </c>
      <c r="G65" s="17" t="s">
        <v>114</v>
      </c>
      <c r="J65" s="69"/>
      <c r="K65" s="69"/>
      <c r="L65" s="69"/>
      <c r="M65" s="70"/>
      <c r="N65" s="71"/>
      <c r="O65" s="88"/>
      <c r="P65" s="71"/>
      <c r="Y65" s="7" t="s">
        <v>125</v>
      </c>
      <c r="Z65" s="7"/>
    </row>
    <row r="66" spans="1:32" x14ac:dyDescent="0.2">
      <c r="A66" s="139" t="s">
        <v>123</v>
      </c>
      <c r="B66" s="12" t="s">
        <v>124</v>
      </c>
      <c r="C66" s="13" t="s">
        <v>6</v>
      </c>
      <c r="D66" s="13" t="s">
        <v>117</v>
      </c>
      <c r="E66" s="13" t="s">
        <v>113</v>
      </c>
      <c r="F66" s="13" t="s">
        <v>6</v>
      </c>
      <c r="G66" s="13" t="s">
        <v>114</v>
      </c>
      <c r="J66" s="69"/>
      <c r="K66" s="69"/>
      <c r="L66" s="69"/>
      <c r="M66" s="70"/>
      <c r="N66" s="71"/>
      <c r="O66" s="88"/>
      <c r="P66" s="71"/>
      <c r="Y66" s="7" t="s">
        <v>144</v>
      </c>
      <c r="Z66" s="7" t="s">
        <v>145</v>
      </c>
    </row>
    <row r="67" spans="1:32" x14ac:dyDescent="0.2">
      <c r="A67" s="14" t="s">
        <v>125</v>
      </c>
      <c r="B67" s="26"/>
      <c r="C67" s="17" t="s">
        <v>126</v>
      </c>
      <c r="D67" s="17" t="s">
        <v>117</v>
      </c>
      <c r="E67" s="17" t="s">
        <v>113</v>
      </c>
      <c r="F67" s="17" t="s">
        <v>6</v>
      </c>
      <c r="G67" s="17" t="s">
        <v>114</v>
      </c>
      <c r="I67" s="39" t="s">
        <v>248</v>
      </c>
      <c r="J67" s="69">
        <v>146</v>
      </c>
      <c r="K67" s="69">
        <v>131</v>
      </c>
      <c r="L67" s="69">
        <f t="shared" ref="L67" si="12">LOG10(K67)</f>
        <v>2.1172712956557644</v>
      </c>
      <c r="M67" s="70">
        <v>165.67</v>
      </c>
      <c r="N67" s="71">
        <f>LOG10(M67)</f>
        <v>2.2192438722453156</v>
      </c>
      <c r="O67" s="88">
        <v>29</v>
      </c>
      <c r="P67" s="71">
        <f>LOG10(O67)</f>
        <v>1.4623979978989561</v>
      </c>
      <c r="Q67" s="64">
        <v>6</v>
      </c>
      <c r="R67" s="64">
        <v>4</v>
      </c>
      <c r="Y67" s="7" t="s">
        <v>139</v>
      </c>
      <c r="Z67" s="7"/>
    </row>
    <row r="68" spans="1:32" x14ac:dyDescent="0.2">
      <c r="A68" s="57" t="s">
        <v>125</v>
      </c>
      <c r="B68" s="20"/>
      <c r="C68" s="10" t="s">
        <v>126</v>
      </c>
      <c r="D68" s="10" t="s">
        <v>117</v>
      </c>
      <c r="E68" s="10" t="s">
        <v>113</v>
      </c>
      <c r="F68" s="10" t="s">
        <v>6</v>
      </c>
      <c r="G68" s="10" t="s">
        <v>114</v>
      </c>
      <c r="I68" s="18" t="s">
        <v>248</v>
      </c>
      <c r="J68" s="69" t="s">
        <v>6</v>
      </c>
      <c r="K68" s="69" t="s">
        <v>6</v>
      </c>
      <c r="L68" s="69" t="s">
        <v>6</v>
      </c>
      <c r="M68" s="70">
        <v>170.33</v>
      </c>
      <c r="N68" s="71">
        <f>LOG10(M68)</f>
        <v>2.2312911464183496</v>
      </c>
      <c r="O68" s="88">
        <v>30.33</v>
      </c>
      <c r="P68" s="71">
        <f>LOG10(O68)</f>
        <v>1.4818724103106635</v>
      </c>
      <c r="Q68" s="64">
        <v>7</v>
      </c>
      <c r="Y68" s="7" t="s">
        <v>139</v>
      </c>
      <c r="Z68" s="7"/>
    </row>
    <row r="69" spans="1:32" x14ac:dyDescent="0.2">
      <c r="A69" s="140" t="s">
        <v>127</v>
      </c>
      <c r="B69" s="22" t="s">
        <v>128</v>
      </c>
      <c r="C69" s="17" t="s">
        <v>126</v>
      </c>
      <c r="D69" s="17" t="s">
        <v>117</v>
      </c>
      <c r="E69" s="17" t="s">
        <v>113</v>
      </c>
      <c r="F69" s="17" t="s">
        <v>6</v>
      </c>
      <c r="G69" s="17" t="s">
        <v>114</v>
      </c>
      <c r="J69" s="69"/>
      <c r="K69" s="69"/>
      <c r="L69" s="69"/>
      <c r="M69" s="70"/>
      <c r="N69" s="71"/>
      <c r="O69" s="88"/>
      <c r="P69" s="71"/>
      <c r="Y69" s="7" t="s">
        <v>134</v>
      </c>
      <c r="Z69" s="7" t="s">
        <v>135</v>
      </c>
    </row>
    <row r="70" spans="1:32" x14ac:dyDescent="0.2">
      <c r="A70" s="139" t="s">
        <v>129</v>
      </c>
      <c r="B70" s="12" t="s">
        <v>130</v>
      </c>
      <c r="C70" s="134" t="s">
        <v>6</v>
      </c>
      <c r="D70" s="13" t="s">
        <v>117</v>
      </c>
      <c r="E70" s="13" t="s">
        <v>113</v>
      </c>
      <c r="F70" s="13" t="s">
        <v>6</v>
      </c>
      <c r="G70" s="13" t="s">
        <v>114</v>
      </c>
      <c r="J70" s="69"/>
      <c r="K70" s="69"/>
      <c r="L70" s="69"/>
      <c r="M70" s="70"/>
      <c r="N70" s="71"/>
      <c r="O70" s="88"/>
      <c r="P70" s="71"/>
      <c r="Y70" s="7" t="s">
        <v>134</v>
      </c>
      <c r="Z70" s="7" t="s">
        <v>135</v>
      </c>
    </row>
    <row r="71" spans="1:32" x14ac:dyDescent="0.2">
      <c r="A71" s="141" t="s">
        <v>342</v>
      </c>
      <c r="B71" s="132" t="s">
        <v>343</v>
      </c>
      <c r="C71" s="133" t="s">
        <v>6</v>
      </c>
      <c r="D71" s="133" t="s">
        <v>117</v>
      </c>
      <c r="E71" s="133" t="s">
        <v>113</v>
      </c>
      <c r="F71" s="133" t="s">
        <v>6</v>
      </c>
      <c r="G71" s="133" t="s">
        <v>114</v>
      </c>
      <c r="J71" s="69"/>
      <c r="K71" s="69"/>
      <c r="L71" s="69"/>
      <c r="M71" s="70"/>
      <c r="N71" s="71"/>
      <c r="O71" s="88"/>
      <c r="P71" s="71"/>
      <c r="Y71" s="7"/>
      <c r="Z71" s="7"/>
    </row>
    <row r="72" spans="1:32" x14ac:dyDescent="0.2">
      <c r="A72" s="135" t="s">
        <v>131</v>
      </c>
      <c r="B72" s="53" t="s">
        <v>132</v>
      </c>
      <c r="C72" s="54" t="s">
        <v>133</v>
      </c>
      <c r="D72" s="54" t="s">
        <v>117</v>
      </c>
      <c r="E72" s="54" t="s">
        <v>113</v>
      </c>
      <c r="F72" s="54" t="s">
        <v>6</v>
      </c>
      <c r="G72" s="54" t="s">
        <v>114</v>
      </c>
      <c r="J72" s="69"/>
      <c r="K72" s="69"/>
      <c r="L72" s="69"/>
      <c r="M72" s="70"/>
      <c r="N72" s="71"/>
      <c r="O72" s="88"/>
      <c r="P72" s="71"/>
      <c r="Y72" s="7" t="s">
        <v>197</v>
      </c>
      <c r="Z72" s="7" t="s">
        <v>198</v>
      </c>
      <c r="AA72" s="69" t="s">
        <v>6</v>
      </c>
      <c r="AB72" s="69" t="s">
        <v>6</v>
      </c>
      <c r="AC72" s="70">
        <v>15.67</v>
      </c>
      <c r="AD72" s="71">
        <f t="shared" ref="AD72:AD76" si="13">LOG10(AC72)</f>
        <v>1.1950689964685901</v>
      </c>
      <c r="AE72" s="70">
        <v>2.4</v>
      </c>
      <c r="AF72" s="71">
        <f t="shared" ref="AF72:AF76" si="14">LOG10(AE72)</f>
        <v>0.38021124171160603</v>
      </c>
    </row>
    <row r="73" spans="1:32" x14ac:dyDescent="0.2">
      <c r="A73" s="27" t="s">
        <v>134</v>
      </c>
      <c r="B73" s="20" t="s">
        <v>135</v>
      </c>
      <c r="C73" s="10" t="s">
        <v>136</v>
      </c>
      <c r="D73" s="126" t="s">
        <v>6</v>
      </c>
      <c r="E73" s="10" t="s">
        <v>113</v>
      </c>
      <c r="F73" s="10" t="s">
        <v>6</v>
      </c>
      <c r="G73" s="10" t="s">
        <v>114</v>
      </c>
      <c r="I73" s="39" t="s">
        <v>266</v>
      </c>
      <c r="J73" s="69">
        <v>88.2</v>
      </c>
      <c r="K73" s="69">
        <v>66</v>
      </c>
      <c r="L73" s="69">
        <f t="shared" ref="L73" si="15">LOG10(K73)</f>
        <v>1.8195439355418688</v>
      </c>
      <c r="M73" s="70">
        <v>91.4</v>
      </c>
      <c r="N73" s="71">
        <f t="shared" ref="N73:N79" si="16">LOG10(M73)</f>
        <v>1.9609461957338314</v>
      </c>
      <c r="O73" s="88">
        <v>10.3</v>
      </c>
      <c r="P73" s="71">
        <f t="shared" ref="P73:P79" si="17">LOG10(O73)</f>
        <v>1.0128372247051722</v>
      </c>
      <c r="Q73" s="64">
        <v>8</v>
      </c>
      <c r="R73" s="64">
        <v>5</v>
      </c>
      <c r="Y73" s="7" t="s">
        <v>202</v>
      </c>
      <c r="Z73" s="7" t="s">
        <v>203</v>
      </c>
      <c r="AA73" s="69">
        <v>41.8</v>
      </c>
      <c r="AB73" s="69">
        <v>30</v>
      </c>
      <c r="AC73" s="70">
        <v>42.2</v>
      </c>
      <c r="AD73" s="71">
        <f t="shared" si="13"/>
        <v>1.6253124509616739</v>
      </c>
      <c r="AE73" s="70">
        <v>8.8000000000000007</v>
      </c>
      <c r="AF73" s="71">
        <f t="shared" si="14"/>
        <v>0.94448267215016868</v>
      </c>
    </row>
    <row r="74" spans="1:32" x14ac:dyDescent="0.2">
      <c r="A74" s="27" t="s">
        <v>134</v>
      </c>
      <c r="B74" s="20" t="s">
        <v>135</v>
      </c>
      <c r="C74" s="10" t="s">
        <v>136</v>
      </c>
      <c r="D74" s="126" t="s">
        <v>6</v>
      </c>
      <c r="E74" s="10" t="s">
        <v>113</v>
      </c>
      <c r="F74" s="10" t="s">
        <v>6</v>
      </c>
      <c r="G74" s="10" t="s">
        <v>114</v>
      </c>
      <c r="I74" s="18" t="s">
        <v>266</v>
      </c>
      <c r="J74" s="69" t="s">
        <v>6</v>
      </c>
      <c r="K74" s="69" t="s">
        <v>6</v>
      </c>
      <c r="L74" s="69" t="s">
        <v>6</v>
      </c>
      <c r="M74" s="70">
        <v>91.8</v>
      </c>
      <c r="N74" s="71">
        <f t="shared" si="16"/>
        <v>1.9628426812012425</v>
      </c>
      <c r="O74" s="88">
        <v>8.8000000000000007</v>
      </c>
      <c r="P74" s="71">
        <f t="shared" si="17"/>
        <v>0.94448267215016868</v>
      </c>
      <c r="Q74" s="64">
        <v>9</v>
      </c>
      <c r="Y74" s="7" t="s">
        <v>202</v>
      </c>
      <c r="Z74" s="7" t="s">
        <v>203</v>
      </c>
      <c r="AA74" s="69" t="s">
        <v>6</v>
      </c>
      <c r="AB74" s="69" t="s">
        <v>6</v>
      </c>
      <c r="AC74" s="70">
        <v>43.5</v>
      </c>
      <c r="AD74" s="71">
        <f t="shared" si="13"/>
        <v>1.6384892569546374</v>
      </c>
      <c r="AE74" s="70">
        <v>10.199999999999999</v>
      </c>
      <c r="AF74" s="71">
        <f t="shared" si="14"/>
        <v>1.0086001717619175</v>
      </c>
    </row>
    <row r="75" spans="1:32" x14ac:dyDescent="0.2">
      <c r="A75" s="27" t="s">
        <v>137</v>
      </c>
      <c r="B75" s="20" t="s">
        <v>138</v>
      </c>
      <c r="C75" s="7" t="s">
        <v>136</v>
      </c>
      <c r="D75" s="39" t="s">
        <v>6</v>
      </c>
      <c r="E75" s="10" t="s">
        <v>113</v>
      </c>
      <c r="F75" s="10" t="s">
        <v>6</v>
      </c>
      <c r="G75" s="10" t="s">
        <v>114</v>
      </c>
      <c r="I75" s="39" t="s">
        <v>267</v>
      </c>
      <c r="J75" s="69">
        <v>152.63</v>
      </c>
      <c r="K75" s="69">
        <v>113.16</v>
      </c>
      <c r="L75" s="69">
        <f t="shared" ref="L75:L76" si="18">LOG10(K75)</f>
        <v>2.0536929387849532</v>
      </c>
      <c r="M75" s="70">
        <v>156.05000000000001</v>
      </c>
      <c r="N75" s="71">
        <f t="shared" si="16"/>
        <v>2.1932637730013513</v>
      </c>
      <c r="O75" s="88">
        <v>24.87</v>
      </c>
      <c r="P75" s="71">
        <f t="shared" si="17"/>
        <v>1.395675785269936</v>
      </c>
      <c r="Q75" s="64">
        <v>10</v>
      </c>
      <c r="R75" s="64">
        <v>6</v>
      </c>
      <c r="Y75" s="7" t="s">
        <v>205</v>
      </c>
      <c r="Z75" s="7" t="s">
        <v>98</v>
      </c>
      <c r="AA75" s="69">
        <v>50</v>
      </c>
      <c r="AB75" s="69">
        <v>34.650000000000006</v>
      </c>
      <c r="AC75" s="70">
        <v>47.26</v>
      </c>
      <c r="AD75" s="71">
        <f t="shared" si="13"/>
        <v>1.6744937172963501</v>
      </c>
      <c r="AE75" s="70">
        <v>8.8949999999999996</v>
      </c>
      <c r="AF75" s="71">
        <f t="shared" si="14"/>
        <v>0.94914595241994382</v>
      </c>
    </row>
    <row r="76" spans="1:32" x14ac:dyDescent="0.2">
      <c r="A76" s="27" t="s">
        <v>139</v>
      </c>
      <c r="B76" s="20" t="s">
        <v>140</v>
      </c>
      <c r="C76" s="10" t="s">
        <v>136</v>
      </c>
      <c r="D76" s="126" t="s">
        <v>6</v>
      </c>
      <c r="E76" s="10" t="s">
        <v>113</v>
      </c>
      <c r="F76" s="10" t="s">
        <v>6</v>
      </c>
      <c r="G76" s="7" t="s">
        <v>114</v>
      </c>
      <c r="I76" s="39" t="s">
        <v>248</v>
      </c>
      <c r="J76" s="69">
        <v>161.66999999999999</v>
      </c>
      <c r="K76" s="69">
        <v>113.30000000000001</v>
      </c>
      <c r="L76" s="69">
        <f t="shared" si="18"/>
        <v>2.0542299098633974</v>
      </c>
      <c r="M76" s="70">
        <v>169.67</v>
      </c>
      <c r="N76" s="71">
        <f t="shared" si="16"/>
        <v>2.2296050598413752</v>
      </c>
      <c r="O76" s="88">
        <v>24.335000000000001</v>
      </c>
      <c r="P76" s="71">
        <f t="shared" si="17"/>
        <v>1.3862313505795252</v>
      </c>
      <c r="Q76" s="64">
        <v>11</v>
      </c>
      <c r="R76" s="64">
        <v>7</v>
      </c>
      <c r="Y76" s="7" t="s">
        <v>205</v>
      </c>
      <c r="Z76" s="7" t="s">
        <v>98</v>
      </c>
      <c r="AA76" s="69" t="s">
        <v>6</v>
      </c>
      <c r="AB76" s="69" t="s">
        <v>6</v>
      </c>
      <c r="AC76" s="70">
        <v>45.93</v>
      </c>
      <c r="AD76" s="71">
        <f t="shared" si="13"/>
        <v>1.6620964454179235</v>
      </c>
      <c r="AE76" s="70">
        <v>9.5399999999999991</v>
      </c>
      <c r="AF76" s="71">
        <f t="shared" si="14"/>
        <v>0.97954837470409506</v>
      </c>
    </row>
    <row r="77" spans="1:32" x14ac:dyDescent="0.2">
      <c r="A77" s="27" t="s">
        <v>139</v>
      </c>
      <c r="B77" s="20" t="s">
        <v>140</v>
      </c>
      <c r="C77" s="10" t="s">
        <v>136</v>
      </c>
      <c r="D77" s="126" t="s">
        <v>6</v>
      </c>
      <c r="E77" s="10" t="s">
        <v>113</v>
      </c>
      <c r="F77" s="10" t="s">
        <v>6</v>
      </c>
      <c r="G77" s="7" t="s">
        <v>114</v>
      </c>
      <c r="I77" s="18" t="s">
        <v>248</v>
      </c>
      <c r="J77" s="69" t="s">
        <v>6</v>
      </c>
      <c r="K77" s="69" t="s">
        <v>6</v>
      </c>
      <c r="L77" s="69" t="s">
        <v>6</v>
      </c>
      <c r="M77" s="70">
        <v>177.33</v>
      </c>
      <c r="N77" s="71">
        <f t="shared" si="16"/>
        <v>2.2487822140685498</v>
      </c>
      <c r="O77" s="88">
        <v>21.67</v>
      </c>
      <c r="P77" s="71">
        <f t="shared" si="17"/>
        <v>1.335858911319818</v>
      </c>
      <c r="Q77" s="64">
        <v>12</v>
      </c>
      <c r="Y77" s="7" t="s">
        <v>148</v>
      </c>
      <c r="Z77" s="7"/>
    </row>
    <row r="78" spans="1:32" x14ac:dyDescent="0.2">
      <c r="A78" s="14" t="s">
        <v>141</v>
      </c>
      <c r="B78" s="15" t="s">
        <v>142</v>
      </c>
      <c r="C78" s="17" t="s">
        <v>143</v>
      </c>
      <c r="D78" s="17" t="s">
        <v>6</v>
      </c>
      <c r="E78" s="17" t="s">
        <v>113</v>
      </c>
      <c r="F78" s="17" t="s">
        <v>6</v>
      </c>
      <c r="G78" s="17" t="s">
        <v>114</v>
      </c>
      <c r="I78" s="39" t="s">
        <v>265</v>
      </c>
      <c r="J78" s="69">
        <v>149.38999999999999</v>
      </c>
      <c r="K78" s="69">
        <v>151.52000000000001</v>
      </c>
      <c r="L78" s="69">
        <f t="shared" ref="L78:L79" si="19">LOG10(K78)</f>
        <v>2.180469961659198</v>
      </c>
      <c r="M78" s="70">
        <v>171.82</v>
      </c>
      <c r="N78" s="71">
        <f t="shared" si="16"/>
        <v>2.2350737146995066</v>
      </c>
      <c r="O78" s="88">
        <v>42.42</v>
      </c>
      <c r="P78" s="71">
        <f t="shared" si="17"/>
        <v>1.627570664180543</v>
      </c>
      <c r="Q78" s="64">
        <v>13</v>
      </c>
      <c r="R78" s="64">
        <v>8</v>
      </c>
      <c r="Y78" s="7" t="s">
        <v>148</v>
      </c>
      <c r="Z78" s="7"/>
    </row>
    <row r="79" spans="1:32" x14ac:dyDescent="0.2">
      <c r="A79" s="27" t="s">
        <v>144</v>
      </c>
      <c r="B79" s="20" t="s">
        <v>145</v>
      </c>
      <c r="C79" s="10" t="s">
        <v>143</v>
      </c>
      <c r="D79" s="10" t="s">
        <v>6</v>
      </c>
      <c r="E79" s="10" t="s">
        <v>113</v>
      </c>
      <c r="F79" s="10" t="s">
        <v>6</v>
      </c>
      <c r="G79" s="10" t="s">
        <v>114</v>
      </c>
      <c r="I79" s="39" t="s">
        <v>268</v>
      </c>
      <c r="J79" s="69">
        <v>93.6</v>
      </c>
      <c r="K79" s="69">
        <v>111.6</v>
      </c>
      <c r="L79" s="69">
        <f t="shared" si="19"/>
        <v>2.0476641946015599</v>
      </c>
      <c r="M79" s="70">
        <v>104.6</v>
      </c>
      <c r="N79" s="71">
        <f t="shared" si="16"/>
        <v>2.0195316845312554</v>
      </c>
      <c r="O79" s="88">
        <v>20.9</v>
      </c>
      <c r="P79" s="71">
        <f t="shared" si="17"/>
        <v>1.320146286111054</v>
      </c>
      <c r="Q79" s="64">
        <v>14</v>
      </c>
      <c r="R79" s="64">
        <v>9</v>
      </c>
      <c r="Y79" s="7" t="s">
        <v>148</v>
      </c>
      <c r="Z79" s="7" t="s">
        <v>149</v>
      </c>
    </row>
    <row r="80" spans="1:32" x14ac:dyDescent="0.2">
      <c r="A80" s="55" t="s">
        <v>146</v>
      </c>
      <c r="B80" s="56" t="s">
        <v>147</v>
      </c>
      <c r="C80" s="35" t="s">
        <v>143</v>
      </c>
      <c r="D80" s="35" t="s">
        <v>6</v>
      </c>
      <c r="E80" s="35" t="s">
        <v>113</v>
      </c>
      <c r="F80" s="35" t="s">
        <v>6</v>
      </c>
      <c r="G80" s="35" t="s">
        <v>114</v>
      </c>
      <c r="J80" s="69"/>
      <c r="K80" s="69"/>
      <c r="L80" s="69"/>
      <c r="M80" s="70"/>
      <c r="N80" s="71"/>
      <c r="O80" s="88"/>
      <c r="P80" s="71"/>
      <c r="Y80" s="7" t="s">
        <v>182</v>
      </c>
      <c r="Z80" s="7" t="s">
        <v>183</v>
      </c>
    </row>
    <row r="81" spans="1:26" x14ac:dyDescent="0.2">
      <c r="A81" s="27" t="s">
        <v>148</v>
      </c>
      <c r="B81" s="20" t="s">
        <v>149</v>
      </c>
      <c r="C81" s="10" t="s">
        <v>150</v>
      </c>
      <c r="D81" s="10" t="s">
        <v>6</v>
      </c>
      <c r="E81" s="10" t="s">
        <v>113</v>
      </c>
      <c r="F81" s="10" t="s">
        <v>6</v>
      </c>
      <c r="G81" s="10" t="s">
        <v>114</v>
      </c>
      <c r="I81" s="39" t="s">
        <v>248</v>
      </c>
      <c r="J81" s="69">
        <v>223.5</v>
      </c>
      <c r="K81" s="69">
        <v>160.67000000000002</v>
      </c>
      <c r="L81" s="69">
        <f t="shared" ref="L81" si="20">LOG10(K81)</f>
        <v>2.2059347936846816</v>
      </c>
      <c r="M81" s="70">
        <v>230.75</v>
      </c>
      <c r="N81" s="71">
        <f t="shared" ref="N81:N86" si="21">LOG10(M81)</f>
        <v>2.3631417096979495</v>
      </c>
      <c r="O81" s="88">
        <v>58.164999999999999</v>
      </c>
      <c r="P81" s="71">
        <f t="shared" ref="P81:P86" si="22">LOG10(O81)</f>
        <v>1.7646617324292897</v>
      </c>
      <c r="Q81" s="64">
        <v>15</v>
      </c>
      <c r="R81" s="64">
        <v>10</v>
      </c>
      <c r="Y81" s="7" t="s">
        <v>182</v>
      </c>
      <c r="Z81" s="7" t="s">
        <v>183</v>
      </c>
    </row>
    <row r="82" spans="1:26" x14ac:dyDescent="0.2">
      <c r="A82" s="27" t="s">
        <v>148</v>
      </c>
      <c r="B82" s="20" t="s">
        <v>149</v>
      </c>
      <c r="C82" s="10" t="s">
        <v>150</v>
      </c>
      <c r="D82" s="10" t="s">
        <v>6</v>
      </c>
      <c r="E82" s="10" t="s">
        <v>113</v>
      </c>
      <c r="F82" s="10" t="s">
        <v>6</v>
      </c>
      <c r="G82" s="10" t="s">
        <v>114</v>
      </c>
      <c r="I82" s="18" t="s">
        <v>248</v>
      </c>
      <c r="J82" s="69" t="s">
        <v>6</v>
      </c>
      <c r="K82" s="69" t="s">
        <v>6</v>
      </c>
      <c r="L82" s="69" t="s">
        <v>6</v>
      </c>
      <c r="M82" s="70">
        <v>265</v>
      </c>
      <c r="N82" s="71">
        <f t="shared" si="21"/>
        <v>2.4232458739368079</v>
      </c>
      <c r="O82" s="88">
        <v>61.33</v>
      </c>
      <c r="P82" s="71">
        <f t="shared" si="22"/>
        <v>1.7876729646874929</v>
      </c>
      <c r="Q82" s="64">
        <v>16</v>
      </c>
      <c r="Y82" s="7" t="s">
        <v>185</v>
      </c>
      <c r="Z82" s="7" t="s">
        <v>186</v>
      </c>
    </row>
    <row r="83" spans="1:26" x14ac:dyDescent="0.2">
      <c r="A83" s="27" t="s">
        <v>148</v>
      </c>
      <c r="B83" s="20" t="s">
        <v>149</v>
      </c>
      <c r="C83" s="10" t="s">
        <v>150</v>
      </c>
      <c r="D83" s="10" t="s">
        <v>6</v>
      </c>
      <c r="E83" s="10" t="s">
        <v>113</v>
      </c>
      <c r="F83" s="10" t="s">
        <v>6</v>
      </c>
      <c r="G83" s="10" t="s">
        <v>114</v>
      </c>
      <c r="I83" s="39" t="s">
        <v>269</v>
      </c>
      <c r="J83" s="69">
        <v>216</v>
      </c>
      <c r="K83" s="69">
        <v>127.5</v>
      </c>
      <c r="L83" s="69">
        <f t="shared" ref="L83:L89" si="23">LOG10(K83)</f>
        <v>2.1055101847699738</v>
      </c>
      <c r="M83" s="70">
        <v>243.25</v>
      </c>
      <c r="N83" s="71">
        <f t="shared" si="21"/>
        <v>2.3860528489403894</v>
      </c>
      <c r="O83" s="88">
        <v>58</v>
      </c>
      <c r="P83" s="71">
        <f t="shared" si="22"/>
        <v>1.7634279935629373</v>
      </c>
      <c r="Q83" s="64">
        <v>17</v>
      </c>
      <c r="R83" s="64">
        <v>11</v>
      </c>
      <c r="Y83" s="7" t="s">
        <v>137</v>
      </c>
      <c r="Z83" s="7" t="s">
        <v>138</v>
      </c>
    </row>
    <row r="84" spans="1:26" x14ac:dyDescent="0.2">
      <c r="A84" s="14" t="s">
        <v>151</v>
      </c>
      <c r="B84" s="15" t="s">
        <v>152</v>
      </c>
      <c r="C84" s="17" t="s">
        <v>6</v>
      </c>
      <c r="D84" s="17" t="s">
        <v>6</v>
      </c>
      <c r="E84" s="17" t="s">
        <v>113</v>
      </c>
      <c r="F84" s="17" t="s">
        <v>6</v>
      </c>
      <c r="G84" s="17" t="s">
        <v>114</v>
      </c>
      <c r="I84" s="39" t="s">
        <v>390</v>
      </c>
      <c r="J84" s="69">
        <v>53.75</v>
      </c>
      <c r="K84" s="69">
        <v>40.94</v>
      </c>
      <c r="L84" s="69">
        <f t="shared" si="23"/>
        <v>1.6121478383264869</v>
      </c>
      <c r="M84" s="70">
        <v>56.21</v>
      </c>
      <c r="N84" s="71">
        <f t="shared" si="21"/>
        <v>1.7498135852929377</v>
      </c>
      <c r="O84" s="88">
        <v>14.31</v>
      </c>
      <c r="P84" s="71">
        <f t="shared" si="22"/>
        <v>1.1556396337597763</v>
      </c>
      <c r="Q84" s="149">
        <v>18</v>
      </c>
      <c r="R84" s="149">
        <v>12</v>
      </c>
    </row>
    <row r="85" spans="1:26" x14ac:dyDescent="0.2">
      <c r="A85" s="14" t="s">
        <v>153</v>
      </c>
      <c r="B85" s="15" t="s">
        <v>98</v>
      </c>
      <c r="C85" s="17" t="s">
        <v>154</v>
      </c>
      <c r="D85" s="17" t="s">
        <v>155</v>
      </c>
      <c r="E85" s="17" t="s">
        <v>113</v>
      </c>
      <c r="F85" s="17" t="s">
        <v>156</v>
      </c>
      <c r="G85" s="17" t="s">
        <v>114</v>
      </c>
      <c r="I85" s="39" t="s">
        <v>270</v>
      </c>
      <c r="J85" s="69">
        <v>137.04</v>
      </c>
      <c r="K85" s="69">
        <v>98.03</v>
      </c>
      <c r="L85" s="69">
        <f t="shared" si="23"/>
        <v>1.9913590026379502</v>
      </c>
      <c r="M85" s="70">
        <v>152.32</v>
      </c>
      <c r="N85" s="71">
        <f t="shared" si="21"/>
        <v>2.1827569310403989</v>
      </c>
      <c r="O85" s="88">
        <v>28.28</v>
      </c>
      <c r="P85" s="71">
        <f t="shared" si="22"/>
        <v>1.4514794051248618</v>
      </c>
      <c r="Q85" s="149">
        <v>19</v>
      </c>
      <c r="R85" s="149">
        <v>13</v>
      </c>
    </row>
    <row r="86" spans="1:26" x14ac:dyDescent="0.2">
      <c r="A86" s="57" t="s">
        <v>157</v>
      </c>
      <c r="B86" s="58" t="s">
        <v>158</v>
      </c>
      <c r="C86" s="10" t="s">
        <v>159</v>
      </c>
      <c r="D86" s="10" t="s">
        <v>155</v>
      </c>
      <c r="E86" s="10" t="s">
        <v>113</v>
      </c>
      <c r="F86" s="10" t="s">
        <v>156</v>
      </c>
      <c r="G86" s="10" t="s">
        <v>114</v>
      </c>
      <c r="I86" s="39" t="s">
        <v>271</v>
      </c>
      <c r="J86" s="69">
        <v>128.24</v>
      </c>
      <c r="K86" s="69">
        <v>79.12</v>
      </c>
      <c r="L86" s="69">
        <f t="shared" si="23"/>
        <v>1.898286278589123</v>
      </c>
      <c r="M86" s="70">
        <v>153.83000000000001</v>
      </c>
      <c r="N86" s="71">
        <f t="shared" si="21"/>
        <v>2.1870410400423288</v>
      </c>
      <c r="O86" s="88">
        <v>35.44</v>
      </c>
      <c r="P86" s="71">
        <f t="shared" si="22"/>
        <v>1.5494937132150131</v>
      </c>
      <c r="Q86" s="149">
        <v>20</v>
      </c>
      <c r="R86" s="149">
        <v>14</v>
      </c>
    </row>
    <row r="87" spans="1:26" x14ac:dyDescent="0.2">
      <c r="A87" s="144" t="s">
        <v>160</v>
      </c>
      <c r="B87" s="24" t="s">
        <v>161</v>
      </c>
      <c r="C87" s="10" t="s">
        <v>162</v>
      </c>
      <c r="D87" s="10" t="s">
        <v>155</v>
      </c>
      <c r="E87" s="10" t="s">
        <v>113</v>
      </c>
      <c r="F87" s="10" t="s">
        <v>156</v>
      </c>
      <c r="G87" s="10" t="s">
        <v>114</v>
      </c>
      <c r="J87" s="69"/>
      <c r="K87" s="69"/>
      <c r="L87" s="69"/>
      <c r="M87" s="70"/>
      <c r="N87" s="71"/>
      <c r="O87" s="88"/>
      <c r="P87" s="71"/>
      <c r="Q87" s="149"/>
      <c r="R87" s="149"/>
    </row>
    <row r="88" spans="1:26" x14ac:dyDescent="0.2">
      <c r="A88" s="57" t="s">
        <v>166</v>
      </c>
      <c r="B88" s="58" t="s">
        <v>167</v>
      </c>
      <c r="C88" s="10" t="s">
        <v>168</v>
      </c>
      <c r="D88" s="10" t="s">
        <v>155</v>
      </c>
      <c r="E88" s="10" t="s">
        <v>113</v>
      </c>
      <c r="F88" s="10" t="s">
        <v>156</v>
      </c>
      <c r="G88" s="10" t="s">
        <v>114</v>
      </c>
      <c r="I88" s="39" t="s">
        <v>273</v>
      </c>
      <c r="J88" s="69">
        <v>300</v>
      </c>
      <c r="K88" s="69">
        <v>265.07</v>
      </c>
      <c r="L88" s="69">
        <f t="shared" si="23"/>
        <v>2.423360578084977</v>
      </c>
      <c r="M88" s="70">
        <v>359.92</v>
      </c>
      <c r="N88" s="71">
        <f>LOG10(M88)</f>
        <v>2.5562059801575105</v>
      </c>
      <c r="O88" s="88">
        <v>68.150000000000006</v>
      </c>
      <c r="P88" s="71">
        <f>LOG10(O88)</f>
        <v>1.8334658601706924</v>
      </c>
      <c r="Q88" s="149">
        <v>21</v>
      </c>
      <c r="R88" s="149">
        <v>15</v>
      </c>
    </row>
    <row r="89" spans="1:26" x14ac:dyDescent="0.2">
      <c r="A89" s="14" t="s">
        <v>169</v>
      </c>
      <c r="B89" s="15" t="s">
        <v>170</v>
      </c>
      <c r="C89" s="17" t="s">
        <v>165</v>
      </c>
      <c r="D89" s="17" t="s">
        <v>155</v>
      </c>
      <c r="E89" s="17" t="s">
        <v>113</v>
      </c>
      <c r="F89" s="17" t="s">
        <v>156</v>
      </c>
      <c r="G89" s="17" t="s">
        <v>114</v>
      </c>
      <c r="I89" s="39" t="s">
        <v>274</v>
      </c>
      <c r="J89" s="69">
        <v>338.19</v>
      </c>
      <c r="K89" s="69">
        <v>231.94</v>
      </c>
      <c r="L89" s="69">
        <f t="shared" si="23"/>
        <v>2.365375652826152</v>
      </c>
      <c r="M89" s="70">
        <v>382.64</v>
      </c>
      <c r="N89" s="71">
        <f>LOG10(M89)</f>
        <v>2.5827903678639079</v>
      </c>
      <c r="O89" s="88">
        <v>48.61</v>
      </c>
      <c r="P89" s="71">
        <f>LOG10(O89)</f>
        <v>1.686725621074542</v>
      </c>
      <c r="Q89" s="149">
        <v>22</v>
      </c>
      <c r="R89" s="149">
        <v>16</v>
      </c>
      <c r="S89" s="89"/>
    </row>
    <row r="90" spans="1:26" x14ac:dyDescent="0.2">
      <c r="A90" s="57" t="s">
        <v>163</v>
      </c>
      <c r="B90" s="58" t="s">
        <v>164</v>
      </c>
      <c r="C90" s="10" t="s">
        <v>165</v>
      </c>
      <c r="D90" s="10" t="s">
        <v>155</v>
      </c>
      <c r="E90" s="10" t="s">
        <v>113</v>
      </c>
      <c r="F90" s="10" t="s">
        <v>156</v>
      </c>
      <c r="G90" s="10" t="s">
        <v>114</v>
      </c>
      <c r="I90" s="39" t="s">
        <v>272</v>
      </c>
      <c r="J90" s="69">
        <v>301</v>
      </c>
      <c r="K90" s="69">
        <v>210.5</v>
      </c>
      <c r="L90" s="69">
        <f>LOG10(K90)</f>
        <v>2.323252100171687</v>
      </c>
      <c r="M90" s="70">
        <v>343.5</v>
      </c>
      <c r="N90" s="71">
        <f>LOG10(M90)</f>
        <v>2.5359267413955693</v>
      </c>
      <c r="O90" s="88">
        <v>51.5</v>
      </c>
      <c r="P90" s="71">
        <f>LOG10(O90)</f>
        <v>1.711807229041191</v>
      </c>
      <c r="Q90" s="149">
        <v>23</v>
      </c>
      <c r="R90" s="149">
        <v>17</v>
      </c>
      <c r="S90" s="89"/>
    </row>
    <row r="91" spans="1:26" x14ac:dyDescent="0.2">
      <c r="A91" s="145" t="s">
        <v>345</v>
      </c>
      <c r="B91" s="142" t="s">
        <v>346</v>
      </c>
      <c r="C91" s="126" t="s">
        <v>165</v>
      </c>
      <c r="D91" s="126" t="s">
        <v>155</v>
      </c>
      <c r="E91" s="126" t="s">
        <v>113</v>
      </c>
      <c r="F91" s="126" t="s">
        <v>156</v>
      </c>
      <c r="G91" s="126" t="s">
        <v>114</v>
      </c>
      <c r="I91" s="39"/>
      <c r="J91" s="69"/>
      <c r="K91" s="69"/>
      <c r="L91" s="69"/>
      <c r="M91" s="70"/>
      <c r="N91" s="71"/>
      <c r="O91" s="88"/>
      <c r="P91" s="71"/>
      <c r="Q91" s="149"/>
      <c r="R91" s="149"/>
      <c r="S91" s="89"/>
    </row>
    <row r="92" spans="1:26" x14ac:dyDescent="0.2">
      <c r="A92" s="145" t="s">
        <v>349</v>
      </c>
      <c r="B92" s="142" t="s">
        <v>98</v>
      </c>
      <c r="C92" s="126" t="s">
        <v>165</v>
      </c>
      <c r="D92" s="126" t="s">
        <v>155</v>
      </c>
      <c r="E92" s="126" t="s">
        <v>113</v>
      </c>
      <c r="F92" s="126" t="s">
        <v>156</v>
      </c>
      <c r="G92" s="126" t="s">
        <v>114</v>
      </c>
      <c r="I92" s="39"/>
      <c r="J92" s="69"/>
      <c r="K92" s="69"/>
      <c r="L92" s="69"/>
      <c r="M92" s="70"/>
      <c r="N92" s="71"/>
      <c r="O92" s="88"/>
      <c r="P92" s="71"/>
      <c r="Q92" s="149"/>
      <c r="R92" s="149"/>
      <c r="S92" s="89"/>
    </row>
    <row r="93" spans="1:26" x14ac:dyDescent="0.2">
      <c r="A93" s="145" t="s">
        <v>350</v>
      </c>
      <c r="B93" s="142" t="s">
        <v>351</v>
      </c>
      <c r="C93" s="126" t="s">
        <v>165</v>
      </c>
      <c r="D93" s="126" t="s">
        <v>155</v>
      </c>
      <c r="E93" s="126" t="s">
        <v>113</v>
      </c>
      <c r="F93" s="126" t="s">
        <v>156</v>
      </c>
      <c r="G93" s="126" t="s">
        <v>114</v>
      </c>
      <c r="I93" s="39"/>
      <c r="J93" s="69"/>
      <c r="K93" s="69"/>
      <c r="L93" s="69"/>
      <c r="M93" s="70"/>
      <c r="N93" s="71"/>
      <c r="O93" s="88"/>
      <c r="P93" s="71"/>
      <c r="Q93" s="149"/>
      <c r="R93" s="149"/>
      <c r="S93" s="89"/>
    </row>
    <row r="94" spans="1:26" x14ac:dyDescent="0.2">
      <c r="A94" s="136" t="s">
        <v>347</v>
      </c>
      <c r="B94" s="164" t="s">
        <v>348</v>
      </c>
      <c r="C94" s="131" t="s">
        <v>165</v>
      </c>
      <c r="D94" s="131" t="s">
        <v>155</v>
      </c>
      <c r="E94" s="131" t="s">
        <v>113</v>
      </c>
      <c r="F94" s="131" t="s">
        <v>156</v>
      </c>
      <c r="G94" s="131" t="s">
        <v>114</v>
      </c>
      <c r="I94" s="39" t="s">
        <v>391</v>
      </c>
      <c r="J94" s="69">
        <v>309</v>
      </c>
      <c r="K94" s="69">
        <v>288.52</v>
      </c>
      <c r="L94" s="69">
        <f>LOG10(K94)</f>
        <v>2.4601759235180283</v>
      </c>
      <c r="M94" s="70">
        <v>363.29</v>
      </c>
      <c r="N94" s="71">
        <f>LOG10(M94)</f>
        <v>2.5602534435423432</v>
      </c>
      <c r="O94" s="88">
        <v>48.09</v>
      </c>
      <c r="P94" s="71">
        <f>LOG10(O94)</f>
        <v>1.6820547770738072</v>
      </c>
      <c r="Q94" s="149">
        <v>24</v>
      </c>
      <c r="R94" s="149">
        <v>18</v>
      </c>
      <c r="S94" s="89"/>
    </row>
    <row r="95" spans="1:26" x14ac:dyDescent="0.2">
      <c r="A95" s="150" t="s">
        <v>171</v>
      </c>
      <c r="B95" s="151" t="s">
        <v>172</v>
      </c>
      <c r="C95" s="17" t="s">
        <v>173</v>
      </c>
      <c r="D95" s="17" t="s">
        <v>155</v>
      </c>
      <c r="E95" s="17" t="s">
        <v>113</v>
      </c>
      <c r="F95" s="17" t="s">
        <v>6</v>
      </c>
      <c r="G95" s="17" t="s">
        <v>114</v>
      </c>
      <c r="I95" s="39" t="s">
        <v>275</v>
      </c>
      <c r="J95" s="69"/>
      <c r="K95" s="69"/>
      <c r="L95" s="69"/>
      <c r="M95" s="70"/>
      <c r="N95" s="71"/>
      <c r="O95" s="88"/>
      <c r="P95" s="71"/>
      <c r="Q95" s="149"/>
      <c r="R95" s="149"/>
      <c r="S95" s="89"/>
    </row>
    <row r="96" spans="1:26" x14ac:dyDescent="0.2">
      <c r="A96" s="144" t="s">
        <v>174</v>
      </c>
      <c r="B96" s="24" t="s">
        <v>175</v>
      </c>
      <c r="C96" s="10" t="s">
        <v>173</v>
      </c>
      <c r="D96" s="10" t="s">
        <v>155</v>
      </c>
      <c r="E96" s="10" t="s">
        <v>113</v>
      </c>
      <c r="F96" s="10" t="s">
        <v>6</v>
      </c>
      <c r="G96" s="10" t="s">
        <v>114</v>
      </c>
      <c r="J96" s="69"/>
      <c r="K96" s="69"/>
      <c r="L96" s="69"/>
      <c r="M96" s="70"/>
      <c r="N96" s="71"/>
      <c r="O96" s="88"/>
      <c r="P96" s="71"/>
      <c r="Q96" s="149"/>
      <c r="R96" s="149"/>
    </row>
    <row r="97" spans="1:32" x14ac:dyDescent="0.2">
      <c r="A97" s="146" t="s">
        <v>176</v>
      </c>
      <c r="B97" s="56" t="s">
        <v>177</v>
      </c>
      <c r="C97" s="35" t="s">
        <v>173</v>
      </c>
      <c r="D97" s="35" t="s">
        <v>155</v>
      </c>
      <c r="E97" s="35" t="s">
        <v>113</v>
      </c>
      <c r="F97" s="35" t="s">
        <v>6</v>
      </c>
      <c r="G97" s="35" t="s">
        <v>114</v>
      </c>
      <c r="J97" s="69"/>
      <c r="K97" s="69"/>
      <c r="L97" s="69"/>
      <c r="M97" s="70"/>
      <c r="N97" s="71"/>
      <c r="O97" s="88"/>
      <c r="P97" s="71"/>
      <c r="Q97" s="149"/>
      <c r="R97" s="149"/>
    </row>
    <row r="98" spans="1:32" x14ac:dyDescent="0.2">
      <c r="A98" s="14" t="s">
        <v>178</v>
      </c>
      <c r="B98" s="15" t="s">
        <v>179</v>
      </c>
      <c r="C98" s="17" t="s">
        <v>180</v>
      </c>
      <c r="D98" s="17" t="s">
        <v>6</v>
      </c>
      <c r="E98" s="17" t="s">
        <v>113</v>
      </c>
      <c r="F98" s="17" t="s">
        <v>181</v>
      </c>
      <c r="G98" s="17" t="s">
        <v>114</v>
      </c>
      <c r="I98" s="39" t="s">
        <v>276</v>
      </c>
      <c r="J98" s="69">
        <v>73.75</v>
      </c>
      <c r="K98" s="69">
        <v>73.22</v>
      </c>
      <c r="L98" s="69">
        <f t="shared" ref="L98:L99" si="24">LOG10(K98)</f>
        <v>1.8646297245455123</v>
      </c>
      <c r="M98" s="70">
        <v>84.02</v>
      </c>
      <c r="N98" s="71">
        <f t="shared" ref="N98:N104" si="25">LOG10(M98)</f>
        <v>1.9243826772019732</v>
      </c>
      <c r="O98" s="88">
        <v>26.25</v>
      </c>
      <c r="P98" s="71">
        <f t="shared" ref="P98:P104" si="26">LOG10(O98)</f>
        <v>1.4191293077419758</v>
      </c>
      <c r="Q98" s="149">
        <v>25</v>
      </c>
      <c r="R98" s="149">
        <v>19</v>
      </c>
    </row>
    <row r="99" spans="1:32" x14ac:dyDescent="0.2">
      <c r="A99" s="25" t="s">
        <v>182</v>
      </c>
      <c r="B99" s="26" t="s">
        <v>183</v>
      </c>
      <c r="C99" s="16" t="s">
        <v>184</v>
      </c>
      <c r="D99" s="16" t="s">
        <v>6</v>
      </c>
      <c r="E99" s="17" t="s">
        <v>113</v>
      </c>
      <c r="F99" s="17" t="s">
        <v>181</v>
      </c>
      <c r="G99" s="17" t="s">
        <v>114</v>
      </c>
      <c r="I99" s="39" t="s">
        <v>277</v>
      </c>
      <c r="J99" s="69">
        <v>191.33</v>
      </c>
      <c r="K99" s="69">
        <v>194.5</v>
      </c>
      <c r="L99" s="69">
        <f t="shared" si="24"/>
        <v>2.2889196056617265</v>
      </c>
      <c r="M99" s="70">
        <v>207.25</v>
      </c>
      <c r="N99" s="71">
        <f t="shared" si="25"/>
        <v>2.3164945392223113</v>
      </c>
      <c r="O99" s="88">
        <v>57.75</v>
      </c>
      <c r="P99" s="71">
        <f t="shared" si="26"/>
        <v>1.7615519885641819</v>
      </c>
      <c r="Q99" s="149">
        <v>26</v>
      </c>
      <c r="R99" s="149">
        <v>20</v>
      </c>
    </row>
    <row r="100" spans="1:32" x14ac:dyDescent="0.2">
      <c r="A100" s="59" t="s">
        <v>182</v>
      </c>
      <c r="B100" s="60" t="s">
        <v>183</v>
      </c>
      <c r="C100" s="34" t="s">
        <v>184</v>
      </c>
      <c r="D100" s="34" t="s">
        <v>6</v>
      </c>
      <c r="E100" s="35" t="s">
        <v>113</v>
      </c>
      <c r="F100" s="35" t="s">
        <v>181</v>
      </c>
      <c r="G100" s="35" t="s">
        <v>114</v>
      </c>
      <c r="I100" s="18" t="s">
        <v>277</v>
      </c>
      <c r="J100" s="69" t="s">
        <v>6</v>
      </c>
      <c r="K100" s="69" t="s">
        <v>6</v>
      </c>
      <c r="L100" s="69" t="s">
        <v>6</v>
      </c>
      <c r="M100" s="70">
        <v>204</v>
      </c>
      <c r="N100" s="71">
        <f t="shared" si="25"/>
        <v>2.3096301674258988</v>
      </c>
      <c r="O100" s="88">
        <v>43</v>
      </c>
      <c r="P100" s="71">
        <f t="shared" si="26"/>
        <v>1.6334684555795864</v>
      </c>
      <c r="Q100" s="149">
        <v>27</v>
      </c>
      <c r="R100" s="149"/>
    </row>
    <row r="101" spans="1:32" x14ac:dyDescent="0.2">
      <c r="A101" s="27" t="s">
        <v>185</v>
      </c>
      <c r="B101" s="20" t="s">
        <v>186</v>
      </c>
      <c r="C101" s="10" t="s">
        <v>180</v>
      </c>
      <c r="D101" s="10" t="s">
        <v>6</v>
      </c>
      <c r="E101" s="10" t="s">
        <v>113</v>
      </c>
      <c r="F101" s="10" t="s">
        <v>187</v>
      </c>
      <c r="G101" s="10" t="s">
        <v>114</v>
      </c>
      <c r="I101" s="39" t="s">
        <v>278</v>
      </c>
      <c r="J101" s="69">
        <v>66.930000000000007</v>
      </c>
      <c r="K101" s="69">
        <v>50.4</v>
      </c>
      <c r="L101" s="69">
        <f t="shared" ref="L101:L104" si="27">LOG10(K101)</f>
        <v>1.7024305364455252</v>
      </c>
      <c r="M101" s="70">
        <v>70.75</v>
      </c>
      <c r="N101" s="71">
        <f t="shared" si="25"/>
        <v>1.8497264441963279</v>
      </c>
      <c r="O101" s="88">
        <v>27.2</v>
      </c>
      <c r="P101" s="71">
        <f t="shared" si="26"/>
        <v>1.4345689040341987</v>
      </c>
      <c r="Q101" s="149">
        <v>28</v>
      </c>
      <c r="R101" s="149">
        <v>21</v>
      </c>
    </row>
    <row r="102" spans="1:32" x14ac:dyDescent="0.2">
      <c r="A102" s="27" t="s">
        <v>185</v>
      </c>
      <c r="B102" s="20" t="s">
        <v>188</v>
      </c>
      <c r="C102" s="10" t="s">
        <v>180</v>
      </c>
      <c r="D102" s="10" t="s">
        <v>6</v>
      </c>
      <c r="E102" s="10" t="s">
        <v>113</v>
      </c>
      <c r="F102" s="10" t="s">
        <v>187</v>
      </c>
      <c r="G102" s="10" t="s">
        <v>114</v>
      </c>
      <c r="I102" s="39" t="s">
        <v>392</v>
      </c>
      <c r="J102" s="69">
        <v>278</v>
      </c>
      <c r="K102" s="69">
        <v>248.55</v>
      </c>
      <c r="L102" s="69">
        <f t="shared" si="27"/>
        <v>2.3954137674750182</v>
      </c>
      <c r="M102" s="70">
        <v>319.73</v>
      </c>
      <c r="N102" s="71">
        <f t="shared" si="25"/>
        <v>2.5047833876736134</v>
      </c>
      <c r="O102" s="88">
        <v>86.84</v>
      </c>
      <c r="P102" s="71">
        <f t="shared" si="26"/>
        <v>1.9387198147823825</v>
      </c>
      <c r="Q102" s="64">
        <v>29</v>
      </c>
      <c r="R102" s="64">
        <v>22</v>
      </c>
    </row>
    <row r="103" spans="1:32" x14ac:dyDescent="0.2">
      <c r="A103" s="27" t="s">
        <v>185</v>
      </c>
      <c r="B103" s="20" t="s">
        <v>189</v>
      </c>
      <c r="C103" s="10" t="s">
        <v>180</v>
      </c>
      <c r="D103" s="10" t="s">
        <v>6</v>
      </c>
      <c r="E103" s="10" t="s">
        <v>113</v>
      </c>
      <c r="F103" s="10" t="s">
        <v>187</v>
      </c>
      <c r="G103" s="10" t="s">
        <v>114</v>
      </c>
      <c r="I103" s="39" t="s">
        <v>392</v>
      </c>
      <c r="J103" s="69">
        <v>71.5</v>
      </c>
      <c r="K103" s="69">
        <v>60.66</v>
      </c>
      <c r="L103" s="69">
        <f t="shared" si="27"/>
        <v>1.7829024059746448</v>
      </c>
      <c r="M103" s="70">
        <v>77.2</v>
      </c>
      <c r="N103" s="71">
        <f t="shared" si="25"/>
        <v>1.8876173003357362</v>
      </c>
      <c r="O103" s="88">
        <v>23.99</v>
      </c>
      <c r="P103" s="71">
        <f t="shared" si="26"/>
        <v>1.3800302479678306</v>
      </c>
      <c r="Q103" s="64">
        <v>30</v>
      </c>
      <c r="R103" s="64">
        <v>23</v>
      </c>
    </row>
    <row r="104" spans="1:32" x14ac:dyDescent="0.2">
      <c r="A104" s="27" t="s">
        <v>185</v>
      </c>
      <c r="B104" s="20" t="s">
        <v>172</v>
      </c>
      <c r="C104" s="10" t="s">
        <v>180</v>
      </c>
      <c r="D104" s="10" t="s">
        <v>6</v>
      </c>
      <c r="E104" s="10" t="s">
        <v>113</v>
      </c>
      <c r="F104" s="10" t="s">
        <v>187</v>
      </c>
      <c r="G104" s="10" t="s">
        <v>114</v>
      </c>
      <c r="I104" s="39" t="s">
        <v>392</v>
      </c>
      <c r="J104" s="69">
        <v>176</v>
      </c>
      <c r="K104" s="69">
        <v>177.1</v>
      </c>
      <c r="L104" s="69">
        <f t="shared" si="27"/>
        <v>2.2482185611900749</v>
      </c>
      <c r="M104" s="70">
        <v>192.54</v>
      </c>
      <c r="N104" s="71">
        <f t="shared" si="25"/>
        <v>2.2845209674791476</v>
      </c>
      <c r="O104" s="88">
        <v>62.28</v>
      </c>
      <c r="P104" s="71">
        <f t="shared" si="26"/>
        <v>1.7943486038960827</v>
      </c>
      <c r="Q104" s="64">
        <v>31</v>
      </c>
      <c r="R104" s="64">
        <v>24</v>
      </c>
    </row>
    <row r="105" spans="1:32" x14ac:dyDescent="0.2">
      <c r="A105" s="30" t="s">
        <v>190</v>
      </c>
      <c r="B105" s="24" t="s">
        <v>191</v>
      </c>
      <c r="C105" s="10" t="s">
        <v>180</v>
      </c>
      <c r="D105" s="10" t="s">
        <v>6</v>
      </c>
      <c r="E105" s="10" t="s">
        <v>113</v>
      </c>
      <c r="F105" s="10" t="s">
        <v>192</v>
      </c>
      <c r="G105" s="10" t="s">
        <v>114</v>
      </c>
      <c r="J105" s="69"/>
      <c r="K105" s="69"/>
      <c r="L105" s="69"/>
      <c r="M105" s="70"/>
      <c r="N105" s="71"/>
      <c r="O105" s="88"/>
      <c r="P105" s="71"/>
    </row>
    <row r="106" spans="1:32" s="64" customFormat="1" x14ac:dyDescent="0.2">
      <c r="A106" s="57" t="s">
        <v>193</v>
      </c>
      <c r="B106" s="58" t="s">
        <v>194</v>
      </c>
      <c r="C106" s="10" t="s">
        <v>180</v>
      </c>
      <c r="D106" s="10" t="s">
        <v>6</v>
      </c>
      <c r="E106" s="10" t="s">
        <v>113</v>
      </c>
      <c r="F106" s="10" t="s">
        <v>192</v>
      </c>
      <c r="G106" s="10" t="s">
        <v>114</v>
      </c>
      <c r="H106" s="1"/>
      <c r="I106" s="39" t="s">
        <v>392</v>
      </c>
      <c r="J106" s="69">
        <v>247</v>
      </c>
      <c r="K106" s="69">
        <v>255.28</v>
      </c>
      <c r="L106" s="69">
        <f t="shared" ref="L106:L107" si="28">LOG10(K106)</f>
        <v>2.4070167911854541</v>
      </c>
      <c r="M106" s="70">
        <v>270.92</v>
      </c>
      <c r="N106" s="71">
        <f>LOG10(M106)</f>
        <v>2.4328410669343237</v>
      </c>
      <c r="O106" s="88">
        <v>72.67</v>
      </c>
      <c r="P106" s="71">
        <f>LOG10(O106)</f>
        <v>1.8613551601932601</v>
      </c>
      <c r="Q106" s="64">
        <v>32</v>
      </c>
      <c r="R106" s="64">
        <v>25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s="64" customFormat="1" x14ac:dyDescent="0.2">
      <c r="A107" s="27" t="s">
        <v>195</v>
      </c>
      <c r="B107" s="20" t="s">
        <v>196</v>
      </c>
      <c r="C107" s="10" t="s">
        <v>180</v>
      </c>
      <c r="D107" s="10" t="s">
        <v>6</v>
      </c>
      <c r="E107" s="10" t="s">
        <v>113</v>
      </c>
      <c r="F107" s="10" t="s">
        <v>192</v>
      </c>
      <c r="G107" s="10" t="s">
        <v>114</v>
      </c>
      <c r="H107" s="1"/>
      <c r="I107" s="39" t="s">
        <v>392</v>
      </c>
      <c r="J107" s="69">
        <v>314</v>
      </c>
      <c r="K107" s="69">
        <v>231.69</v>
      </c>
      <c r="L107" s="69">
        <f t="shared" si="28"/>
        <v>2.3649072895580341</v>
      </c>
      <c r="M107" s="70">
        <v>350.11</v>
      </c>
      <c r="N107" s="71">
        <f>LOG10(M107)</f>
        <v>2.5442045154573942</v>
      </c>
      <c r="O107" s="88">
        <v>124.08</v>
      </c>
      <c r="P107" s="71">
        <f>LOG10(O107)</f>
        <v>2.0937017848055484</v>
      </c>
      <c r="Q107" s="64">
        <v>33</v>
      </c>
      <c r="R107" s="64">
        <v>26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13" spans="1:19" x14ac:dyDescent="0.2">
      <c r="A113" s="57" t="s">
        <v>171</v>
      </c>
      <c r="B113" s="57" t="s">
        <v>172</v>
      </c>
      <c r="I113" s="39" t="s">
        <v>275</v>
      </c>
      <c r="J113" s="69">
        <v>17.7</v>
      </c>
      <c r="K113" s="69">
        <v>13.65</v>
      </c>
      <c r="L113" s="69">
        <f t="shared" ref="L113" si="29">LOG10(K113)</f>
        <v>1.1351326513767748</v>
      </c>
      <c r="M113" s="70">
        <v>18.47</v>
      </c>
      <c r="N113" s="71">
        <f>LOG10(M113)</f>
        <v>1.2664668954402414</v>
      </c>
      <c r="O113" s="88">
        <v>5.59</v>
      </c>
      <c r="P113" s="71">
        <f>LOG10(O113)</f>
        <v>0.74741180788642325</v>
      </c>
      <c r="Q113" s="125"/>
      <c r="R113" s="125"/>
      <c r="S113" s="1"/>
    </row>
    <row r="114" spans="1:19" x14ac:dyDescent="0.2">
      <c r="J114" s="69">
        <v>17</v>
      </c>
      <c r="K114" s="69">
        <v>9.6999999999999993</v>
      </c>
      <c r="L114" s="69">
        <f>LOG10(K114)</f>
        <v>0.98677173426624487</v>
      </c>
      <c r="M114" s="70">
        <v>18.18</v>
      </c>
      <c r="N114" s="71">
        <f>LOG10(M114)</f>
        <v>1.2595938788859486</v>
      </c>
      <c r="O114" s="88">
        <v>5.53</v>
      </c>
      <c r="P114" s="71">
        <f>LOG10(O114)</f>
        <v>0.74272513130469831</v>
      </c>
      <c r="S114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14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20.85546875" style="1" bestFit="1" customWidth="1"/>
    <col min="2" max="2" width="15" style="1" bestFit="1" customWidth="1"/>
    <col min="3" max="3" width="16.42578125" style="1" bestFit="1" customWidth="1"/>
    <col min="4" max="4" width="17.28515625" style="1" bestFit="1" customWidth="1"/>
    <col min="5" max="5" width="11.85546875" style="1" bestFit="1" customWidth="1"/>
    <col min="6" max="6" width="17.28515625" style="1" bestFit="1" customWidth="1"/>
    <col min="7" max="7" width="17.28515625" style="1" customWidth="1"/>
    <col min="8" max="8" width="3.140625" style="1" customWidth="1"/>
    <col min="9" max="9" width="9" style="1" bestFit="1" customWidth="1"/>
    <col min="10" max="16" width="9.140625" style="1"/>
    <col min="17" max="18" width="3.140625" style="64" customWidth="1"/>
    <col min="19" max="19" width="7.85546875" style="64" customWidth="1"/>
    <col min="20" max="20" width="6.85546875" style="1" bestFit="1" customWidth="1"/>
    <col min="21" max="21" width="9.140625" style="1" customWidth="1"/>
    <col min="22" max="24" width="9.140625" style="1"/>
    <col min="25" max="25" width="14.28515625" style="1" bestFit="1" customWidth="1"/>
    <col min="26" max="26" width="13.7109375" style="1" bestFit="1" customWidth="1"/>
    <col min="27" max="29" width="6.5703125" style="1" bestFit="1" customWidth="1"/>
    <col min="30" max="30" width="5.5703125" style="1" bestFit="1" customWidth="1"/>
    <col min="31" max="31" width="6" style="1" bestFit="1" customWidth="1"/>
    <col min="32" max="32" width="5.5703125" style="1" bestFit="1" customWidth="1"/>
    <col min="33" max="16384" width="9.140625" style="1"/>
  </cols>
  <sheetData>
    <row r="1" spans="1:26" x14ac:dyDescent="0.2">
      <c r="A1" s="143" t="s">
        <v>6</v>
      </c>
      <c r="B1" s="3"/>
      <c r="C1" s="3"/>
      <c r="D1" s="3"/>
      <c r="E1" s="3"/>
      <c r="F1" s="3"/>
      <c r="G1" s="3"/>
    </row>
    <row r="2" spans="1:26" ht="13.5" thickBot="1" x14ac:dyDescent="0.25">
      <c r="A2" s="4" t="s">
        <v>0</v>
      </c>
      <c r="B2" s="5"/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65" t="s">
        <v>217</v>
      </c>
      <c r="J2" s="66" t="s">
        <v>218</v>
      </c>
      <c r="K2" s="66" t="s">
        <v>219</v>
      </c>
      <c r="L2" s="66" t="s">
        <v>220</v>
      </c>
      <c r="M2" s="66" t="s">
        <v>221</v>
      </c>
      <c r="N2" s="66" t="s">
        <v>222</v>
      </c>
      <c r="O2" s="66" t="s">
        <v>223</v>
      </c>
      <c r="P2" s="66" t="s">
        <v>224</v>
      </c>
      <c r="Q2" s="67"/>
      <c r="R2" s="67"/>
      <c r="S2" s="67"/>
      <c r="U2" s="68" t="s">
        <v>225</v>
      </c>
      <c r="V2" s="68" t="s">
        <v>226</v>
      </c>
    </row>
    <row r="3" spans="1:26" ht="13.5" thickTop="1" x14ac:dyDescent="0.2">
      <c r="A3" s="8" t="s">
        <v>7</v>
      </c>
      <c r="B3" s="9" t="s">
        <v>8</v>
      </c>
      <c r="C3" s="3" t="s">
        <v>6</v>
      </c>
      <c r="D3" s="3" t="s">
        <v>6</v>
      </c>
      <c r="E3" s="3" t="s">
        <v>9</v>
      </c>
      <c r="F3" s="10" t="s">
        <v>10</v>
      </c>
      <c r="G3" s="10" t="s">
        <v>11</v>
      </c>
      <c r="J3" s="69"/>
      <c r="K3" s="69"/>
      <c r="L3" s="69"/>
      <c r="M3" s="70"/>
      <c r="N3" s="71"/>
      <c r="O3" s="70"/>
      <c r="P3" s="71"/>
      <c r="T3" s="1" t="s">
        <v>227</v>
      </c>
      <c r="U3" s="72">
        <f>COUNT(N3:N51)</f>
        <v>15</v>
      </c>
      <c r="V3" s="72">
        <f>COUNT(N57:N107)</f>
        <v>24</v>
      </c>
      <c r="Y3" s="7" t="s">
        <v>18</v>
      </c>
      <c r="Z3" s="7" t="s">
        <v>19</v>
      </c>
    </row>
    <row r="4" spans="1:26" x14ac:dyDescent="0.2">
      <c r="A4" s="11" t="s">
        <v>12</v>
      </c>
      <c r="B4" s="12"/>
      <c r="C4" s="13" t="s">
        <v>6</v>
      </c>
      <c r="D4" s="13" t="s">
        <v>6</v>
      </c>
      <c r="E4" s="13" t="s">
        <v>9</v>
      </c>
      <c r="F4" s="13" t="s">
        <v>10</v>
      </c>
      <c r="G4" s="13" t="s">
        <v>11</v>
      </c>
      <c r="J4" s="69"/>
      <c r="K4" s="69"/>
      <c r="L4" s="69"/>
      <c r="M4" s="70"/>
      <c r="N4" s="71"/>
      <c r="O4" s="70"/>
      <c r="P4" s="71"/>
      <c r="T4" s="7" t="s">
        <v>228</v>
      </c>
      <c r="U4" s="73">
        <f>T25</f>
        <v>0.87358293551497324</v>
      </c>
      <c r="V4" s="73">
        <f>U25</f>
        <v>1.0347889862485224</v>
      </c>
      <c r="Y4" s="7" t="s">
        <v>18</v>
      </c>
      <c r="Z4" s="7" t="s">
        <v>19</v>
      </c>
    </row>
    <row r="5" spans="1:26" x14ac:dyDescent="0.2">
      <c r="A5" s="14" t="s">
        <v>13</v>
      </c>
      <c r="B5" s="15" t="s">
        <v>14</v>
      </c>
      <c r="C5" s="16" t="s">
        <v>15</v>
      </c>
      <c r="D5" s="16" t="s">
        <v>16</v>
      </c>
      <c r="E5" s="17" t="s">
        <v>9</v>
      </c>
      <c r="F5" s="17" t="s">
        <v>10</v>
      </c>
      <c r="G5" s="17" t="s">
        <v>11</v>
      </c>
      <c r="I5" s="39" t="s">
        <v>229</v>
      </c>
      <c r="J5" s="69">
        <v>125.71</v>
      </c>
      <c r="K5" s="69">
        <v>165.72</v>
      </c>
      <c r="L5" s="69">
        <f>LOG10(K5)</f>
        <v>2.2193749246262562</v>
      </c>
      <c r="M5" s="70">
        <v>115.95</v>
      </c>
      <c r="N5" s="71">
        <f>LOG10(M5)</f>
        <v>2.0642707529740063</v>
      </c>
      <c r="O5" s="70">
        <v>26.43</v>
      </c>
      <c r="P5" s="71">
        <f>LOG10(O5)</f>
        <v>1.4220971631317103</v>
      </c>
      <c r="Q5" s="64">
        <v>1</v>
      </c>
      <c r="R5" s="64">
        <v>1</v>
      </c>
      <c r="T5" s="1" t="s">
        <v>230</v>
      </c>
      <c r="U5" s="73">
        <f>STEYX(P3:P51,N3:N51)</f>
        <v>0.1079863352914158</v>
      </c>
      <c r="V5" s="73">
        <f>STEYX(P57:P107,N57:N107)</f>
        <v>0.15035255953649559</v>
      </c>
      <c r="Y5" s="7" t="s">
        <v>31</v>
      </c>
      <c r="Z5" s="7" t="s">
        <v>32</v>
      </c>
    </row>
    <row r="6" spans="1:26" x14ac:dyDescent="0.2">
      <c r="A6" s="18" t="s">
        <v>17</v>
      </c>
      <c r="B6" s="9"/>
      <c r="C6" s="7" t="s">
        <v>15</v>
      </c>
      <c r="D6" s="7" t="s">
        <v>16</v>
      </c>
      <c r="E6" s="7" t="s">
        <v>9</v>
      </c>
      <c r="F6" s="7" t="s">
        <v>10</v>
      </c>
      <c r="G6" s="7" t="s">
        <v>11</v>
      </c>
      <c r="J6" s="69"/>
      <c r="K6" s="69"/>
      <c r="L6" s="69"/>
      <c r="M6" s="70"/>
      <c r="N6" s="71"/>
      <c r="O6" s="70"/>
      <c r="P6" s="71"/>
      <c r="T6" s="1" t="s">
        <v>231</v>
      </c>
      <c r="U6" s="73">
        <f>STDEV(N3:N51)</f>
        <v>0.50395960023977593</v>
      </c>
      <c r="V6" s="73">
        <f>STDEV(N57:N107)</f>
        <v>0.24579336445984618</v>
      </c>
      <c r="Y6" s="7" t="s">
        <v>31</v>
      </c>
      <c r="Z6" s="7" t="s">
        <v>32</v>
      </c>
    </row>
    <row r="7" spans="1:26" x14ac:dyDescent="0.2">
      <c r="A7" s="19" t="s">
        <v>18</v>
      </c>
      <c r="B7" s="20" t="s">
        <v>19</v>
      </c>
      <c r="C7" s="7" t="s">
        <v>15</v>
      </c>
      <c r="D7" s="7" t="s">
        <v>16</v>
      </c>
      <c r="E7" s="10" t="s">
        <v>9</v>
      </c>
      <c r="F7" s="10" t="s">
        <v>10</v>
      </c>
      <c r="G7" s="10" t="s">
        <v>11</v>
      </c>
      <c r="I7" s="39" t="s">
        <v>232</v>
      </c>
      <c r="J7" s="69">
        <v>58.8</v>
      </c>
      <c r="K7" s="69">
        <v>57.33</v>
      </c>
      <c r="L7" s="69">
        <f t="shared" ref="L7:L14" si="0">LOG10(K7)</f>
        <v>1.7583819417746753</v>
      </c>
      <c r="M7" s="70">
        <v>72.81</v>
      </c>
      <c r="N7" s="71">
        <f>LOG10(M7)</f>
        <v>1.8621910310515972</v>
      </c>
      <c r="O7" s="70">
        <v>12.77</v>
      </c>
      <c r="P7" s="71">
        <f>LOG10(O7)</f>
        <v>1.1061908972634154</v>
      </c>
      <c r="Q7" s="64">
        <v>2</v>
      </c>
      <c r="R7" s="64">
        <v>2</v>
      </c>
      <c r="T7" s="1" t="s">
        <v>233</v>
      </c>
      <c r="U7" s="74">
        <f>U5/(U6*SQRT(U3-1))</f>
        <v>5.7267610470807292E-2</v>
      </c>
      <c r="V7" s="74">
        <f>V5/(V6*SQRT(V3-1))</f>
        <v>0.12754891053560319</v>
      </c>
      <c r="Y7" s="7" t="s">
        <v>35</v>
      </c>
      <c r="Z7" s="7"/>
    </row>
    <row r="8" spans="1:26" x14ac:dyDescent="0.2">
      <c r="A8" s="19" t="s">
        <v>18</v>
      </c>
      <c r="B8" s="20" t="s">
        <v>19</v>
      </c>
      <c r="C8" s="7" t="s">
        <v>15</v>
      </c>
      <c r="D8" s="7" t="s">
        <v>16</v>
      </c>
      <c r="E8" s="10" t="s">
        <v>9</v>
      </c>
      <c r="F8" s="10" t="s">
        <v>10</v>
      </c>
      <c r="G8" s="10" t="s">
        <v>11</v>
      </c>
      <c r="I8" s="18" t="s">
        <v>232</v>
      </c>
      <c r="J8" s="69"/>
      <c r="K8" s="69"/>
      <c r="L8" s="69"/>
      <c r="M8" s="70"/>
      <c r="N8" s="71"/>
      <c r="O8" s="70"/>
      <c r="P8" s="71"/>
      <c r="T8" s="1" t="s">
        <v>234</v>
      </c>
      <c r="U8" s="72"/>
      <c r="V8" s="75">
        <f>((U3-2)*U5^2+(V3-2)*V5^2)/(U3+V3-4)</f>
        <v>1.8540664555073454E-2</v>
      </c>
      <c r="Y8" s="7" t="s">
        <v>44</v>
      </c>
      <c r="Z8" s="7" t="s">
        <v>45</v>
      </c>
    </row>
    <row r="9" spans="1:26" x14ac:dyDescent="0.2">
      <c r="A9" s="21" t="s">
        <v>20</v>
      </c>
      <c r="B9" s="22" t="s">
        <v>21</v>
      </c>
      <c r="C9" s="16" t="s">
        <v>22</v>
      </c>
      <c r="D9" s="16" t="s">
        <v>6</v>
      </c>
      <c r="E9" s="17" t="s">
        <v>9</v>
      </c>
      <c r="F9" s="17" t="s">
        <v>10</v>
      </c>
      <c r="G9" s="17" t="s">
        <v>11</v>
      </c>
      <c r="J9" s="69"/>
      <c r="K9" s="69"/>
      <c r="L9" s="69"/>
      <c r="M9" s="70"/>
      <c r="N9" s="71"/>
      <c r="O9" s="70"/>
      <c r="P9" s="71"/>
      <c r="T9" s="1" t="s">
        <v>235</v>
      </c>
      <c r="U9" s="73">
        <f>SQRT(U7^2+V7^2)</f>
        <v>0.13981524876727652</v>
      </c>
      <c r="V9" s="73">
        <f>SQRT(V8)*SQRT(1/(U6^2*(U3-1))+1/(V6^2*(V3-1)))</f>
        <v>0.13622602653419366</v>
      </c>
      <c r="Y9" s="7" t="s">
        <v>71</v>
      </c>
      <c r="Z9" s="7" t="s">
        <v>236</v>
      </c>
    </row>
    <row r="10" spans="1:26" x14ac:dyDescent="0.2">
      <c r="A10" s="19" t="s">
        <v>23</v>
      </c>
      <c r="B10" s="20" t="s">
        <v>24</v>
      </c>
      <c r="C10" s="7" t="s">
        <v>22</v>
      </c>
      <c r="D10" s="7" t="s">
        <v>6</v>
      </c>
      <c r="E10" s="7" t="s">
        <v>9</v>
      </c>
      <c r="F10" s="7" t="s">
        <v>10</v>
      </c>
      <c r="G10" s="7" t="s">
        <v>11</v>
      </c>
      <c r="I10" s="39" t="s">
        <v>237</v>
      </c>
      <c r="J10" s="69">
        <v>43.03</v>
      </c>
      <c r="K10" s="69">
        <v>36.480000000000004</v>
      </c>
      <c r="L10" s="69">
        <f t="shared" si="0"/>
        <v>1.5620548296563785</v>
      </c>
      <c r="M10" s="70">
        <v>41.05</v>
      </c>
      <c r="N10" s="71">
        <f>LOG10(M10)</f>
        <v>1.6133131614554594</v>
      </c>
      <c r="O10" s="70">
        <v>6.37</v>
      </c>
      <c r="P10" s="71">
        <f>LOG10(O10)</f>
        <v>0.80413943233535046</v>
      </c>
      <c r="Q10" s="64">
        <v>3</v>
      </c>
      <c r="R10" s="64">
        <v>3</v>
      </c>
      <c r="T10" s="1" t="s">
        <v>238</v>
      </c>
      <c r="U10" s="73">
        <f>(U4-V4)/(U9)</f>
        <v>-1.1529933405323896</v>
      </c>
      <c r="V10" s="73">
        <f>(U4-V4)/V9</f>
        <v>-1.1833718918101557</v>
      </c>
      <c r="Y10" s="7" t="s">
        <v>71</v>
      </c>
      <c r="Z10" s="7" t="s">
        <v>236</v>
      </c>
    </row>
    <row r="11" spans="1:26" x14ac:dyDescent="0.2">
      <c r="A11" s="23" t="s">
        <v>25</v>
      </c>
      <c r="B11" s="24" t="s">
        <v>26</v>
      </c>
      <c r="C11" s="7" t="s">
        <v>22</v>
      </c>
      <c r="D11" s="7" t="s">
        <v>6</v>
      </c>
      <c r="E11" s="10" t="s">
        <v>9</v>
      </c>
      <c r="F11" s="10" t="s">
        <v>10</v>
      </c>
      <c r="G11" s="10" t="s">
        <v>11</v>
      </c>
      <c r="J11" s="69"/>
      <c r="K11" s="69"/>
      <c r="L11" s="69"/>
      <c r="M11" s="70"/>
      <c r="N11" s="71"/>
      <c r="O11" s="70"/>
      <c r="P11" s="71"/>
      <c r="T11" s="1" t="s">
        <v>239</v>
      </c>
      <c r="U11" s="68">
        <f>(U3+V3-4)</f>
        <v>35</v>
      </c>
      <c r="V11" s="68">
        <f>U3+V3-4</f>
        <v>35</v>
      </c>
      <c r="Y11" s="7" t="s">
        <v>77</v>
      </c>
      <c r="Z11" s="7" t="s">
        <v>78</v>
      </c>
    </row>
    <row r="12" spans="1:26" x14ac:dyDescent="0.2">
      <c r="A12" s="19" t="s">
        <v>27</v>
      </c>
      <c r="B12" s="20" t="s">
        <v>28</v>
      </c>
      <c r="C12" s="7" t="s">
        <v>22</v>
      </c>
      <c r="D12" s="7" t="s">
        <v>6</v>
      </c>
      <c r="E12" s="10" t="s">
        <v>9</v>
      </c>
      <c r="F12" s="10" t="s">
        <v>10</v>
      </c>
      <c r="G12" s="10" t="s">
        <v>11</v>
      </c>
      <c r="I12" s="39" t="s">
        <v>240</v>
      </c>
      <c r="J12" s="69">
        <v>90.54</v>
      </c>
      <c r="K12" s="69">
        <v>132.54</v>
      </c>
      <c r="L12" s="69">
        <f t="shared" si="0"/>
        <v>2.1223469662550785</v>
      </c>
      <c r="M12" s="70">
        <v>76.459999999999994</v>
      </c>
      <c r="N12" s="71">
        <f>LOG10(M12)</f>
        <v>1.8834342936830093</v>
      </c>
      <c r="O12" s="70">
        <v>17.18</v>
      </c>
      <c r="P12" s="71">
        <f>LOG10(O12)</f>
        <v>1.2350231594952235</v>
      </c>
      <c r="Q12" s="64">
        <v>4</v>
      </c>
      <c r="R12" s="64">
        <v>4</v>
      </c>
      <c r="T12" s="1" t="s">
        <v>241</v>
      </c>
      <c r="U12" s="76">
        <v>0.1</v>
      </c>
      <c r="V12" s="76">
        <v>0.1</v>
      </c>
      <c r="Y12" s="7" t="s">
        <v>77</v>
      </c>
      <c r="Z12" s="7" t="s">
        <v>78</v>
      </c>
    </row>
    <row r="13" spans="1:26" x14ac:dyDescent="0.2">
      <c r="A13" s="77" t="s">
        <v>29</v>
      </c>
      <c r="B13" s="58" t="s">
        <v>30</v>
      </c>
      <c r="C13" s="7" t="s">
        <v>22</v>
      </c>
      <c r="D13" s="7" t="s">
        <v>6</v>
      </c>
      <c r="E13" s="10" t="s">
        <v>9</v>
      </c>
      <c r="F13" s="10" t="s">
        <v>10</v>
      </c>
      <c r="G13" s="10" t="s">
        <v>11</v>
      </c>
      <c r="I13" s="39" t="s">
        <v>242</v>
      </c>
      <c r="J13" s="69">
        <v>115</v>
      </c>
      <c r="K13" s="69">
        <v>147.33000000000001</v>
      </c>
      <c r="L13" s="69">
        <f t="shared" si="0"/>
        <v>2.1682911888512661</v>
      </c>
      <c r="M13" s="70">
        <v>105.17</v>
      </c>
      <c r="N13" s="71">
        <f>LOG10(M13)</f>
        <v>2.0218918739191092</v>
      </c>
      <c r="O13" s="70">
        <v>14.67</v>
      </c>
      <c r="P13" s="71">
        <f>LOG10(O13)</f>
        <v>1.1664301138432827</v>
      </c>
      <c r="Q13" s="64">
        <v>5</v>
      </c>
      <c r="R13" s="64">
        <v>5</v>
      </c>
      <c r="T13" s="1" t="s">
        <v>243</v>
      </c>
      <c r="U13" s="78">
        <f>TDIST(ABS(U10),U11,2)</f>
        <v>0.25672693361372056</v>
      </c>
      <c r="V13" s="79">
        <f>TDIST(ABS(V10),V11,2)</f>
        <v>0.2446374505930777</v>
      </c>
      <c r="Y13" s="7" t="s">
        <v>73</v>
      </c>
      <c r="Z13" s="7"/>
    </row>
    <row r="14" spans="1:26" x14ac:dyDescent="0.2">
      <c r="A14" s="25" t="s">
        <v>31</v>
      </c>
      <c r="B14" s="26" t="s">
        <v>32</v>
      </c>
      <c r="C14" s="16" t="s">
        <v>6</v>
      </c>
      <c r="D14" s="16" t="s">
        <v>6</v>
      </c>
      <c r="E14" s="17" t="s">
        <v>9</v>
      </c>
      <c r="F14" s="16" t="s">
        <v>33</v>
      </c>
      <c r="G14" s="16" t="s">
        <v>11</v>
      </c>
      <c r="I14" s="39" t="s">
        <v>244</v>
      </c>
      <c r="J14" s="69">
        <v>45.33</v>
      </c>
      <c r="K14" s="69">
        <v>44.54</v>
      </c>
      <c r="L14" s="69">
        <f t="shared" si="0"/>
        <v>1.6487502126980194</v>
      </c>
      <c r="M14" s="70">
        <v>41.06</v>
      </c>
      <c r="N14" s="71">
        <f>LOG10(M14)</f>
        <v>1.6134189450345731</v>
      </c>
      <c r="O14" s="70">
        <v>7</v>
      </c>
      <c r="P14" s="71">
        <f>LOG10(O14)</f>
        <v>0.84509804001425681</v>
      </c>
      <c r="Q14" s="64">
        <v>6</v>
      </c>
      <c r="R14" s="64">
        <v>6</v>
      </c>
      <c r="T14" s="1" t="s">
        <v>245</v>
      </c>
      <c r="U14" s="73">
        <f>TINV(U12,U11)</f>
        <v>1.6895724577802647</v>
      </c>
      <c r="V14" s="73">
        <f>TINV(V12,V11)</f>
        <v>1.6895724577802647</v>
      </c>
      <c r="Y14" s="7" t="s">
        <v>73</v>
      </c>
      <c r="Z14" s="7"/>
    </row>
    <row r="15" spans="1:26" x14ac:dyDescent="0.2">
      <c r="A15" s="27" t="s">
        <v>31</v>
      </c>
      <c r="B15" s="20" t="s">
        <v>32</v>
      </c>
      <c r="C15" s="3" t="s">
        <v>6</v>
      </c>
      <c r="D15" s="10" t="s">
        <v>6</v>
      </c>
      <c r="E15" s="10" t="s">
        <v>9</v>
      </c>
      <c r="F15" s="10" t="s">
        <v>33</v>
      </c>
      <c r="G15" s="10" t="s">
        <v>11</v>
      </c>
      <c r="I15" s="18" t="s">
        <v>244</v>
      </c>
      <c r="J15" s="69"/>
      <c r="K15" s="69"/>
      <c r="L15" s="69"/>
      <c r="M15" s="70"/>
      <c r="N15" s="71"/>
      <c r="O15" s="70"/>
      <c r="P15" s="71"/>
      <c r="T15" s="1" t="s">
        <v>246</v>
      </c>
      <c r="U15" s="80" t="str">
        <f>IF(U13&lt;U12,"Yes","No")</f>
        <v>No</v>
      </c>
      <c r="V15" s="80" t="str">
        <f>IF(V13&lt;V12,"Yes","No")</f>
        <v>No</v>
      </c>
      <c r="Y15" s="7" t="s">
        <v>90</v>
      </c>
      <c r="Z15" s="7" t="s">
        <v>91</v>
      </c>
    </row>
    <row r="16" spans="1:26" x14ac:dyDescent="0.2">
      <c r="A16" s="28" t="s">
        <v>34</v>
      </c>
      <c r="B16" s="29" t="s">
        <v>337</v>
      </c>
      <c r="C16" s="10" t="s">
        <v>6</v>
      </c>
      <c r="D16" s="7" t="s">
        <v>6</v>
      </c>
      <c r="E16" s="10" t="s">
        <v>9</v>
      </c>
      <c r="F16" s="10" t="s">
        <v>33</v>
      </c>
      <c r="G16" s="10" t="s">
        <v>11</v>
      </c>
      <c r="J16" s="69"/>
      <c r="K16" s="69"/>
      <c r="L16" s="69"/>
      <c r="M16" s="70"/>
      <c r="N16" s="71"/>
      <c r="O16" s="70"/>
      <c r="P16" s="71"/>
      <c r="T16" s="81" t="s">
        <v>247</v>
      </c>
      <c r="U16" s="82">
        <f>U7*U14</f>
        <v>9.6757777374364695E-2</v>
      </c>
      <c r="V16" s="75">
        <f>V7*V14</f>
        <v>0.21550312626083418</v>
      </c>
      <c r="Y16" s="7" t="s">
        <v>90</v>
      </c>
      <c r="Z16" s="7" t="s">
        <v>91</v>
      </c>
    </row>
    <row r="17" spans="1:32" x14ac:dyDescent="0.2">
      <c r="A17" s="19" t="s">
        <v>35</v>
      </c>
      <c r="B17" s="20"/>
      <c r="C17" s="7" t="s">
        <v>6</v>
      </c>
      <c r="D17" s="7" t="s">
        <v>6</v>
      </c>
      <c r="E17" s="10" t="s">
        <v>9</v>
      </c>
      <c r="F17" s="10" t="s">
        <v>33</v>
      </c>
      <c r="G17" s="10" t="s">
        <v>11</v>
      </c>
      <c r="I17" s="39" t="s">
        <v>248</v>
      </c>
      <c r="J17" s="69" t="s">
        <v>6</v>
      </c>
      <c r="K17" s="69" t="s">
        <v>6</v>
      </c>
      <c r="L17" s="69" t="s">
        <v>6</v>
      </c>
      <c r="M17" s="70">
        <v>31.52</v>
      </c>
      <c r="N17" s="71">
        <f>LOG10(M17)</f>
        <v>1.4985862088175177</v>
      </c>
      <c r="O17" s="70">
        <v>6.67</v>
      </c>
      <c r="P17" s="71">
        <f>LOG10(O17)</f>
        <v>0.82412583391654892</v>
      </c>
      <c r="Q17" s="64">
        <v>7</v>
      </c>
      <c r="T17" s="81" t="s">
        <v>249</v>
      </c>
      <c r="U17" s="83">
        <f>U4+U16</f>
        <v>0.97034071288933799</v>
      </c>
      <c r="V17" s="73">
        <f>V4+V16</f>
        <v>1.2502921125093567</v>
      </c>
      <c r="Y17" s="7" t="s">
        <v>94</v>
      </c>
      <c r="Z17" s="7" t="s">
        <v>95</v>
      </c>
    </row>
    <row r="18" spans="1:32" x14ac:dyDescent="0.2">
      <c r="A18" s="18" t="s">
        <v>36</v>
      </c>
      <c r="B18" s="9"/>
      <c r="C18" s="7" t="s">
        <v>6</v>
      </c>
      <c r="D18" s="7" t="s">
        <v>6</v>
      </c>
      <c r="E18" s="10" t="s">
        <v>9</v>
      </c>
      <c r="F18" s="10" t="s">
        <v>33</v>
      </c>
      <c r="G18" s="10" t="s">
        <v>11</v>
      </c>
      <c r="J18" s="69"/>
      <c r="K18" s="69"/>
      <c r="L18" s="69"/>
      <c r="M18" s="70"/>
      <c r="N18" s="71"/>
      <c r="O18" s="70"/>
      <c r="P18" s="71"/>
      <c r="T18" s="81" t="s">
        <v>250</v>
      </c>
      <c r="U18" s="84">
        <f>U4-U16</f>
        <v>0.77682515814060848</v>
      </c>
      <c r="V18" s="74">
        <f>V4-V16</f>
        <v>0.81928585998768821</v>
      </c>
    </row>
    <row r="19" spans="1:32" x14ac:dyDescent="0.2">
      <c r="A19" s="30" t="s">
        <v>37</v>
      </c>
      <c r="B19" s="31" t="s">
        <v>38</v>
      </c>
      <c r="C19" s="3" t="s">
        <v>39</v>
      </c>
      <c r="D19" s="3" t="s">
        <v>6</v>
      </c>
      <c r="E19" s="10" t="s">
        <v>9</v>
      </c>
      <c r="F19" s="10" t="s">
        <v>33</v>
      </c>
      <c r="G19" s="10" t="s">
        <v>11</v>
      </c>
      <c r="J19" s="69"/>
      <c r="K19" s="69"/>
      <c r="L19" s="69"/>
      <c r="M19" s="70"/>
      <c r="N19" s="71"/>
      <c r="O19" s="70"/>
      <c r="P19" s="71"/>
      <c r="T19" s="1" t="s">
        <v>251</v>
      </c>
      <c r="U19" s="82">
        <f>SQRT(V8*(1/U3+1/V3+(AVERAGE(N3:N51))^2/((U3-1)*U6^2)+(AVERAGE(N57:N107))^2/((V3-1)*V6^2)))</f>
        <v>0.30307488202073896</v>
      </c>
    </row>
    <row r="20" spans="1:32" x14ac:dyDescent="0.2">
      <c r="A20" s="30" t="s">
        <v>40</v>
      </c>
      <c r="B20" s="31" t="s">
        <v>41</v>
      </c>
      <c r="C20" s="10" t="s">
        <v>39</v>
      </c>
      <c r="D20" s="10" t="s">
        <v>6</v>
      </c>
      <c r="E20" s="10" t="s">
        <v>9</v>
      </c>
      <c r="F20" s="10" t="s">
        <v>33</v>
      </c>
      <c r="G20" s="10" t="s">
        <v>11</v>
      </c>
      <c r="J20" s="69"/>
      <c r="K20" s="69"/>
      <c r="L20" s="69"/>
      <c r="M20" s="70"/>
      <c r="N20" s="71"/>
      <c r="O20" s="70"/>
      <c r="P20" s="71"/>
      <c r="T20" s="1" t="s">
        <v>238</v>
      </c>
      <c r="U20" s="83">
        <f>ABS((T26-U26)/U19)</f>
        <v>0.61013057046873476</v>
      </c>
    </row>
    <row r="21" spans="1:32" x14ac:dyDescent="0.2">
      <c r="A21" s="30" t="s">
        <v>42</v>
      </c>
      <c r="B21" s="31" t="s">
        <v>43</v>
      </c>
      <c r="C21" s="10" t="s">
        <v>39</v>
      </c>
      <c r="D21" s="10" t="s">
        <v>6</v>
      </c>
      <c r="E21" s="10" t="s">
        <v>9</v>
      </c>
      <c r="F21" s="10" t="s">
        <v>33</v>
      </c>
      <c r="G21" s="10" t="s">
        <v>11</v>
      </c>
      <c r="J21" s="69"/>
      <c r="K21" s="69"/>
      <c r="L21" s="69"/>
      <c r="M21" s="70"/>
      <c r="N21" s="71"/>
      <c r="O21" s="70"/>
      <c r="P21" s="71"/>
      <c r="T21" s="1" t="s">
        <v>243</v>
      </c>
      <c r="U21" s="78">
        <f>TDIST(U20,U11,2)</f>
        <v>0.54571673435918155</v>
      </c>
      <c r="Y21" s="7" t="s">
        <v>99</v>
      </c>
      <c r="Z21" s="7" t="s">
        <v>100</v>
      </c>
      <c r="AA21" s="69">
        <v>223.6</v>
      </c>
      <c r="AB21" s="69">
        <v>167.2</v>
      </c>
      <c r="AC21" s="70">
        <v>263.39999999999998</v>
      </c>
      <c r="AD21" s="71">
        <f t="shared" ref="AD21:AD26" si="1">LOG10(AC21)</f>
        <v>2.4206157706257652</v>
      </c>
      <c r="AE21" s="70">
        <v>31</v>
      </c>
      <c r="AF21" s="71">
        <f t="shared" ref="AF21:AF26" si="2">LOG10(AE21)</f>
        <v>1.4913616938342726</v>
      </c>
    </row>
    <row r="22" spans="1:32" x14ac:dyDescent="0.2">
      <c r="A22" s="27" t="s">
        <v>44</v>
      </c>
      <c r="B22" s="20" t="s">
        <v>45</v>
      </c>
      <c r="C22" s="3" t="s">
        <v>39</v>
      </c>
      <c r="D22" s="10" t="s">
        <v>6</v>
      </c>
      <c r="E22" s="10" t="s">
        <v>9</v>
      </c>
      <c r="F22" s="10" t="s">
        <v>33</v>
      </c>
      <c r="G22" s="10" t="s">
        <v>11</v>
      </c>
      <c r="I22" s="39" t="s">
        <v>252</v>
      </c>
      <c r="J22" s="69">
        <v>85.4</v>
      </c>
      <c r="K22" s="69">
        <v>99.8</v>
      </c>
      <c r="L22" s="69">
        <f t="shared" ref="L22" si="3">LOG10(K22)</f>
        <v>1.999130541287371</v>
      </c>
      <c r="M22" s="70">
        <v>104.8</v>
      </c>
      <c r="N22" s="71">
        <f>LOG10(M22)</f>
        <v>2.0203612826477078</v>
      </c>
      <c r="O22" s="70">
        <v>15.2</v>
      </c>
      <c r="P22" s="71">
        <f>LOG10(O22)</f>
        <v>1.1818435879447726</v>
      </c>
      <c r="Q22" s="64">
        <v>8</v>
      </c>
      <c r="R22" s="64">
        <v>7</v>
      </c>
      <c r="T22" s="1" t="s">
        <v>246</v>
      </c>
      <c r="U22" s="80" t="str">
        <f>IF(U20&gt;U14,"Yes","No")</f>
        <v>No</v>
      </c>
      <c r="Y22" s="7" t="s">
        <v>23</v>
      </c>
      <c r="Z22" s="7" t="s">
        <v>24</v>
      </c>
    </row>
    <row r="23" spans="1:32" x14ac:dyDescent="0.2">
      <c r="A23" s="30" t="s">
        <v>46</v>
      </c>
      <c r="B23" s="31" t="s">
        <v>47</v>
      </c>
      <c r="C23" s="3" t="s">
        <v>39</v>
      </c>
      <c r="D23" s="10" t="s">
        <v>6</v>
      </c>
      <c r="E23" s="10" t="s">
        <v>9</v>
      </c>
      <c r="F23" s="10" t="s">
        <v>33</v>
      </c>
      <c r="G23" s="10" t="s">
        <v>11</v>
      </c>
      <c r="J23" s="69"/>
      <c r="K23" s="69"/>
      <c r="L23" s="69"/>
      <c r="M23" s="70"/>
      <c r="N23" s="71"/>
      <c r="O23" s="70"/>
      <c r="P23" s="71"/>
      <c r="Y23" s="7" t="s">
        <v>81</v>
      </c>
      <c r="Z23" s="7" t="s">
        <v>82</v>
      </c>
    </row>
    <row r="24" spans="1:32" x14ac:dyDescent="0.2">
      <c r="A24" s="8" t="s">
        <v>48</v>
      </c>
      <c r="B24" s="9" t="s">
        <v>49</v>
      </c>
      <c r="C24" s="3" t="s">
        <v>39</v>
      </c>
      <c r="D24" s="10" t="s">
        <v>6</v>
      </c>
      <c r="E24" s="10" t="s">
        <v>9</v>
      </c>
      <c r="F24" s="10" t="s">
        <v>33</v>
      </c>
      <c r="G24" s="10" t="s">
        <v>11</v>
      </c>
      <c r="J24" s="69"/>
      <c r="K24" s="69"/>
      <c r="L24" s="69"/>
      <c r="M24" s="70"/>
      <c r="N24" s="71"/>
      <c r="O24" s="70"/>
      <c r="P24" s="71"/>
      <c r="T24" s="64" t="s">
        <v>225</v>
      </c>
      <c r="U24" s="64" t="s">
        <v>226</v>
      </c>
      <c r="Y24" s="7" t="s">
        <v>27</v>
      </c>
      <c r="Z24" s="7" t="s">
        <v>28</v>
      </c>
    </row>
    <row r="25" spans="1:32" x14ac:dyDescent="0.2">
      <c r="A25" s="18" t="s">
        <v>50</v>
      </c>
      <c r="B25" s="9" t="s">
        <v>51</v>
      </c>
      <c r="C25" s="7" t="s">
        <v>39</v>
      </c>
      <c r="D25" s="7" t="s">
        <v>6</v>
      </c>
      <c r="E25" s="10" t="s">
        <v>9</v>
      </c>
      <c r="F25" s="10" t="s">
        <v>33</v>
      </c>
      <c r="G25" s="10" t="s">
        <v>11</v>
      </c>
      <c r="J25" s="69"/>
      <c r="K25" s="69"/>
      <c r="L25" s="69"/>
      <c r="M25" s="70"/>
      <c r="N25" s="71"/>
      <c r="O25" s="70"/>
      <c r="P25" s="71"/>
      <c r="T25" s="85">
        <f>SIGN(_xlfn.COVARIANCE.P(N3:N51,P3:P51))*(SQRT(_xlfn.VAR.P(P3:P51))/SQRT(_xlfn.VAR.P(N3:N51)))</f>
        <v>0.87358293551497324</v>
      </c>
      <c r="U25" s="85">
        <f>SIGN(_xlfn.COVARIANCE.P(N57:N107,P57:P107))*(SQRT(_xlfn.VAR.P(P57:P107))/SQRT(_xlfn.VAR.P(N57:N107)))</f>
        <v>1.0347889862485224</v>
      </c>
      <c r="Y25" s="7" t="s">
        <v>85</v>
      </c>
      <c r="Z25" s="7" t="s">
        <v>86</v>
      </c>
    </row>
    <row r="26" spans="1:32" x14ac:dyDescent="0.2">
      <c r="A26" s="32" t="s">
        <v>52</v>
      </c>
      <c r="B26" s="33"/>
      <c r="C26" s="34" t="s">
        <v>39</v>
      </c>
      <c r="D26" s="34" t="s">
        <v>6</v>
      </c>
      <c r="E26" s="35" t="s">
        <v>9</v>
      </c>
      <c r="F26" s="34" t="s">
        <v>33</v>
      </c>
      <c r="G26" s="34" t="s">
        <v>11</v>
      </c>
      <c r="J26" s="69"/>
      <c r="K26" s="69"/>
      <c r="L26" s="69"/>
      <c r="M26" s="70"/>
      <c r="N26" s="71"/>
      <c r="O26" s="70"/>
      <c r="P26" s="71"/>
      <c r="T26" s="86">
        <f>AVERAGE(P3:P51)-T25*AVERAGE(N3:N51)</f>
        <v>-0.56731732550981562</v>
      </c>
      <c r="U26" s="86">
        <f>AVERAGE(P57:P107)-U25*AVERAGE(N57:N107)</f>
        <v>-0.75223257617187356</v>
      </c>
      <c r="Y26" s="87" t="s">
        <v>103</v>
      </c>
      <c r="Z26" s="7" t="s">
        <v>104</v>
      </c>
      <c r="AA26" s="69">
        <v>174.4</v>
      </c>
      <c r="AB26" s="69">
        <v>56</v>
      </c>
      <c r="AC26" s="70">
        <v>172.4</v>
      </c>
      <c r="AD26" s="71">
        <f t="shared" si="1"/>
        <v>2.236537261488694</v>
      </c>
      <c r="AE26" s="70">
        <v>19.600000000000001</v>
      </c>
      <c r="AF26" s="71">
        <f t="shared" si="2"/>
        <v>1.2922560713564761</v>
      </c>
    </row>
    <row r="27" spans="1:32" x14ac:dyDescent="0.2">
      <c r="A27" s="21" t="s">
        <v>53</v>
      </c>
      <c r="B27" s="36" t="s">
        <v>54</v>
      </c>
      <c r="C27" s="16" t="s">
        <v>55</v>
      </c>
      <c r="D27" s="16" t="s">
        <v>6</v>
      </c>
      <c r="E27" s="16" t="s">
        <v>9</v>
      </c>
      <c r="F27" s="16" t="s">
        <v>56</v>
      </c>
      <c r="G27" s="16" t="s">
        <v>11</v>
      </c>
      <c r="J27" s="69"/>
      <c r="K27" s="69"/>
      <c r="L27" s="69"/>
      <c r="M27" s="70"/>
      <c r="N27" s="71"/>
      <c r="O27" s="70"/>
      <c r="P27" s="71"/>
      <c r="T27" s="2"/>
      <c r="U27" s="2"/>
      <c r="V27" s="2"/>
      <c r="Y27" s="3" t="s">
        <v>29</v>
      </c>
      <c r="Z27" s="3" t="s">
        <v>30</v>
      </c>
      <c r="AA27" s="69"/>
      <c r="AB27" s="69"/>
      <c r="AC27" s="70"/>
      <c r="AD27" s="71"/>
      <c r="AE27" s="70"/>
      <c r="AF27" s="71"/>
    </row>
    <row r="28" spans="1:32" x14ac:dyDescent="0.2">
      <c r="A28" s="23" t="s">
        <v>57</v>
      </c>
      <c r="B28" s="31" t="s">
        <v>58</v>
      </c>
      <c r="C28" s="10" t="s">
        <v>55</v>
      </c>
      <c r="D28" s="10" t="s">
        <v>6</v>
      </c>
      <c r="E28" s="10" t="s">
        <v>9</v>
      </c>
      <c r="F28" s="10" t="s">
        <v>56</v>
      </c>
      <c r="G28" s="10" t="s">
        <v>11</v>
      </c>
      <c r="J28" s="69"/>
      <c r="K28" s="69"/>
      <c r="L28" s="69"/>
      <c r="M28" s="70"/>
      <c r="N28" s="71"/>
      <c r="O28" s="70"/>
      <c r="P28" s="71"/>
      <c r="T28" s="2"/>
      <c r="U28" s="2"/>
      <c r="V28" s="2"/>
      <c r="W28" s="2"/>
      <c r="X28" s="2"/>
      <c r="Y28" s="2"/>
      <c r="Z28" s="2"/>
      <c r="AA28" s="2"/>
    </row>
    <row r="29" spans="1:32" x14ac:dyDescent="0.2">
      <c r="A29" s="27" t="s">
        <v>59</v>
      </c>
      <c r="B29" s="20" t="s">
        <v>60</v>
      </c>
      <c r="C29" s="7" t="s">
        <v>55</v>
      </c>
      <c r="D29" s="10" t="s">
        <v>6</v>
      </c>
      <c r="E29" s="10" t="s">
        <v>9</v>
      </c>
      <c r="F29" s="10" t="s">
        <v>56</v>
      </c>
      <c r="G29" s="10" t="s">
        <v>11</v>
      </c>
      <c r="I29" s="39" t="s">
        <v>253</v>
      </c>
      <c r="J29" s="69">
        <v>75</v>
      </c>
      <c r="K29" s="69">
        <v>50.4</v>
      </c>
      <c r="L29" s="69">
        <f t="shared" ref="L29" si="4">LOG10(K29)</f>
        <v>1.7024305364455252</v>
      </c>
      <c r="M29" s="70">
        <v>67.45</v>
      </c>
      <c r="N29" s="71">
        <f>LOG10(M29)</f>
        <v>1.8289819540079231</v>
      </c>
      <c r="O29" s="70">
        <v>7.75</v>
      </c>
      <c r="P29" s="71">
        <f>LOG10(O29)</f>
        <v>0.88930170250631024</v>
      </c>
      <c r="Q29" s="64">
        <v>9</v>
      </c>
      <c r="R29" s="64">
        <v>8</v>
      </c>
      <c r="U29" s="68" t="s">
        <v>225</v>
      </c>
      <c r="V29" s="68" t="s">
        <v>226</v>
      </c>
      <c r="W29" s="2"/>
      <c r="X29" s="2"/>
      <c r="Y29" s="2"/>
      <c r="Z29" s="2"/>
      <c r="AA29" s="2"/>
    </row>
    <row r="30" spans="1:32" x14ac:dyDescent="0.2">
      <c r="A30" s="27" t="s">
        <v>59</v>
      </c>
      <c r="B30" s="20" t="s">
        <v>60</v>
      </c>
      <c r="C30" s="7" t="s">
        <v>55</v>
      </c>
      <c r="D30" s="10" t="s">
        <v>6</v>
      </c>
      <c r="E30" s="10" t="s">
        <v>9</v>
      </c>
      <c r="F30" s="10" t="s">
        <v>56</v>
      </c>
      <c r="G30" s="10" t="s">
        <v>11</v>
      </c>
      <c r="I30" s="39" t="s">
        <v>254</v>
      </c>
      <c r="J30" s="69"/>
      <c r="K30" s="69"/>
      <c r="L30" s="69"/>
      <c r="M30" s="70"/>
      <c r="N30" s="71"/>
      <c r="O30" s="70"/>
      <c r="P30" s="71"/>
      <c r="T30" s="1" t="s">
        <v>227</v>
      </c>
      <c r="U30" s="72">
        <f>COUNT(L3:L51)</f>
        <v>14</v>
      </c>
      <c r="V30" s="72">
        <f>COUNT(L57:L107)</f>
        <v>24</v>
      </c>
    </row>
    <row r="31" spans="1:32" x14ac:dyDescent="0.2">
      <c r="A31" s="37" t="s">
        <v>61</v>
      </c>
      <c r="B31" s="38" t="s">
        <v>62</v>
      </c>
      <c r="C31" s="7" t="s">
        <v>55</v>
      </c>
      <c r="D31" s="10" t="s">
        <v>6</v>
      </c>
      <c r="E31" s="10" t="s">
        <v>9</v>
      </c>
      <c r="F31" s="10" t="s">
        <v>56</v>
      </c>
      <c r="G31" s="10" t="s">
        <v>11</v>
      </c>
      <c r="J31" s="69"/>
      <c r="K31" s="69"/>
      <c r="L31" s="69"/>
      <c r="M31" s="70"/>
      <c r="N31" s="71"/>
      <c r="O31" s="70"/>
      <c r="P31" s="71"/>
      <c r="T31" s="7" t="s">
        <v>228</v>
      </c>
      <c r="U31" s="73">
        <f>T52</f>
        <v>0.92543489051678152</v>
      </c>
      <c r="V31" s="73">
        <f>U52</f>
        <v>1.0454381442747218</v>
      </c>
    </row>
    <row r="32" spans="1:32" x14ac:dyDescent="0.2">
      <c r="A32" s="23" t="s">
        <v>63</v>
      </c>
      <c r="B32" s="31" t="s">
        <v>64</v>
      </c>
      <c r="C32" s="39" t="s">
        <v>55</v>
      </c>
      <c r="D32" s="10" t="s">
        <v>6</v>
      </c>
      <c r="E32" s="10" t="s">
        <v>9</v>
      </c>
      <c r="F32" s="10" t="s">
        <v>56</v>
      </c>
      <c r="G32" s="10" t="s">
        <v>11</v>
      </c>
      <c r="J32" s="69"/>
      <c r="K32" s="69"/>
      <c r="L32" s="69"/>
      <c r="M32" s="70"/>
      <c r="N32" s="71"/>
      <c r="O32" s="70"/>
      <c r="P32" s="71"/>
      <c r="T32" s="1" t="s">
        <v>230</v>
      </c>
      <c r="U32" s="73">
        <f>STEYX(P3:P51,L3:L51)</f>
        <v>0.10150600355177983</v>
      </c>
      <c r="V32" s="73">
        <f>STEYX(P57:P107,L57:L107)</f>
        <v>0.14920759600976813</v>
      </c>
    </row>
    <row r="33" spans="1:22" x14ac:dyDescent="0.2">
      <c r="A33" s="23" t="s">
        <v>65</v>
      </c>
      <c r="B33" s="31" t="s">
        <v>66</v>
      </c>
      <c r="C33" s="39" t="s">
        <v>55</v>
      </c>
      <c r="D33" s="10" t="s">
        <v>6</v>
      </c>
      <c r="E33" s="10" t="s">
        <v>9</v>
      </c>
      <c r="F33" s="10" t="s">
        <v>56</v>
      </c>
      <c r="G33" s="10" t="s">
        <v>11</v>
      </c>
      <c r="J33" s="69"/>
      <c r="K33" s="69"/>
      <c r="L33" s="69"/>
      <c r="M33" s="70"/>
      <c r="N33" s="71"/>
      <c r="O33" s="70"/>
      <c r="P33" s="71"/>
      <c r="T33" s="1" t="s">
        <v>231</v>
      </c>
      <c r="U33" s="73">
        <f>STDEV(L3:L51)</f>
        <v>0.47694107429251698</v>
      </c>
      <c r="V33" s="73">
        <f>STDEV(L57:L107)</f>
        <v>0.24328963681774665</v>
      </c>
    </row>
    <row r="34" spans="1:22" x14ac:dyDescent="0.2">
      <c r="A34" s="23" t="s">
        <v>67</v>
      </c>
      <c r="B34" s="31" t="s">
        <v>68</v>
      </c>
      <c r="C34" s="39" t="s">
        <v>55</v>
      </c>
      <c r="D34" s="10" t="s">
        <v>6</v>
      </c>
      <c r="E34" s="10" t="s">
        <v>9</v>
      </c>
      <c r="F34" s="10" t="s">
        <v>56</v>
      </c>
      <c r="G34" s="10" t="s">
        <v>11</v>
      </c>
      <c r="J34" s="69"/>
      <c r="K34" s="69"/>
      <c r="L34" s="69"/>
      <c r="M34" s="70"/>
      <c r="N34" s="71"/>
      <c r="O34" s="70"/>
      <c r="P34" s="71"/>
      <c r="T34" s="1" t="s">
        <v>233</v>
      </c>
      <c r="U34" s="74">
        <f>U32/(U33*SQRT(U30-1))</f>
        <v>5.9027627439860536E-2</v>
      </c>
      <c r="V34" s="74">
        <f>V32/(V33*SQRT(V30-1))</f>
        <v>0.12788022893941894</v>
      </c>
    </row>
    <row r="35" spans="1:22" x14ac:dyDescent="0.2">
      <c r="A35" s="18" t="s">
        <v>69</v>
      </c>
      <c r="B35" s="9" t="s">
        <v>70</v>
      </c>
      <c r="C35" s="7" t="s">
        <v>55</v>
      </c>
      <c r="D35" s="10" t="s">
        <v>6</v>
      </c>
      <c r="E35" s="10" t="s">
        <v>9</v>
      </c>
      <c r="F35" s="7" t="s">
        <v>56</v>
      </c>
      <c r="G35" s="7" t="s">
        <v>11</v>
      </c>
      <c r="J35" s="69"/>
      <c r="K35" s="69"/>
      <c r="L35" s="69"/>
      <c r="M35" s="70"/>
      <c r="N35" s="71"/>
      <c r="O35" s="70"/>
      <c r="P35" s="71"/>
      <c r="T35" s="1" t="s">
        <v>234</v>
      </c>
      <c r="U35" s="72"/>
      <c r="V35" s="75">
        <f>((U30-2)*U32^2+(V30-2)*V32^2)/(U30+V30-4)</f>
        <v>1.8041928607028211E-2</v>
      </c>
    </row>
    <row r="36" spans="1:22" x14ac:dyDescent="0.2">
      <c r="A36" s="23" t="s">
        <v>71</v>
      </c>
      <c r="B36" s="31" t="s">
        <v>72</v>
      </c>
      <c r="C36" s="7" t="s">
        <v>55</v>
      </c>
      <c r="D36" s="10" t="s">
        <v>6</v>
      </c>
      <c r="E36" s="10" t="s">
        <v>9</v>
      </c>
      <c r="F36" s="10" t="s">
        <v>56</v>
      </c>
      <c r="G36" s="10" t="s">
        <v>11</v>
      </c>
      <c r="J36" s="69"/>
      <c r="K36" s="69"/>
      <c r="L36" s="69"/>
      <c r="M36" s="70"/>
      <c r="N36" s="71"/>
      <c r="O36" s="70"/>
      <c r="P36" s="71"/>
      <c r="T36" s="1" t="s">
        <v>235</v>
      </c>
      <c r="U36" s="73">
        <f>SQRT(U34^2+V34^2)</f>
        <v>0.14084606403722177</v>
      </c>
      <c r="V36" s="73">
        <f>SQRT(V35)*SQRT(1/(U33^2*(U30-1))+1/(V33^2*(V30-1)))</f>
        <v>0.13911842511776765</v>
      </c>
    </row>
    <row r="37" spans="1:22" x14ac:dyDescent="0.2">
      <c r="A37" s="19" t="s">
        <v>73</v>
      </c>
      <c r="B37" s="20" t="s">
        <v>344</v>
      </c>
      <c r="C37" s="7" t="s">
        <v>55</v>
      </c>
      <c r="D37" s="7" t="s">
        <v>74</v>
      </c>
      <c r="E37" s="10" t="s">
        <v>9</v>
      </c>
      <c r="F37" s="10" t="s">
        <v>56</v>
      </c>
      <c r="G37" s="10" t="s">
        <v>11</v>
      </c>
      <c r="I37" s="39" t="s">
        <v>248</v>
      </c>
      <c r="J37" s="69">
        <v>83.15</v>
      </c>
      <c r="K37" s="69">
        <v>58.84</v>
      </c>
      <c r="L37" s="69">
        <f t="shared" ref="L37:L38" si="5">LOG10(K37)</f>
        <v>1.7696726640554925</v>
      </c>
      <c r="M37" s="70">
        <v>87.53</v>
      </c>
      <c r="N37" s="71">
        <f>LOG10(M37)</f>
        <v>1.9421569284674904</v>
      </c>
      <c r="O37" s="70">
        <v>11.63</v>
      </c>
      <c r="P37" s="71">
        <f>LOG10(O37)</f>
        <v>1.0655797147284485</v>
      </c>
      <c r="Q37" s="64">
        <v>10</v>
      </c>
      <c r="R37" s="64">
        <v>9</v>
      </c>
      <c r="T37" s="1" t="s">
        <v>238</v>
      </c>
      <c r="U37" s="73">
        <f>(U31-V31)/(U36)</f>
        <v>-0.85201709098684297</v>
      </c>
      <c r="V37" s="73">
        <f>(U31-V31)/V36</f>
        <v>-0.8625978453706199</v>
      </c>
    </row>
    <row r="38" spans="1:22" x14ac:dyDescent="0.2">
      <c r="A38" s="19" t="s">
        <v>73</v>
      </c>
      <c r="B38" s="20" t="s">
        <v>344</v>
      </c>
      <c r="C38" s="7" t="s">
        <v>55</v>
      </c>
      <c r="D38" s="7" t="s">
        <v>74</v>
      </c>
      <c r="E38" s="10" t="s">
        <v>9</v>
      </c>
      <c r="F38" s="10" t="s">
        <v>56</v>
      </c>
      <c r="G38" s="10" t="s">
        <v>11</v>
      </c>
      <c r="I38" s="39" t="s">
        <v>255</v>
      </c>
      <c r="J38" s="69"/>
      <c r="K38" s="69"/>
      <c r="L38" s="69"/>
      <c r="M38" s="70"/>
      <c r="N38" s="71"/>
      <c r="O38" s="70"/>
      <c r="P38" s="71"/>
      <c r="T38" s="1" t="s">
        <v>239</v>
      </c>
      <c r="U38" s="68">
        <f>(U30+V30-4)</f>
        <v>34</v>
      </c>
      <c r="V38" s="68">
        <f>U30+V30-4</f>
        <v>34</v>
      </c>
    </row>
    <row r="39" spans="1:22" x14ac:dyDescent="0.2">
      <c r="A39" s="23" t="s">
        <v>75</v>
      </c>
      <c r="B39" s="24" t="s">
        <v>76</v>
      </c>
      <c r="C39" s="7" t="s">
        <v>55</v>
      </c>
      <c r="D39" s="7" t="s">
        <v>74</v>
      </c>
      <c r="E39" s="10" t="s">
        <v>9</v>
      </c>
      <c r="F39" s="10" t="s">
        <v>56</v>
      </c>
      <c r="G39" s="10" t="s">
        <v>11</v>
      </c>
      <c r="J39" s="69"/>
      <c r="K39" s="69"/>
      <c r="L39" s="69"/>
      <c r="M39" s="70"/>
      <c r="N39" s="71"/>
      <c r="O39" s="70"/>
      <c r="P39" s="71"/>
      <c r="T39" s="1" t="s">
        <v>241</v>
      </c>
      <c r="U39" s="76">
        <v>0.1</v>
      </c>
      <c r="V39" s="76">
        <v>0.1</v>
      </c>
    </row>
    <row r="40" spans="1:22" x14ac:dyDescent="0.2">
      <c r="A40" s="19" t="s">
        <v>77</v>
      </c>
      <c r="B40" s="20" t="s">
        <v>78</v>
      </c>
      <c r="C40" s="7" t="s">
        <v>55</v>
      </c>
      <c r="D40" s="7" t="s">
        <v>74</v>
      </c>
      <c r="E40" s="10" t="s">
        <v>9</v>
      </c>
      <c r="F40" s="10" t="s">
        <v>56</v>
      </c>
      <c r="G40" s="10" t="s">
        <v>11</v>
      </c>
      <c r="I40" s="39" t="s">
        <v>256</v>
      </c>
      <c r="J40" s="69">
        <v>517</v>
      </c>
      <c r="K40" s="69">
        <v>554.84</v>
      </c>
      <c r="L40" s="69">
        <f t="shared" ref="L40:L41" si="6">LOG10(K40)</f>
        <v>2.7441677630592691</v>
      </c>
      <c r="M40" s="70">
        <v>520.91999999999996</v>
      </c>
      <c r="N40" s="71">
        <f>LOG10(M40)</f>
        <v>2.7167710318863247</v>
      </c>
      <c r="O40" s="70">
        <v>50</v>
      </c>
      <c r="P40" s="71">
        <f>LOG10(O40)</f>
        <v>1.6989700043360187</v>
      </c>
      <c r="Q40" s="64">
        <v>11</v>
      </c>
      <c r="R40" s="64">
        <v>10</v>
      </c>
      <c r="T40" s="1" t="s">
        <v>243</v>
      </c>
      <c r="U40" s="78">
        <f>TDIST(ABS(U37),U38,2)</f>
        <v>0.40016638457126008</v>
      </c>
      <c r="V40" s="79">
        <f>TDIST(ABS(V37),V38,2)</f>
        <v>0.39440241284201161</v>
      </c>
    </row>
    <row r="41" spans="1:22" x14ac:dyDescent="0.2">
      <c r="A41" s="19" t="s">
        <v>77</v>
      </c>
      <c r="B41" s="20" t="s">
        <v>78</v>
      </c>
      <c r="C41" s="7" t="s">
        <v>55</v>
      </c>
      <c r="D41" s="7" t="s">
        <v>74</v>
      </c>
      <c r="E41" s="10" t="s">
        <v>9</v>
      </c>
      <c r="F41" s="10" t="s">
        <v>56</v>
      </c>
      <c r="G41" s="10" t="s">
        <v>11</v>
      </c>
      <c r="I41" s="18" t="s">
        <v>256</v>
      </c>
      <c r="J41" s="69"/>
      <c r="K41" s="69"/>
      <c r="L41" s="69"/>
      <c r="M41" s="70"/>
      <c r="N41" s="71"/>
      <c r="O41" s="70"/>
      <c r="P41" s="71"/>
      <c r="T41" s="1" t="s">
        <v>245</v>
      </c>
      <c r="U41" s="73">
        <f>TINV(U39,U38)</f>
        <v>1.6909242551868542</v>
      </c>
      <c r="V41" s="73">
        <f>TINV(V39,V38)</f>
        <v>1.6909242551868542</v>
      </c>
    </row>
    <row r="42" spans="1:22" x14ac:dyDescent="0.2">
      <c r="A42" s="23" t="s">
        <v>79</v>
      </c>
      <c r="B42" s="24" t="s">
        <v>80</v>
      </c>
      <c r="C42" s="7" t="s">
        <v>55</v>
      </c>
      <c r="D42" s="7" t="s">
        <v>74</v>
      </c>
      <c r="E42" s="10" t="s">
        <v>9</v>
      </c>
      <c r="F42" s="10" t="s">
        <v>56</v>
      </c>
      <c r="G42" s="10" t="s">
        <v>11</v>
      </c>
      <c r="J42" s="69"/>
      <c r="K42" s="69"/>
      <c r="L42" s="69"/>
      <c r="M42" s="70"/>
      <c r="N42" s="71"/>
      <c r="O42" s="70"/>
      <c r="P42" s="71"/>
      <c r="T42" s="1" t="s">
        <v>246</v>
      </c>
      <c r="U42" s="80" t="str">
        <f>IF(U40&lt;U39,"Yes","No")</f>
        <v>No</v>
      </c>
      <c r="V42" s="80" t="str">
        <f>IF(V40&lt;V39,"Yes","No")</f>
        <v>No</v>
      </c>
    </row>
    <row r="43" spans="1:22" x14ac:dyDescent="0.2">
      <c r="A43" s="19" t="s">
        <v>81</v>
      </c>
      <c r="B43" s="20" t="s">
        <v>82</v>
      </c>
      <c r="C43" s="7" t="s">
        <v>55</v>
      </c>
      <c r="D43" s="7" t="s">
        <v>74</v>
      </c>
      <c r="E43" s="10" t="s">
        <v>9</v>
      </c>
      <c r="F43" s="10" t="s">
        <v>56</v>
      </c>
      <c r="G43" s="10" t="s">
        <v>11</v>
      </c>
      <c r="I43" s="39" t="s">
        <v>257</v>
      </c>
      <c r="J43" s="69">
        <v>3000</v>
      </c>
      <c r="K43" s="69">
        <v>2262.0700000000002</v>
      </c>
      <c r="L43" s="69">
        <f t="shared" ref="L43" si="7">LOG10(K43)</f>
        <v>3.3545060400869402</v>
      </c>
      <c r="M43" s="70">
        <v>3275.87</v>
      </c>
      <c r="N43" s="71">
        <f>LOG10(M43)</f>
        <v>3.5153266588384171</v>
      </c>
      <c r="O43" s="70">
        <v>360.93</v>
      </c>
      <c r="P43" s="71">
        <f>LOG10(O43)</f>
        <v>2.5574229815135743</v>
      </c>
      <c r="Q43" s="64">
        <v>12</v>
      </c>
      <c r="R43" s="64">
        <v>11</v>
      </c>
      <c r="T43" s="81" t="s">
        <v>247</v>
      </c>
      <c r="U43" s="82">
        <f>U34*U41</f>
        <v>9.9811246964193287E-2</v>
      </c>
      <c r="V43" s="75">
        <f>V34*V41</f>
        <v>0.21623578087251139</v>
      </c>
    </row>
    <row r="44" spans="1:22" x14ac:dyDescent="0.2">
      <c r="A44" s="23" t="s">
        <v>83</v>
      </c>
      <c r="B44" s="24" t="s">
        <v>84</v>
      </c>
      <c r="C44" s="7" t="s">
        <v>55</v>
      </c>
      <c r="D44" s="7" t="s">
        <v>74</v>
      </c>
      <c r="E44" s="10" t="s">
        <v>9</v>
      </c>
      <c r="F44" s="10" t="s">
        <v>56</v>
      </c>
      <c r="G44" s="10" t="s">
        <v>11</v>
      </c>
      <c r="J44" s="69"/>
      <c r="K44" s="69"/>
      <c r="L44" s="69"/>
      <c r="M44" s="70"/>
      <c r="N44" s="71"/>
      <c r="O44" s="70"/>
      <c r="P44" s="71"/>
      <c r="T44" s="81" t="s">
        <v>249</v>
      </c>
      <c r="U44" s="83">
        <f>U31+U43</f>
        <v>1.0252461374809747</v>
      </c>
      <c r="V44" s="73">
        <f>V31+V43</f>
        <v>1.2616739251472331</v>
      </c>
    </row>
    <row r="45" spans="1:22" x14ac:dyDescent="0.2">
      <c r="A45" s="25" t="s">
        <v>85</v>
      </c>
      <c r="B45" s="26" t="s">
        <v>86</v>
      </c>
      <c r="C45" s="16" t="s">
        <v>6</v>
      </c>
      <c r="D45" s="16" t="s">
        <v>6</v>
      </c>
      <c r="E45" s="16" t="s">
        <v>9</v>
      </c>
      <c r="F45" s="16" t="s">
        <v>56</v>
      </c>
      <c r="G45" s="16" t="s">
        <v>11</v>
      </c>
      <c r="I45" s="39" t="s">
        <v>258</v>
      </c>
      <c r="J45" s="69">
        <v>195.95</v>
      </c>
      <c r="K45" s="69">
        <v>145.18</v>
      </c>
      <c r="L45" s="69">
        <f t="shared" ref="L45" si="8">LOG10(K45)</f>
        <v>2.161906792067279</v>
      </c>
      <c r="M45" s="70">
        <v>119.31</v>
      </c>
      <c r="N45" s="71">
        <f>LOG10(M45)</f>
        <v>2.0766768457056428</v>
      </c>
      <c r="O45" s="70">
        <v>22.119999999999997</v>
      </c>
      <c r="P45" s="71">
        <f>LOG10(O45)</f>
        <v>1.3447851226326606</v>
      </c>
      <c r="Q45" s="64">
        <v>13</v>
      </c>
      <c r="R45" s="64">
        <v>12</v>
      </c>
      <c r="T45" s="81" t="s">
        <v>250</v>
      </c>
      <c r="U45" s="84">
        <f>U31-U43</f>
        <v>0.82562364355258822</v>
      </c>
      <c r="V45" s="74">
        <f>V31-V43</f>
        <v>0.82920236340221043</v>
      </c>
    </row>
    <row r="46" spans="1:22" x14ac:dyDescent="0.2">
      <c r="A46" s="40" t="s">
        <v>87</v>
      </c>
      <c r="B46" s="41" t="s">
        <v>88</v>
      </c>
      <c r="C46" s="16" t="s">
        <v>6</v>
      </c>
      <c r="D46" s="16" t="s">
        <v>6</v>
      </c>
      <c r="E46" s="17" t="s">
        <v>9</v>
      </c>
      <c r="F46" s="16" t="s">
        <v>56</v>
      </c>
      <c r="G46" s="16" t="s">
        <v>11</v>
      </c>
      <c r="J46" s="69"/>
      <c r="K46" s="69"/>
      <c r="L46" s="69"/>
      <c r="M46" s="70"/>
      <c r="N46" s="71"/>
      <c r="O46" s="70"/>
      <c r="P46" s="71"/>
      <c r="T46" s="1" t="s">
        <v>251</v>
      </c>
      <c r="U46" s="82">
        <f>SQRT(V35*(1/U30+1/V30+(AVERAGE(N31:N84))^2/((U30-1)*U33^2)+(AVERAGE(N88:N134))^2/((V30-1)*V33^2)))</f>
        <v>0.31067999718808575</v>
      </c>
    </row>
    <row r="47" spans="1:22" x14ac:dyDescent="0.2">
      <c r="A47" s="8" t="s">
        <v>87</v>
      </c>
      <c r="B47" s="9" t="s">
        <v>89</v>
      </c>
      <c r="C47" s="10" t="s">
        <v>6</v>
      </c>
      <c r="D47" s="10" t="s">
        <v>6</v>
      </c>
      <c r="E47" s="10" t="s">
        <v>9</v>
      </c>
      <c r="F47" s="3" t="s">
        <v>56</v>
      </c>
      <c r="G47" s="3" t="s">
        <v>11</v>
      </c>
      <c r="J47" s="69"/>
      <c r="K47" s="69"/>
      <c r="L47" s="69"/>
      <c r="M47" s="70"/>
      <c r="N47" s="71"/>
      <c r="O47" s="70"/>
      <c r="P47" s="71"/>
      <c r="T47" s="1" t="s">
        <v>238</v>
      </c>
      <c r="U47" s="83">
        <f>ABS((T53-U53)/U46)</f>
        <v>0.22255869509181611</v>
      </c>
    </row>
    <row r="48" spans="1:22" x14ac:dyDescent="0.2">
      <c r="A48" s="25" t="s">
        <v>90</v>
      </c>
      <c r="B48" s="26" t="s">
        <v>91</v>
      </c>
      <c r="C48" s="16" t="s">
        <v>92</v>
      </c>
      <c r="D48" s="16" t="s">
        <v>93</v>
      </c>
      <c r="E48" s="17" t="s">
        <v>9</v>
      </c>
      <c r="F48" s="16" t="s">
        <v>56</v>
      </c>
      <c r="G48" s="16" t="s">
        <v>11</v>
      </c>
      <c r="I48" s="39" t="s">
        <v>259</v>
      </c>
      <c r="J48" s="69">
        <v>240.07</v>
      </c>
      <c r="K48" s="69">
        <v>207.73</v>
      </c>
      <c r="L48" s="69">
        <f t="shared" ref="L48:L50" si="9">LOG10(K48)</f>
        <v>2.3174992211071315</v>
      </c>
      <c r="M48" s="70">
        <v>256.77999999999997</v>
      </c>
      <c r="N48" s="71">
        <f>LOG10(M48)</f>
        <v>2.4095611945218498</v>
      </c>
      <c r="O48" s="70">
        <v>22.77</v>
      </c>
      <c r="P48" s="71">
        <f>LOG10(O48)</f>
        <v>1.3573630306151427</v>
      </c>
      <c r="Q48" s="64">
        <v>14</v>
      </c>
      <c r="R48" s="64">
        <v>13</v>
      </c>
      <c r="T48" s="1" t="s">
        <v>243</v>
      </c>
      <c r="U48" s="78">
        <f>TDIST(U47,U38,2)</f>
        <v>0.82521057817464505</v>
      </c>
    </row>
    <row r="49" spans="1:26" x14ac:dyDescent="0.2">
      <c r="A49" s="27" t="s">
        <v>90</v>
      </c>
      <c r="B49" s="20" t="s">
        <v>91</v>
      </c>
      <c r="C49" s="3" t="s">
        <v>92</v>
      </c>
      <c r="D49" s="10" t="s">
        <v>93</v>
      </c>
      <c r="E49" s="10" t="s">
        <v>9</v>
      </c>
      <c r="F49" s="10" t="s">
        <v>56</v>
      </c>
      <c r="G49" s="10" t="s">
        <v>11</v>
      </c>
      <c r="I49" s="39" t="s">
        <v>260</v>
      </c>
      <c r="J49" s="69"/>
      <c r="K49" s="69"/>
      <c r="L49" s="69"/>
      <c r="M49" s="70"/>
      <c r="N49" s="71"/>
      <c r="O49" s="70"/>
      <c r="P49" s="71"/>
      <c r="T49" s="1" t="s">
        <v>246</v>
      </c>
      <c r="U49" s="80" t="str">
        <f>IF(U47&gt;U41,"Yes","No")</f>
        <v>No</v>
      </c>
    </row>
    <row r="50" spans="1:26" x14ac:dyDescent="0.2">
      <c r="A50" s="25" t="s">
        <v>94</v>
      </c>
      <c r="B50" s="26" t="s">
        <v>95</v>
      </c>
      <c r="C50" s="17" t="s">
        <v>6</v>
      </c>
      <c r="D50" s="17" t="s">
        <v>93</v>
      </c>
      <c r="E50" s="17" t="s">
        <v>9</v>
      </c>
      <c r="F50" s="17" t="s">
        <v>96</v>
      </c>
      <c r="G50" s="17" t="s">
        <v>11</v>
      </c>
      <c r="I50" s="39" t="s">
        <v>261</v>
      </c>
      <c r="J50" s="69">
        <v>165</v>
      </c>
      <c r="K50" s="69">
        <v>175.32999999999998</v>
      </c>
      <c r="L50" s="69">
        <f t="shared" si="9"/>
        <v>2.2438562328065057</v>
      </c>
      <c r="M50" s="70">
        <v>183.5</v>
      </c>
      <c r="N50" s="71">
        <f>LOG10(M50)</f>
        <v>2.2636360685881081</v>
      </c>
      <c r="O50" s="70">
        <v>23</v>
      </c>
      <c r="P50" s="71">
        <f>LOG10(O50)</f>
        <v>1.3617278360175928</v>
      </c>
      <c r="Q50" s="64">
        <v>15</v>
      </c>
      <c r="R50" s="64">
        <v>14</v>
      </c>
    </row>
    <row r="51" spans="1:26" x14ac:dyDescent="0.2">
      <c r="A51" s="21" t="s">
        <v>97</v>
      </c>
      <c r="B51" s="22" t="s">
        <v>98</v>
      </c>
      <c r="C51" s="17" t="s">
        <v>6</v>
      </c>
      <c r="D51" s="17" t="s">
        <v>93</v>
      </c>
      <c r="E51" s="17" t="s">
        <v>9</v>
      </c>
      <c r="F51" s="17" t="s">
        <v>96</v>
      </c>
      <c r="G51" s="17" t="s">
        <v>11</v>
      </c>
      <c r="J51" s="69"/>
      <c r="K51" s="69"/>
      <c r="L51" s="69"/>
      <c r="M51" s="70"/>
      <c r="N51" s="71"/>
      <c r="O51" s="70"/>
      <c r="P51" s="71"/>
      <c r="T51" s="64" t="s">
        <v>225</v>
      </c>
      <c r="U51" s="64" t="s">
        <v>226</v>
      </c>
    </row>
    <row r="52" spans="1:26" x14ac:dyDescent="0.2">
      <c r="A52" s="50"/>
      <c r="B52" s="51"/>
      <c r="T52" s="85">
        <f>SIGN(_xlfn.COVARIANCE.P(L3:L51,P3:P51))*(SQRT(_xlfn.VAR.P(P3:P51))/SQRT(_xlfn.VAR.P(L3:L51)))</f>
        <v>0.92543489051678152</v>
      </c>
      <c r="U52" s="85">
        <f>SIGN(_xlfn.COVARIANCE.P(L57:L107,P57:P107))*(SQRT(_xlfn.VAR.P(P57:P107))/SQRT(_xlfn.VAR.P(L57:L107)))</f>
        <v>1.0454381442747218</v>
      </c>
    </row>
    <row r="53" spans="1:26" x14ac:dyDescent="0.2">
      <c r="A53" s="50"/>
      <c r="B53" s="51"/>
      <c r="T53" s="86">
        <f>AVERAGE(P3:P51)-T52*AVERAGE(L3:L51)</f>
        <v>-0.71068793747901138</v>
      </c>
      <c r="U53" s="86">
        <f>AVERAGE(P57:P107)-U52*AVERAGE(L57:L107)</f>
        <v>-0.64154340271370192</v>
      </c>
    </row>
    <row r="54" spans="1:26" x14ac:dyDescent="0.2">
      <c r="A54" s="50"/>
      <c r="B54" s="51"/>
    </row>
    <row r="55" spans="1:26" x14ac:dyDescent="0.2">
      <c r="A55" s="50"/>
      <c r="B55" s="51"/>
    </row>
    <row r="56" spans="1:26" ht="13.5" thickBot="1" x14ac:dyDescent="0.25">
      <c r="A56" s="6" t="s">
        <v>110</v>
      </c>
      <c r="B56" s="5"/>
      <c r="C56" s="6" t="s">
        <v>1</v>
      </c>
      <c r="D56" s="6" t="s">
        <v>2</v>
      </c>
      <c r="E56" s="6" t="s">
        <v>3</v>
      </c>
      <c r="F56" s="6" t="s">
        <v>4</v>
      </c>
      <c r="G56" s="6" t="s">
        <v>5</v>
      </c>
      <c r="I56" s="65" t="s">
        <v>217</v>
      </c>
      <c r="J56" s="66" t="s">
        <v>218</v>
      </c>
      <c r="K56" s="66" t="s">
        <v>219</v>
      </c>
      <c r="L56" s="66" t="s">
        <v>220</v>
      </c>
      <c r="M56" s="66" t="s">
        <v>221</v>
      </c>
      <c r="N56" s="66" t="s">
        <v>222</v>
      </c>
      <c r="O56" s="66" t="s">
        <v>223</v>
      </c>
      <c r="P56" s="66" t="s">
        <v>224</v>
      </c>
    </row>
    <row r="57" spans="1:26" ht="13.5" thickTop="1" x14ac:dyDescent="0.2">
      <c r="A57" s="52" t="s">
        <v>111</v>
      </c>
      <c r="B57" s="9"/>
      <c r="C57" s="10" t="s">
        <v>112</v>
      </c>
      <c r="D57" s="126" t="s">
        <v>117</v>
      </c>
      <c r="E57" s="10" t="s">
        <v>113</v>
      </c>
      <c r="F57" s="10" t="s">
        <v>6</v>
      </c>
      <c r="G57" s="10" t="s">
        <v>114</v>
      </c>
      <c r="J57" s="69"/>
      <c r="K57" s="69"/>
      <c r="L57" s="69"/>
      <c r="M57" s="70"/>
      <c r="N57" s="71"/>
      <c r="O57" s="88"/>
      <c r="P57" s="71"/>
      <c r="Y57" s="7" t="s">
        <v>115</v>
      </c>
      <c r="Z57" s="7" t="s">
        <v>116</v>
      </c>
    </row>
    <row r="58" spans="1:26" x14ac:dyDescent="0.2">
      <c r="A58" s="135" t="s">
        <v>338</v>
      </c>
      <c r="B58" s="128" t="s">
        <v>339</v>
      </c>
      <c r="C58" s="127" t="s">
        <v>112</v>
      </c>
      <c r="D58" s="127" t="s">
        <v>117</v>
      </c>
      <c r="E58" s="127" t="s">
        <v>113</v>
      </c>
      <c r="F58" s="127" t="s">
        <v>6</v>
      </c>
      <c r="G58" s="127" t="s">
        <v>114</v>
      </c>
      <c r="J58" s="69"/>
      <c r="K58" s="69"/>
      <c r="L58" s="69"/>
      <c r="M58" s="70"/>
      <c r="N58" s="71"/>
      <c r="O58" s="88"/>
      <c r="P58" s="71"/>
      <c r="Y58" s="7"/>
      <c r="Z58" s="7"/>
    </row>
    <row r="59" spans="1:26" x14ac:dyDescent="0.2">
      <c r="A59" s="14" t="s">
        <v>115</v>
      </c>
      <c r="B59" s="26" t="s">
        <v>116</v>
      </c>
      <c r="C59" s="17" t="s">
        <v>6</v>
      </c>
      <c r="D59" s="17" t="s">
        <v>117</v>
      </c>
      <c r="E59" s="17" t="s">
        <v>113</v>
      </c>
      <c r="F59" s="17" t="s">
        <v>6</v>
      </c>
      <c r="G59" s="17" t="s">
        <v>114</v>
      </c>
      <c r="I59" s="39" t="s">
        <v>262</v>
      </c>
      <c r="J59" s="69">
        <v>157.84</v>
      </c>
      <c r="K59" s="69">
        <v>115</v>
      </c>
      <c r="L59" s="69">
        <f t="shared" ref="L59" si="10">LOG10(K59)</f>
        <v>2.0606978403536118</v>
      </c>
      <c r="M59" s="70">
        <v>177.33</v>
      </c>
      <c r="N59" s="71">
        <f>LOG10(M59)</f>
        <v>2.2487822140685498</v>
      </c>
      <c r="O59" s="88">
        <v>32.200000000000003</v>
      </c>
      <c r="P59" s="71">
        <f>LOG10(O59)</f>
        <v>1.507855871695831</v>
      </c>
      <c r="Q59" s="64">
        <v>1</v>
      </c>
      <c r="R59" s="64">
        <v>1</v>
      </c>
      <c r="Y59" s="7" t="s">
        <v>115</v>
      </c>
      <c r="Z59" s="7" t="s">
        <v>116</v>
      </c>
    </row>
    <row r="60" spans="1:26" x14ac:dyDescent="0.2">
      <c r="A60" s="57" t="s">
        <v>115</v>
      </c>
      <c r="B60" s="20" t="s">
        <v>116</v>
      </c>
      <c r="C60" s="10" t="s">
        <v>6</v>
      </c>
      <c r="D60" s="10" t="s">
        <v>117</v>
      </c>
      <c r="E60" s="10" t="s">
        <v>113</v>
      </c>
      <c r="F60" s="10" t="s">
        <v>6</v>
      </c>
      <c r="G60" s="10" t="s">
        <v>114</v>
      </c>
      <c r="I60" s="39" t="s">
        <v>263</v>
      </c>
      <c r="J60" s="69"/>
      <c r="K60" s="69"/>
      <c r="L60" s="69"/>
      <c r="M60" s="70"/>
      <c r="N60" s="71"/>
      <c r="O60" s="88"/>
      <c r="P60" s="71"/>
      <c r="Y60" s="7" t="s">
        <v>115</v>
      </c>
      <c r="Z60" s="7"/>
    </row>
    <row r="61" spans="1:26" x14ac:dyDescent="0.2">
      <c r="A61" s="57" t="s">
        <v>115</v>
      </c>
      <c r="B61" s="20"/>
      <c r="C61" s="10" t="s">
        <v>6</v>
      </c>
      <c r="D61" s="10" t="s">
        <v>117</v>
      </c>
      <c r="E61" s="10" t="s">
        <v>113</v>
      </c>
      <c r="F61" s="10" t="s">
        <v>6</v>
      </c>
      <c r="G61" s="10" t="s">
        <v>114</v>
      </c>
      <c r="I61" s="39" t="s">
        <v>264</v>
      </c>
      <c r="J61" s="69"/>
      <c r="K61" s="69"/>
      <c r="L61" s="69"/>
      <c r="M61" s="70"/>
      <c r="N61" s="71"/>
      <c r="O61" s="88"/>
      <c r="P61" s="71"/>
      <c r="Y61" s="3" t="s">
        <v>118</v>
      </c>
      <c r="Z61" s="3" t="s">
        <v>119</v>
      </c>
    </row>
    <row r="62" spans="1:26" x14ac:dyDescent="0.2">
      <c r="A62" s="14" t="s">
        <v>118</v>
      </c>
      <c r="B62" s="26" t="s">
        <v>119</v>
      </c>
      <c r="C62" s="17" t="s">
        <v>120</v>
      </c>
      <c r="D62" s="130" t="s">
        <v>117</v>
      </c>
      <c r="E62" s="17" t="s">
        <v>113</v>
      </c>
      <c r="F62" s="17" t="s">
        <v>6</v>
      </c>
      <c r="G62" s="17" t="s">
        <v>114</v>
      </c>
      <c r="I62" s="39" t="s">
        <v>265</v>
      </c>
      <c r="J62" s="69">
        <v>138</v>
      </c>
      <c r="K62" s="69">
        <v>128.5</v>
      </c>
      <c r="L62" s="69">
        <f t="shared" ref="L61:L62" si="11">LOG10(K62)</f>
        <v>2.1089031276673134</v>
      </c>
      <c r="M62" s="70">
        <v>161.5</v>
      </c>
      <c r="N62" s="71">
        <f>LOG10(M62)</f>
        <v>2.2081725266671217</v>
      </c>
      <c r="O62" s="88">
        <v>32</v>
      </c>
      <c r="P62" s="71">
        <f>LOG10(O62)</f>
        <v>1.505149978319906</v>
      </c>
      <c r="Q62" s="64">
        <v>2</v>
      </c>
      <c r="R62" s="64">
        <v>2</v>
      </c>
      <c r="Y62" s="7" t="s">
        <v>118</v>
      </c>
      <c r="Z62" s="7" t="s">
        <v>119</v>
      </c>
    </row>
    <row r="63" spans="1:26" x14ac:dyDescent="0.2">
      <c r="A63" s="136" t="s">
        <v>118</v>
      </c>
      <c r="B63" s="60" t="s">
        <v>119</v>
      </c>
      <c r="C63" s="35" t="s">
        <v>120</v>
      </c>
      <c r="D63" s="131" t="s">
        <v>117</v>
      </c>
      <c r="E63" s="35" t="s">
        <v>113</v>
      </c>
      <c r="F63" s="35" t="s">
        <v>6</v>
      </c>
      <c r="G63" s="35" t="s">
        <v>114</v>
      </c>
      <c r="I63" s="18" t="s">
        <v>265</v>
      </c>
      <c r="J63" s="69"/>
      <c r="K63" s="69"/>
      <c r="L63" s="69"/>
      <c r="M63" s="70"/>
      <c r="N63" s="71"/>
      <c r="O63" s="88"/>
      <c r="P63" s="71"/>
      <c r="Y63" s="7" t="s">
        <v>125</v>
      </c>
      <c r="Z63" s="7"/>
    </row>
    <row r="64" spans="1:26" x14ac:dyDescent="0.2">
      <c r="A64" s="137" t="s">
        <v>340</v>
      </c>
      <c r="B64" s="129" t="s">
        <v>341</v>
      </c>
      <c r="C64" s="127" t="s">
        <v>6</v>
      </c>
      <c r="D64" s="127" t="s">
        <v>117</v>
      </c>
      <c r="E64" s="127" t="s">
        <v>113</v>
      </c>
      <c r="F64" s="127" t="s">
        <v>6</v>
      </c>
      <c r="G64" s="127" t="s">
        <v>114</v>
      </c>
      <c r="I64" s="18"/>
      <c r="J64" s="69"/>
      <c r="K64" s="69"/>
      <c r="L64" s="69"/>
      <c r="M64" s="70"/>
      <c r="N64" s="71"/>
      <c r="O64" s="88"/>
      <c r="P64" s="71"/>
      <c r="Y64" s="7"/>
      <c r="Z64" s="7"/>
    </row>
    <row r="65" spans="1:32" x14ac:dyDescent="0.2">
      <c r="A65" s="138" t="s">
        <v>121</v>
      </c>
      <c r="B65" s="41" t="s">
        <v>122</v>
      </c>
      <c r="C65" s="17" t="s">
        <v>6</v>
      </c>
      <c r="D65" s="17" t="s">
        <v>117</v>
      </c>
      <c r="E65" s="17" t="s">
        <v>113</v>
      </c>
      <c r="F65" s="17" t="s">
        <v>6</v>
      </c>
      <c r="G65" s="17" t="s">
        <v>114</v>
      </c>
      <c r="J65" s="69"/>
      <c r="K65" s="69"/>
      <c r="L65" s="69"/>
      <c r="M65" s="70"/>
      <c r="N65" s="71"/>
      <c r="O65" s="88"/>
      <c r="P65" s="71"/>
      <c r="Y65" s="7" t="s">
        <v>125</v>
      </c>
      <c r="Z65" s="7"/>
    </row>
    <row r="66" spans="1:32" x14ac:dyDescent="0.2">
      <c r="A66" s="139" t="s">
        <v>123</v>
      </c>
      <c r="B66" s="12" t="s">
        <v>124</v>
      </c>
      <c r="C66" s="13" t="s">
        <v>6</v>
      </c>
      <c r="D66" s="13" t="s">
        <v>117</v>
      </c>
      <c r="E66" s="13" t="s">
        <v>113</v>
      </c>
      <c r="F66" s="13" t="s">
        <v>6</v>
      </c>
      <c r="G66" s="13" t="s">
        <v>114</v>
      </c>
      <c r="J66" s="69"/>
      <c r="K66" s="69"/>
      <c r="L66" s="69"/>
      <c r="M66" s="70"/>
      <c r="N66" s="71"/>
      <c r="O66" s="88"/>
      <c r="P66" s="71"/>
      <c r="Y66" s="7" t="s">
        <v>144</v>
      </c>
      <c r="Z66" s="7" t="s">
        <v>145</v>
      </c>
    </row>
    <row r="67" spans="1:32" x14ac:dyDescent="0.2">
      <c r="A67" s="14" t="s">
        <v>125</v>
      </c>
      <c r="B67" s="26"/>
      <c r="C67" s="17" t="s">
        <v>126</v>
      </c>
      <c r="D67" s="17" t="s">
        <v>117</v>
      </c>
      <c r="E67" s="17" t="s">
        <v>113</v>
      </c>
      <c r="F67" s="17" t="s">
        <v>6</v>
      </c>
      <c r="G67" s="17" t="s">
        <v>114</v>
      </c>
      <c r="I67" s="39" t="s">
        <v>248</v>
      </c>
      <c r="J67" s="69">
        <v>146</v>
      </c>
      <c r="K67" s="69">
        <v>131</v>
      </c>
      <c r="L67" s="69">
        <f t="shared" ref="L67" si="12">LOG10(K67)</f>
        <v>2.1172712956557644</v>
      </c>
      <c r="M67" s="70">
        <v>168</v>
      </c>
      <c r="N67" s="71">
        <f>LOG10(M67)</f>
        <v>2.2253092817258628</v>
      </c>
      <c r="O67" s="88">
        <v>29.67</v>
      </c>
      <c r="P67" s="71">
        <f>LOG10(O67)</f>
        <v>1.4723175463168419</v>
      </c>
      <c r="Q67" s="64">
        <v>3</v>
      </c>
      <c r="R67" s="64">
        <v>3</v>
      </c>
      <c r="Y67" s="7" t="s">
        <v>139</v>
      </c>
      <c r="Z67" s="7"/>
    </row>
    <row r="68" spans="1:32" x14ac:dyDescent="0.2">
      <c r="A68" s="57" t="s">
        <v>125</v>
      </c>
      <c r="B68" s="20"/>
      <c r="C68" s="10" t="s">
        <v>126</v>
      </c>
      <c r="D68" s="10" t="s">
        <v>117</v>
      </c>
      <c r="E68" s="10" t="s">
        <v>113</v>
      </c>
      <c r="F68" s="10" t="s">
        <v>6</v>
      </c>
      <c r="G68" s="10" t="s">
        <v>114</v>
      </c>
      <c r="I68" s="18" t="s">
        <v>248</v>
      </c>
      <c r="J68" s="69"/>
      <c r="K68" s="69"/>
      <c r="L68" s="69"/>
      <c r="M68" s="70"/>
      <c r="N68" s="71"/>
      <c r="O68" s="88"/>
      <c r="P68" s="71"/>
      <c r="Y68" s="7" t="s">
        <v>139</v>
      </c>
      <c r="Z68" s="7"/>
    </row>
    <row r="69" spans="1:32" x14ac:dyDescent="0.2">
      <c r="A69" s="140" t="s">
        <v>127</v>
      </c>
      <c r="B69" s="22" t="s">
        <v>128</v>
      </c>
      <c r="C69" s="17" t="s">
        <v>126</v>
      </c>
      <c r="D69" s="17" t="s">
        <v>117</v>
      </c>
      <c r="E69" s="17" t="s">
        <v>113</v>
      </c>
      <c r="F69" s="17" t="s">
        <v>6</v>
      </c>
      <c r="G69" s="17" t="s">
        <v>114</v>
      </c>
      <c r="J69" s="69"/>
      <c r="K69" s="69"/>
      <c r="L69" s="69"/>
      <c r="M69" s="70"/>
      <c r="N69" s="71"/>
      <c r="O69" s="88"/>
      <c r="P69" s="71"/>
      <c r="Y69" s="7" t="s">
        <v>134</v>
      </c>
      <c r="Z69" s="7" t="s">
        <v>135</v>
      </c>
    </row>
    <row r="70" spans="1:32" x14ac:dyDescent="0.2">
      <c r="A70" s="139" t="s">
        <v>129</v>
      </c>
      <c r="B70" s="12" t="s">
        <v>130</v>
      </c>
      <c r="C70" s="134" t="s">
        <v>6</v>
      </c>
      <c r="D70" s="13" t="s">
        <v>117</v>
      </c>
      <c r="E70" s="13" t="s">
        <v>113</v>
      </c>
      <c r="F70" s="13" t="s">
        <v>6</v>
      </c>
      <c r="G70" s="13" t="s">
        <v>114</v>
      </c>
      <c r="J70" s="69"/>
      <c r="K70" s="69"/>
      <c r="L70" s="69"/>
      <c r="M70" s="70"/>
      <c r="N70" s="71"/>
      <c r="O70" s="88"/>
      <c r="P70" s="71"/>
      <c r="Y70" s="7" t="s">
        <v>134</v>
      </c>
      <c r="Z70" s="7" t="s">
        <v>135</v>
      </c>
    </row>
    <row r="71" spans="1:32" x14ac:dyDescent="0.2">
      <c r="A71" s="141" t="s">
        <v>342</v>
      </c>
      <c r="B71" s="132" t="s">
        <v>343</v>
      </c>
      <c r="C71" s="133" t="s">
        <v>6</v>
      </c>
      <c r="D71" s="133" t="s">
        <v>117</v>
      </c>
      <c r="E71" s="133" t="s">
        <v>113</v>
      </c>
      <c r="F71" s="133" t="s">
        <v>6</v>
      </c>
      <c r="G71" s="133" t="s">
        <v>114</v>
      </c>
      <c r="J71" s="69"/>
      <c r="K71" s="69"/>
      <c r="L71" s="69"/>
      <c r="M71" s="70"/>
      <c r="N71" s="71"/>
      <c r="O71" s="88"/>
      <c r="P71" s="71"/>
      <c r="Y71" s="7"/>
      <c r="Z71" s="7"/>
    </row>
    <row r="72" spans="1:32" x14ac:dyDescent="0.2">
      <c r="A72" s="135" t="s">
        <v>131</v>
      </c>
      <c r="B72" s="53" t="s">
        <v>132</v>
      </c>
      <c r="C72" s="54" t="s">
        <v>133</v>
      </c>
      <c r="D72" s="54" t="s">
        <v>117</v>
      </c>
      <c r="E72" s="54" t="s">
        <v>113</v>
      </c>
      <c r="F72" s="54" t="s">
        <v>6</v>
      </c>
      <c r="G72" s="54" t="s">
        <v>114</v>
      </c>
      <c r="J72" s="69"/>
      <c r="K72" s="69"/>
      <c r="L72" s="69"/>
      <c r="M72" s="70"/>
      <c r="N72" s="71"/>
      <c r="O72" s="88"/>
      <c r="P72" s="71"/>
      <c r="Y72" s="7" t="s">
        <v>197</v>
      </c>
      <c r="Z72" s="7" t="s">
        <v>198</v>
      </c>
      <c r="AA72" s="69" t="s">
        <v>6</v>
      </c>
      <c r="AB72" s="69" t="s">
        <v>6</v>
      </c>
      <c r="AC72" s="70">
        <v>15.67</v>
      </c>
      <c r="AD72" s="71">
        <f t="shared" ref="AD72:AD76" si="13">LOG10(AC72)</f>
        <v>1.1950689964685901</v>
      </c>
      <c r="AE72" s="70">
        <v>2.4</v>
      </c>
      <c r="AF72" s="71">
        <f t="shared" ref="AF72:AF76" si="14">LOG10(AE72)</f>
        <v>0.38021124171160603</v>
      </c>
    </row>
    <row r="73" spans="1:32" x14ac:dyDescent="0.2">
      <c r="A73" s="27" t="s">
        <v>134</v>
      </c>
      <c r="B73" s="20" t="s">
        <v>135</v>
      </c>
      <c r="C73" s="10" t="s">
        <v>136</v>
      </c>
      <c r="D73" s="126" t="s">
        <v>6</v>
      </c>
      <c r="E73" s="10" t="s">
        <v>113</v>
      </c>
      <c r="F73" s="10" t="s">
        <v>6</v>
      </c>
      <c r="G73" s="10" t="s">
        <v>114</v>
      </c>
      <c r="I73" s="39" t="s">
        <v>266</v>
      </c>
      <c r="J73" s="69">
        <v>88.2</v>
      </c>
      <c r="K73" s="69">
        <v>66</v>
      </c>
      <c r="L73" s="69">
        <f t="shared" ref="L73" si="15">LOG10(K73)</f>
        <v>1.8195439355418688</v>
      </c>
      <c r="M73" s="70">
        <v>91.6</v>
      </c>
      <c r="N73" s="71">
        <f t="shared" ref="N73:N79" si="16">LOG10(M73)</f>
        <v>1.9618954736678504</v>
      </c>
      <c r="O73" s="88">
        <v>9.5500000000000007</v>
      </c>
      <c r="P73" s="71">
        <f t="shared" ref="P73:P79" si="17">LOG10(O73)</f>
        <v>0.9800033715837464</v>
      </c>
      <c r="Q73" s="64">
        <v>4</v>
      </c>
      <c r="R73" s="64">
        <v>4</v>
      </c>
      <c r="Y73" s="7" t="s">
        <v>202</v>
      </c>
      <c r="Z73" s="7" t="s">
        <v>203</v>
      </c>
      <c r="AA73" s="69">
        <v>41.8</v>
      </c>
      <c r="AB73" s="69">
        <v>30</v>
      </c>
      <c r="AC73" s="70">
        <v>42.2</v>
      </c>
      <c r="AD73" s="71">
        <f t="shared" si="13"/>
        <v>1.6253124509616739</v>
      </c>
      <c r="AE73" s="70">
        <v>8.8000000000000007</v>
      </c>
      <c r="AF73" s="71">
        <f t="shared" si="14"/>
        <v>0.94448267215016868</v>
      </c>
    </row>
    <row r="74" spans="1:32" x14ac:dyDescent="0.2">
      <c r="A74" s="27" t="s">
        <v>134</v>
      </c>
      <c r="B74" s="20" t="s">
        <v>135</v>
      </c>
      <c r="C74" s="10" t="s">
        <v>136</v>
      </c>
      <c r="D74" s="126" t="s">
        <v>6</v>
      </c>
      <c r="E74" s="10" t="s">
        <v>113</v>
      </c>
      <c r="F74" s="10" t="s">
        <v>6</v>
      </c>
      <c r="G74" s="10" t="s">
        <v>114</v>
      </c>
      <c r="I74" s="18" t="s">
        <v>266</v>
      </c>
      <c r="J74" s="69"/>
      <c r="K74" s="69"/>
      <c r="L74" s="69"/>
      <c r="M74" s="70"/>
      <c r="N74" s="71"/>
      <c r="O74" s="88"/>
      <c r="P74" s="71"/>
      <c r="Y74" s="7" t="s">
        <v>202</v>
      </c>
      <c r="Z74" s="7" t="s">
        <v>203</v>
      </c>
      <c r="AA74" s="69" t="s">
        <v>6</v>
      </c>
      <c r="AB74" s="69" t="s">
        <v>6</v>
      </c>
      <c r="AC74" s="70">
        <v>43.5</v>
      </c>
      <c r="AD74" s="71">
        <f t="shared" si="13"/>
        <v>1.6384892569546374</v>
      </c>
      <c r="AE74" s="70">
        <v>10.199999999999999</v>
      </c>
      <c r="AF74" s="71">
        <f t="shared" si="14"/>
        <v>1.0086001717619175</v>
      </c>
    </row>
    <row r="75" spans="1:32" x14ac:dyDescent="0.2">
      <c r="A75" s="27" t="s">
        <v>137</v>
      </c>
      <c r="B75" s="20" t="s">
        <v>138</v>
      </c>
      <c r="C75" s="7" t="s">
        <v>136</v>
      </c>
      <c r="D75" s="39" t="s">
        <v>6</v>
      </c>
      <c r="E75" s="10" t="s">
        <v>113</v>
      </c>
      <c r="F75" s="10" t="s">
        <v>6</v>
      </c>
      <c r="G75" s="10" t="s">
        <v>114</v>
      </c>
      <c r="I75" s="39" t="s">
        <v>267</v>
      </c>
      <c r="J75" s="69">
        <v>152.63</v>
      </c>
      <c r="K75" s="69">
        <v>113.16</v>
      </c>
      <c r="L75" s="69">
        <f t="shared" ref="L75:L76" si="18">LOG10(K75)</f>
        <v>2.0536929387849532</v>
      </c>
      <c r="M75" s="70">
        <v>156.05000000000001</v>
      </c>
      <c r="N75" s="71">
        <f t="shared" si="16"/>
        <v>2.1932637730013513</v>
      </c>
      <c r="O75" s="88">
        <v>24.87</v>
      </c>
      <c r="P75" s="71">
        <f t="shared" si="17"/>
        <v>1.395675785269936</v>
      </c>
      <c r="Q75" s="64">
        <v>5</v>
      </c>
      <c r="R75" s="64">
        <v>5</v>
      </c>
      <c r="Y75" s="7" t="s">
        <v>205</v>
      </c>
      <c r="Z75" s="7" t="s">
        <v>98</v>
      </c>
      <c r="AA75" s="69">
        <v>50</v>
      </c>
      <c r="AB75" s="69">
        <v>34.650000000000006</v>
      </c>
      <c r="AC75" s="70">
        <v>47.26</v>
      </c>
      <c r="AD75" s="71">
        <f t="shared" si="13"/>
        <v>1.6744937172963501</v>
      </c>
      <c r="AE75" s="70">
        <v>8.8949999999999996</v>
      </c>
      <c r="AF75" s="71">
        <f t="shared" si="14"/>
        <v>0.94914595241994382</v>
      </c>
    </row>
    <row r="76" spans="1:32" x14ac:dyDescent="0.2">
      <c r="A76" s="27" t="s">
        <v>139</v>
      </c>
      <c r="B76" s="20" t="s">
        <v>140</v>
      </c>
      <c r="C76" s="10" t="s">
        <v>136</v>
      </c>
      <c r="D76" s="126" t="s">
        <v>6</v>
      </c>
      <c r="E76" s="10" t="s">
        <v>113</v>
      </c>
      <c r="F76" s="10" t="s">
        <v>6</v>
      </c>
      <c r="G76" s="7" t="s">
        <v>114</v>
      </c>
      <c r="I76" s="39" t="s">
        <v>248</v>
      </c>
      <c r="J76" s="69">
        <v>161.66999999999999</v>
      </c>
      <c r="K76" s="69">
        <v>113.30000000000001</v>
      </c>
      <c r="L76" s="69">
        <f t="shared" si="18"/>
        <v>2.0542299098633974</v>
      </c>
      <c r="M76" s="70">
        <v>173.5</v>
      </c>
      <c r="N76" s="71">
        <f t="shared" si="16"/>
        <v>2.2392994791268923</v>
      </c>
      <c r="O76" s="88">
        <v>23.01</v>
      </c>
      <c r="P76" s="71">
        <f t="shared" si="17"/>
        <v>1.3619166186686433</v>
      </c>
      <c r="Q76" s="64">
        <v>6</v>
      </c>
      <c r="R76" s="64">
        <v>6</v>
      </c>
      <c r="Y76" s="7" t="s">
        <v>205</v>
      </c>
      <c r="Z76" s="7" t="s">
        <v>98</v>
      </c>
      <c r="AA76" s="69" t="s">
        <v>6</v>
      </c>
      <c r="AB76" s="69" t="s">
        <v>6</v>
      </c>
      <c r="AC76" s="70">
        <v>45.93</v>
      </c>
      <c r="AD76" s="71">
        <f t="shared" si="13"/>
        <v>1.6620964454179235</v>
      </c>
      <c r="AE76" s="70">
        <v>9.5399999999999991</v>
      </c>
      <c r="AF76" s="71">
        <f t="shared" si="14"/>
        <v>0.97954837470409506</v>
      </c>
    </row>
    <row r="77" spans="1:32" x14ac:dyDescent="0.2">
      <c r="A77" s="27" t="s">
        <v>139</v>
      </c>
      <c r="B77" s="20" t="s">
        <v>140</v>
      </c>
      <c r="C77" s="10" t="s">
        <v>136</v>
      </c>
      <c r="D77" s="126" t="s">
        <v>6</v>
      </c>
      <c r="E77" s="10" t="s">
        <v>113</v>
      </c>
      <c r="F77" s="10" t="s">
        <v>6</v>
      </c>
      <c r="G77" s="7" t="s">
        <v>114</v>
      </c>
      <c r="I77" s="18" t="s">
        <v>248</v>
      </c>
      <c r="J77" s="69"/>
      <c r="K77" s="69"/>
      <c r="L77" s="69"/>
      <c r="M77" s="70"/>
      <c r="N77" s="71"/>
      <c r="O77" s="88"/>
      <c r="P77" s="71"/>
      <c r="Y77" s="7" t="s">
        <v>148</v>
      </c>
      <c r="Z77" s="7"/>
    </row>
    <row r="78" spans="1:32" x14ac:dyDescent="0.2">
      <c r="A78" s="14" t="s">
        <v>141</v>
      </c>
      <c r="B78" s="15" t="s">
        <v>142</v>
      </c>
      <c r="C78" s="17" t="s">
        <v>143</v>
      </c>
      <c r="D78" s="17" t="s">
        <v>6</v>
      </c>
      <c r="E78" s="17" t="s">
        <v>113</v>
      </c>
      <c r="F78" s="17" t="s">
        <v>6</v>
      </c>
      <c r="G78" s="17" t="s">
        <v>114</v>
      </c>
      <c r="I78" s="39" t="s">
        <v>265</v>
      </c>
      <c r="J78" s="69">
        <v>149.38999999999999</v>
      </c>
      <c r="K78" s="69">
        <v>151.52000000000001</v>
      </c>
      <c r="L78" s="69">
        <f t="shared" ref="L78:L79" si="19">LOG10(K78)</f>
        <v>2.180469961659198</v>
      </c>
      <c r="M78" s="70">
        <v>171.82</v>
      </c>
      <c r="N78" s="71">
        <f t="shared" si="16"/>
        <v>2.2350737146995066</v>
      </c>
      <c r="O78" s="88">
        <v>42.42</v>
      </c>
      <c r="P78" s="71">
        <f t="shared" si="17"/>
        <v>1.627570664180543</v>
      </c>
      <c r="Q78" s="64">
        <v>7</v>
      </c>
      <c r="R78" s="64">
        <v>7</v>
      </c>
      <c r="Y78" s="7" t="s">
        <v>148</v>
      </c>
      <c r="Z78" s="7"/>
    </row>
    <row r="79" spans="1:32" x14ac:dyDescent="0.2">
      <c r="A79" s="27" t="s">
        <v>144</v>
      </c>
      <c r="B79" s="20" t="s">
        <v>145</v>
      </c>
      <c r="C79" s="10" t="s">
        <v>143</v>
      </c>
      <c r="D79" s="10" t="s">
        <v>6</v>
      </c>
      <c r="E79" s="10" t="s">
        <v>113</v>
      </c>
      <c r="F79" s="10" t="s">
        <v>6</v>
      </c>
      <c r="G79" s="10" t="s">
        <v>114</v>
      </c>
      <c r="I79" s="39" t="s">
        <v>268</v>
      </c>
      <c r="J79" s="69">
        <v>93.6</v>
      </c>
      <c r="K79" s="69">
        <v>111.6</v>
      </c>
      <c r="L79" s="69">
        <f t="shared" si="19"/>
        <v>2.0476641946015599</v>
      </c>
      <c r="M79" s="70">
        <v>104.6</v>
      </c>
      <c r="N79" s="71">
        <f t="shared" si="16"/>
        <v>2.0195316845312554</v>
      </c>
      <c r="O79" s="88">
        <v>20.9</v>
      </c>
      <c r="P79" s="71">
        <f t="shared" si="17"/>
        <v>1.320146286111054</v>
      </c>
      <c r="Q79" s="64">
        <v>8</v>
      </c>
      <c r="R79" s="64">
        <v>8</v>
      </c>
      <c r="Y79" s="7" t="s">
        <v>148</v>
      </c>
      <c r="Z79" s="7" t="s">
        <v>149</v>
      </c>
    </row>
    <row r="80" spans="1:32" x14ac:dyDescent="0.2">
      <c r="A80" s="55" t="s">
        <v>146</v>
      </c>
      <c r="B80" s="56" t="s">
        <v>147</v>
      </c>
      <c r="C80" s="35" t="s">
        <v>143</v>
      </c>
      <c r="D80" s="35" t="s">
        <v>6</v>
      </c>
      <c r="E80" s="35" t="s">
        <v>113</v>
      </c>
      <c r="F80" s="35" t="s">
        <v>6</v>
      </c>
      <c r="G80" s="35" t="s">
        <v>114</v>
      </c>
      <c r="J80" s="69"/>
      <c r="K80" s="69"/>
      <c r="L80" s="69"/>
      <c r="M80" s="70"/>
      <c r="N80" s="71"/>
      <c r="O80" s="88"/>
      <c r="P80" s="71"/>
      <c r="Y80" s="7" t="s">
        <v>182</v>
      </c>
      <c r="Z80" s="7" t="s">
        <v>183</v>
      </c>
    </row>
    <row r="81" spans="1:26" x14ac:dyDescent="0.2">
      <c r="A81" s="27" t="s">
        <v>148</v>
      </c>
      <c r="B81" s="20" t="s">
        <v>149</v>
      </c>
      <c r="C81" s="10" t="s">
        <v>150</v>
      </c>
      <c r="D81" s="10" t="s">
        <v>6</v>
      </c>
      <c r="E81" s="10" t="s">
        <v>113</v>
      </c>
      <c r="F81" s="10" t="s">
        <v>6</v>
      </c>
      <c r="G81" s="10" t="s">
        <v>114</v>
      </c>
      <c r="I81" s="39" t="s">
        <v>248</v>
      </c>
      <c r="J81" s="69">
        <v>219.8</v>
      </c>
      <c r="K81" s="69">
        <v>144.09</v>
      </c>
      <c r="L81" s="69">
        <f t="shared" ref="L81" si="20">LOG10(K81)</f>
        <v>2.1586338413586246</v>
      </c>
      <c r="M81" s="70">
        <v>246.33</v>
      </c>
      <c r="N81" s="71">
        <f t="shared" ref="N81:N86" si="21">LOG10(M81)</f>
        <v>2.3915173068494484</v>
      </c>
      <c r="O81" s="88">
        <v>59.17</v>
      </c>
      <c r="P81" s="71">
        <f t="shared" ref="P81:P86" si="22">LOG10(O81)</f>
        <v>1.7721015692770119</v>
      </c>
      <c r="Q81" s="64">
        <v>9</v>
      </c>
      <c r="R81" s="64">
        <v>9</v>
      </c>
      <c r="Y81" s="7" t="s">
        <v>182</v>
      </c>
      <c r="Z81" s="7" t="s">
        <v>183</v>
      </c>
    </row>
    <row r="82" spans="1:26" x14ac:dyDescent="0.2">
      <c r="A82" s="27" t="s">
        <v>148</v>
      </c>
      <c r="B82" s="20" t="s">
        <v>149</v>
      </c>
      <c r="C82" s="10" t="s">
        <v>150</v>
      </c>
      <c r="D82" s="10" t="s">
        <v>6</v>
      </c>
      <c r="E82" s="10" t="s">
        <v>113</v>
      </c>
      <c r="F82" s="10" t="s">
        <v>6</v>
      </c>
      <c r="G82" s="10" t="s">
        <v>114</v>
      </c>
      <c r="I82" s="18" t="s">
        <v>248</v>
      </c>
      <c r="J82" s="69"/>
      <c r="K82" s="69"/>
      <c r="L82" s="69"/>
      <c r="M82" s="70"/>
      <c r="N82" s="71"/>
      <c r="O82" s="88"/>
      <c r="P82" s="71"/>
      <c r="Y82" s="7" t="s">
        <v>185</v>
      </c>
      <c r="Z82" s="7" t="s">
        <v>186</v>
      </c>
    </row>
    <row r="83" spans="1:26" x14ac:dyDescent="0.2">
      <c r="A83" s="27" t="s">
        <v>148</v>
      </c>
      <c r="B83" s="20" t="s">
        <v>149</v>
      </c>
      <c r="C83" s="10" t="s">
        <v>150</v>
      </c>
      <c r="D83" s="10" t="s">
        <v>6</v>
      </c>
      <c r="E83" s="10" t="s">
        <v>113</v>
      </c>
      <c r="F83" s="10" t="s">
        <v>6</v>
      </c>
      <c r="G83" s="10" t="s">
        <v>114</v>
      </c>
      <c r="I83" s="39" t="s">
        <v>269</v>
      </c>
      <c r="J83" s="69"/>
      <c r="K83" s="69"/>
      <c r="L83" s="69"/>
      <c r="M83" s="70"/>
      <c r="N83" s="71"/>
      <c r="O83" s="88"/>
      <c r="P83" s="71"/>
      <c r="Y83" s="7" t="s">
        <v>137</v>
      </c>
      <c r="Z83" s="7" t="s">
        <v>138</v>
      </c>
    </row>
    <row r="84" spans="1:26" x14ac:dyDescent="0.2">
      <c r="A84" s="14" t="s">
        <v>151</v>
      </c>
      <c r="B84" s="15" t="s">
        <v>152</v>
      </c>
      <c r="C84" s="17" t="s">
        <v>6</v>
      </c>
      <c r="D84" s="17" t="s">
        <v>6</v>
      </c>
      <c r="E84" s="17" t="s">
        <v>113</v>
      </c>
      <c r="F84" s="17" t="s">
        <v>6</v>
      </c>
      <c r="G84" s="17" t="s">
        <v>114</v>
      </c>
      <c r="I84" s="39" t="s">
        <v>390</v>
      </c>
      <c r="J84" s="69">
        <v>53.75</v>
      </c>
      <c r="K84" s="69">
        <v>40.94</v>
      </c>
      <c r="L84" s="69">
        <f t="shared" ref="L83:L89" si="23">LOG10(K84)</f>
        <v>1.6121478383264869</v>
      </c>
      <c r="M84" s="70">
        <v>56.21</v>
      </c>
      <c r="N84" s="71">
        <f t="shared" si="21"/>
        <v>1.7498135852929377</v>
      </c>
      <c r="O84" s="88">
        <v>14.31</v>
      </c>
      <c r="P84" s="71">
        <f t="shared" si="22"/>
        <v>1.1556396337597763</v>
      </c>
      <c r="Q84" s="149">
        <v>10</v>
      </c>
      <c r="R84" s="149">
        <v>10</v>
      </c>
    </row>
    <row r="85" spans="1:26" x14ac:dyDescent="0.2">
      <c r="A85" s="14" t="s">
        <v>153</v>
      </c>
      <c r="B85" s="15" t="s">
        <v>98</v>
      </c>
      <c r="C85" s="17" t="s">
        <v>154</v>
      </c>
      <c r="D85" s="17" t="s">
        <v>155</v>
      </c>
      <c r="E85" s="17" t="s">
        <v>113</v>
      </c>
      <c r="F85" s="17" t="s">
        <v>156</v>
      </c>
      <c r="G85" s="17" t="s">
        <v>114</v>
      </c>
      <c r="I85" s="39" t="s">
        <v>270</v>
      </c>
      <c r="J85" s="69">
        <v>137.04</v>
      </c>
      <c r="K85" s="69">
        <v>98.03</v>
      </c>
      <c r="L85" s="69">
        <f t="shared" si="23"/>
        <v>1.9913590026379502</v>
      </c>
      <c r="M85" s="70">
        <v>152.32</v>
      </c>
      <c r="N85" s="71">
        <f t="shared" si="21"/>
        <v>2.1827569310403989</v>
      </c>
      <c r="O85" s="88">
        <v>28.28</v>
      </c>
      <c r="P85" s="71">
        <f t="shared" si="22"/>
        <v>1.4514794051248618</v>
      </c>
      <c r="Q85" s="149">
        <v>11</v>
      </c>
      <c r="R85" s="149">
        <v>11</v>
      </c>
    </row>
    <row r="86" spans="1:26" x14ac:dyDescent="0.2">
      <c r="A86" s="57" t="s">
        <v>157</v>
      </c>
      <c r="B86" s="58" t="s">
        <v>158</v>
      </c>
      <c r="C86" s="10" t="s">
        <v>159</v>
      </c>
      <c r="D86" s="10" t="s">
        <v>155</v>
      </c>
      <c r="E86" s="10" t="s">
        <v>113</v>
      </c>
      <c r="F86" s="10" t="s">
        <v>156</v>
      </c>
      <c r="G86" s="10" t="s">
        <v>114</v>
      </c>
      <c r="I86" s="39" t="s">
        <v>271</v>
      </c>
      <c r="J86" s="69">
        <v>128.24</v>
      </c>
      <c r="K86" s="69">
        <v>79.12</v>
      </c>
      <c r="L86" s="69">
        <f t="shared" si="23"/>
        <v>1.898286278589123</v>
      </c>
      <c r="M86" s="70">
        <v>153.83000000000001</v>
      </c>
      <c r="N86" s="71">
        <f t="shared" si="21"/>
        <v>2.1870410400423288</v>
      </c>
      <c r="O86" s="88">
        <v>35.44</v>
      </c>
      <c r="P86" s="71">
        <f t="shared" si="22"/>
        <v>1.5494937132150131</v>
      </c>
      <c r="Q86" s="149">
        <v>12</v>
      </c>
      <c r="R86" s="149">
        <v>12</v>
      </c>
    </row>
    <row r="87" spans="1:26" x14ac:dyDescent="0.2">
      <c r="A87" s="144" t="s">
        <v>160</v>
      </c>
      <c r="B87" s="24" t="s">
        <v>161</v>
      </c>
      <c r="C87" s="10" t="s">
        <v>162</v>
      </c>
      <c r="D87" s="10" t="s">
        <v>155</v>
      </c>
      <c r="E87" s="10" t="s">
        <v>113</v>
      </c>
      <c r="F87" s="10" t="s">
        <v>156</v>
      </c>
      <c r="G87" s="10" t="s">
        <v>114</v>
      </c>
      <c r="J87" s="69"/>
      <c r="K87" s="69"/>
      <c r="L87" s="69"/>
      <c r="M87" s="70"/>
      <c r="N87" s="71"/>
      <c r="O87" s="88"/>
      <c r="P87" s="71"/>
      <c r="Q87" s="149"/>
      <c r="R87" s="149"/>
    </row>
    <row r="88" spans="1:26" x14ac:dyDescent="0.2">
      <c r="A88" s="57" t="s">
        <v>166</v>
      </c>
      <c r="B88" s="58" t="s">
        <v>167</v>
      </c>
      <c r="C88" s="10" t="s">
        <v>168</v>
      </c>
      <c r="D88" s="10" t="s">
        <v>155</v>
      </c>
      <c r="E88" s="10" t="s">
        <v>113</v>
      </c>
      <c r="F88" s="10" t="s">
        <v>156</v>
      </c>
      <c r="G88" s="10" t="s">
        <v>114</v>
      </c>
      <c r="I88" s="39" t="s">
        <v>273</v>
      </c>
      <c r="J88" s="69">
        <v>300</v>
      </c>
      <c r="K88" s="69">
        <v>265.07</v>
      </c>
      <c r="L88" s="69">
        <f t="shared" si="23"/>
        <v>2.423360578084977</v>
      </c>
      <c r="M88" s="70">
        <v>359.92</v>
      </c>
      <c r="N88" s="71">
        <f>LOG10(M88)</f>
        <v>2.5562059801575105</v>
      </c>
      <c r="O88" s="88">
        <v>68.150000000000006</v>
      </c>
      <c r="P88" s="71">
        <f>LOG10(O88)</f>
        <v>1.8334658601706924</v>
      </c>
      <c r="Q88" s="149">
        <v>13</v>
      </c>
      <c r="R88" s="149">
        <v>13</v>
      </c>
    </row>
    <row r="89" spans="1:26" x14ac:dyDescent="0.2">
      <c r="A89" s="14" t="s">
        <v>169</v>
      </c>
      <c r="B89" s="15" t="s">
        <v>170</v>
      </c>
      <c r="C89" s="17" t="s">
        <v>165</v>
      </c>
      <c r="D89" s="17" t="s">
        <v>155</v>
      </c>
      <c r="E89" s="17" t="s">
        <v>113</v>
      </c>
      <c r="F89" s="17" t="s">
        <v>156</v>
      </c>
      <c r="G89" s="17" t="s">
        <v>114</v>
      </c>
      <c r="I89" s="39" t="s">
        <v>274</v>
      </c>
      <c r="J89" s="69">
        <v>338.19</v>
      </c>
      <c r="K89" s="69">
        <v>231.94</v>
      </c>
      <c r="L89" s="69">
        <f t="shared" si="23"/>
        <v>2.365375652826152</v>
      </c>
      <c r="M89" s="70">
        <v>382.64</v>
      </c>
      <c r="N89" s="71">
        <f>LOG10(M89)</f>
        <v>2.5827903678639079</v>
      </c>
      <c r="O89" s="88">
        <v>48.61</v>
      </c>
      <c r="P89" s="71">
        <f>LOG10(O89)</f>
        <v>1.686725621074542</v>
      </c>
      <c r="Q89" s="149">
        <v>14</v>
      </c>
      <c r="R89" s="149">
        <v>14</v>
      </c>
      <c r="S89" s="89"/>
    </row>
    <row r="90" spans="1:26" x14ac:dyDescent="0.2">
      <c r="A90" s="57" t="s">
        <v>163</v>
      </c>
      <c r="B90" s="58" t="s">
        <v>164</v>
      </c>
      <c r="C90" s="10" t="s">
        <v>165</v>
      </c>
      <c r="D90" s="10" t="s">
        <v>155</v>
      </c>
      <c r="E90" s="10" t="s">
        <v>113</v>
      </c>
      <c r="F90" s="10" t="s">
        <v>156</v>
      </c>
      <c r="G90" s="10" t="s">
        <v>114</v>
      </c>
      <c r="I90" s="39" t="s">
        <v>272</v>
      </c>
      <c r="J90" s="69">
        <v>301</v>
      </c>
      <c r="K90" s="69">
        <v>210.5</v>
      </c>
      <c r="L90" s="69">
        <f>LOG10(K90)</f>
        <v>2.323252100171687</v>
      </c>
      <c r="M90" s="70">
        <v>343.5</v>
      </c>
      <c r="N90" s="71">
        <f>LOG10(M90)</f>
        <v>2.5359267413955693</v>
      </c>
      <c r="O90" s="88">
        <v>51.5</v>
      </c>
      <c r="P90" s="71">
        <f>LOG10(O90)</f>
        <v>1.711807229041191</v>
      </c>
      <c r="Q90" s="149">
        <v>15</v>
      </c>
      <c r="R90" s="149">
        <v>15</v>
      </c>
      <c r="S90" s="89"/>
    </row>
    <row r="91" spans="1:26" x14ac:dyDescent="0.2">
      <c r="A91" s="145" t="s">
        <v>345</v>
      </c>
      <c r="B91" s="142" t="s">
        <v>346</v>
      </c>
      <c r="C91" s="126" t="s">
        <v>165</v>
      </c>
      <c r="D91" s="126" t="s">
        <v>155</v>
      </c>
      <c r="E91" s="126" t="s">
        <v>113</v>
      </c>
      <c r="F91" s="126" t="s">
        <v>156</v>
      </c>
      <c r="G91" s="126" t="s">
        <v>114</v>
      </c>
      <c r="I91" s="39"/>
      <c r="J91" s="69"/>
      <c r="K91" s="69"/>
      <c r="L91" s="69"/>
      <c r="M91" s="70"/>
      <c r="N91" s="71"/>
      <c r="O91" s="88"/>
      <c r="P91" s="71"/>
      <c r="Q91" s="149"/>
      <c r="R91" s="149"/>
      <c r="S91" s="89"/>
    </row>
    <row r="92" spans="1:26" x14ac:dyDescent="0.2">
      <c r="A92" s="145" t="s">
        <v>349</v>
      </c>
      <c r="B92" s="142" t="s">
        <v>98</v>
      </c>
      <c r="C92" s="126" t="s">
        <v>165</v>
      </c>
      <c r="D92" s="126" t="s">
        <v>155</v>
      </c>
      <c r="E92" s="126" t="s">
        <v>113</v>
      </c>
      <c r="F92" s="126" t="s">
        <v>156</v>
      </c>
      <c r="G92" s="126" t="s">
        <v>114</v>
      </c>
      <c r="I92" s="39"/>
      <c r="J92" s="69"/>
      <c r="K92" s="69"/>
      <c r="L92" s="69"/>
      <c r="M92" s="70"/>
      <c r="N92" s="71"/>
      <c r="O92" s="88"/>
      <c r="P92" s="71"/>
      <c r="Q92" s="149"/>
      <c r="R92" s="149"/>
      <c r="S92" s="89"/>
    </row>
    <row r="93" spans="1:26" x14ac:dyDescent="0.2">
      <c r="A93" s="145" t="s">
        <v>350</v>
      </c>
      <c r="B93" s="142" t="s">
        <v>351</v>
      </c>
      <c r="C93" s="126" t="s">
        <v>165</v>
      </c>
      <c r="D93" s="126" t="s">
        <v>155</v>
      </c>
      <c r="E93" s="126" t="s">
        <v>113</v>
      </c>
      <c r="F93" s="126" t="s">
        <v>156</v>
      </c>
      <c r="G93" s="126" t="s">
        <v>114</v>
      </c>
      <c r="I93" s="39"/>
      <c r="J93" s="69"/>
      <c r="K93" s="69"/>
      <c r="L93" s="69"/>
      <c r="M93" s="70"/>
      <c r="N93" s="71"/>
      <c r="O93" s="88"/>
      <c r="P93" s="71"/>
      <c r="Q93" s="149"/>
      <c r="R93" s="149"/>
      <c r="S93" s="89"/>
    </row>
    <row r="94" spans="1:26" x14ac:dyDescent="0.2">
      <c r="A94" s="136" t="s">
        <v>347</v>
      </c>
      <c r="B94" s="164" t="s">
        <v>348</v>
      </c>
      <c r="C94" s="131" t="s">
        <v>165</v>
      </c>
      <c r="D94" s="131" t="s">
        <v>155</v>
      </c>
      <c r="E94" s="131" t="s">
        <v>113</v>
      </c>
      <c r="F94" s="131" t="s">
        <v>156</v>
      </c>
      <c r="G94" s="131" t="s">
        <v>114</v>
      </c>
      <c r="I94" s="39" t="s">
        <v>391</v>
      </c>
      <c r="J94" s="69">
        <v>309</v>
      </c>
      <c r="K94" s="69">
        <v>288.52</v>
      </c>
      <c r="L94" s="69">
        <f>LOG10(K94)</f>
        <v>2.4601759235180283</v>
      </c>
      <c r="M94" s="70">
        <v>363.29</v>
      </c>
      <c r="N94" s="71">
        <f>LOG10(M94)</f>
        <v>2.5602534435423432</v>
      </c>
      <c r="O94" s="88">
        <v>48.09</v>
      </c>
      <c r="P94" s="71">
        <f>LOG10(O94)</f>
        <v>1.6820547770738072</v>
      </c>
      <c r="Q94" s="149">
        <v>16</v>
      </c>
      <c r="R94" s="149">
        <v>16</v>
      </c>
      <c r="S94" s="89"/>
    </row>
    <row r="95" spans="1:26" x14ac:dyDescent="0.2">
      <c r="A95" s="150" t="s">
        <v>171</v>
      </c>
      <c r="B95" s="151" t="s">
        <v>172</v>
      </c>
      <c r="C95" s="17" t="s">
        <v>173</v>
      </c>
      <c r="D95" s="17" t="s">
        <v>155</v>
      </c>
      <c r="E95" s="17" t="s">
        <v>113</v>
      </c>
      <c r="F95" s="17" t="s">
        <v>6</v>
      </c>
      <c r="G95" s="17" t="s">
        <v>114</v>
      </c>
      <c r="I95" s="39" t="s">
        <v>275</v>
      </c>
      <c r="J95" s="69"/>
      <c r="K95" s="69"/>
      <c r="L95" s="69"/>
      <c r="M95" s="70"/>
      <c r="N95" s="71"/>
      <c r="O95" s="88"/>
      <c r="P95" s="71"/>
      <c r="Q95" s="149"/>
      <c r="R95" s="149"/>
      <c r="S95" s="89"/>
    </row>
    <row r="96" spans="1:26" x14ac:dyDescent="0.2">
      <c r="A96" s="144" t="s">
        <v>174</v>
      </c>
      <c r="B96" s="24" t="s">
        <v>175</v>
      </c>
      <c r="C96" s="10" t="s">
        <v>173</v>
      </c>
      <c r="D96" s="10" t="s">
        <v>155</v>
      </c>
      <c r="E96" s="10" t="s">
        <v>113</v>
      </c>
      <c r="F96" s="10" t="s">
        <v>6</v>
      </c>
      <c r="G96" s="10" t="s">
        <v>114</v>
      </c>
      <c r="J96" s="69"/>
      <c r="K96" s="69"/>
      <c r="L96" s="69"/>
      <c r="M96" s="70"/>
      <c r="N96" s="71"/>
      <c r="O96" s="88"/>
      <c r="P96" s="71"/>
      <c r="Q96" s="149"/>
      <c r="R96" s="149"/>
    </row>
    <row r="97" spans="1:32" x14ac:dyDescent="0.2">
      <c r="A97" s="146" t="s">
        <v>176</v>
      </c>
      <c r="B97" s="56" t="s">
        <v>177</v>
      </c>
      <c r="C97" s="35" t="s">
        <v>173</v>
      </c>
      <c r="D97" s="35" t="s">
        <v>155</v>
      </c>
      <c r="E97" s="35" t="s">
        <v>113</v>
      </c>
      <c r="F97" s="35" t="s">
        <v>6</v>
      </c>
      <c r="G97" s="35" t="s">
        <v>114</v>
      </c>
      <c r="J97" s="69"/>
      <c r="K97" s="69"/>
      <c r="L97" s="69"/>
      <c r="M97" s="70"/>
      <c r="N97" s="71"/>
      <c r="O97" s="88"/>
      <c r="P97" s="71"/>
      <c r="Q97" s="149"/>
      <c r="R97" s="149"/>
    </row>
    <row r="98" spans="1:32" x14ac:dyDescent="0.2">
      <c r="A98" s="14" t="s">
        <v>178</v>
      </c>
      <c r="B98" s="15" t="s">
        <v>179</v>
      </c>
      <c r="C98" s="17" t="s">
        <v>180</v>
      </c>
      <c r="D98" s="17" t="s">
        <v>6</v>
      </c>
      <c r="E98" s="17" t="s">
        <v>113</v>
      </c>
      <c r="F98" s="17" t="s">
        <v>181</v>
      </c>
      <c r="G98" s="17" t="s">
        <v>114</v>
      </c>
      <c r="I98" s="39" t="s">
        <v>276</v>
      </c>
      <c r="J98" s="69">
        <v>73.75</v>
      </c>
      <c r="K98" s="69">
        <v>73.22</v>
      </c>
      <c r="L98" s="69">
        <f t="shared" ref="L98:L99" si="24">LOG10(K98)</f>
        <v>1.8646297245455123</v>
      </c>
      <c r="M98" s="70">
        <v>84.02</v>
      </c>
      <c r="N98" s="71">
        <f t="shared" ref="N98:N104" si="25">LOG10(M98)</f>
        <v>1.9243826772019732</v>
      </c>
      <c r="O98" s="88">
        <v>26.25</v>
      </c>
      <c r="P98" s="71">
        <f t="shared" ref="P98:P104" si="26">LOG10(O98)</f>
        <v>1.4191293077419758</v>
      </c>
      <c r="Q98" s="149">
        <v>17</v>
      </c>
      <c r="R98" s="149">
        <v>17</v>
      </c>
    </row>
    <row r="99" spans="1:32" x14ac:dyDescent="0.2">
      <c r="A99" s="25" t="s">
        <v>182</v>
      </c>
      <c r="B99" s="26" t="s">
        <v>183</v>
      </c>
      <c r="C99" s="16" t="s">
        <v>184</v>
      </c>
      <c r="D99" s="16" t="s">
        <v>6</v>
      </c>
      <c r="E99" s="17" t="s">
        <v>113</v>
      </c>
      <c r="F99" s="17" t="s">
        <v>181</v>
      </c>
      <c r="G99" s="17" t="s">
        <v>114</v>
      </c>
      <c r="I99" s="39" t="s">
        <v>277</v>
      </c>
      <c r="J99" s="69">
        <v>191.33</v>
      </c>
      <c r="K99" s="69">
        <v>194.5</v>
      </c>
      <c r="L99" s="69">
        <f t="shared" si="24"/>
        <v>2.2889196056617265</v>
      </c>
      <c r="M99" s="70">
        <v>205.63</v>
      </c>
      <c r="N99" s="71">
        <f t="shared" si="25"/>
        <v>2.3130864755178018</v>
      </c>
      <c r="O99" s="88">
        <v>50.38</v>
      </c>
      <c r="P99" s="71">
        <f t="shared" si="26"/>
        <v>1.7022581631620943</v>
      </c>
      <c r="Q99" s="149">
        <v>18</v>
      </c>
      <c r="R99" s="149">
        <v>18</v>
      </c>
    </row>
    <row r="100" spans="1:32" x14ac:dyDescent="0.2">
      <c r="A100" s="59" t="s">
        <v>182</v>
      </c>
      <c r="B100" s="60" t="s">
        <v>183</v>
      </c>
      <c r="C100" s="34" t="s">
        <v>184</v>
      </c>
      <c r="D100" s="34" t="s">
        <v>6</v>
      </c>
      <c r="E100" s="35" t="s">
        <v>113</v>
      </c>
      <c r="F100" s="35" t="s">
        <v>181</v>
      </c>
      <c r="G100" s="35" t="s">
        <v>114</v>
      </c>
      <c r="I100" s="18" t="s">
        <v>277</v>
      </c>
      <c r="J100" s="69"/>
      <c r="K100" s="69"/>
      <c r="L100" s="69"/>
      <c r="M100" s="70"/>
      <c r="N100" s="71"/>
      <c r="O100" s="88"/>
      <c r="P100" s="71"/>
      <c r="Q100" s="149"/>
      <c r="R100" s="149"/>
    </row>
    <row r="101" spans="1:32" x14ac:dyDescent="0.2">
      <c r="A101" s="27" t="s">
        <v>185</v>
      </c>
      <c r="B101" s="20" t="s">
        <v>186</v>
      </c>
      <c r="C101" s="10" t="s">
        <v>180</v>
      </c>
      <c r="D101" s="10" t="s">
        <v>6</v>
      </c>
      <c r="E101" s="10" t="s">
        <v>113</v>
      </c>
      <c r="F101" s="10" t="s">
        <v>187</v>
      </c>
      <c r="G101" s="10" t="s">
        <v>114</v>
      </c>
      <c r="I101" s="39" t="s">
        <v>278</v>
      </c>
      <c r="J101" s="69">
        <v>66.930000000000007</v>
      </c>
      <c r="K101" s="69">
        <v>50.4</v>
      </c>
      <c r="L101" s="69">
        <f t="shared" ref="L101:L104" si="27">LOG10(K101)</f>
        <v>1.7024305364455252</v>
      </c>
      <c r="M101" s="70">
        <v>70.75</v>
      </c>
      <c r="N101" s="71">
        <f t="shared" si="25"/>
        <v>1.8497264441963279</v>
      </c>
      <c r="O101" s="88">
        <v>27.2</v>
      </c>
      <c r="P101" s="71">
        <f t="shared" si="26"/>
        <v>1.4345689040341987</v>
      </c>
      <c r="Q101" s="149">
        <v>19</v>
      </c>
      <c r="R101" s="149">
        <v>19</v>
      </c>
    </row>
    <row r="102" spans="1:32" x14ac:dyDescent="0.2">
      <c r="A102" s="27" t="s">
        <v>185</v>
      </c>
      <c r="B102" s="20" t="s">
        <v>188</v>
      </c>
      <c r="C102" s="10" t="s">
        <v>180</v>
      </c>
      <c r="D102" s="10" t="s">
        <v>6</v>
      </c>
      <c r="E102" s="10" t="s">
        <v>113</v>
      </c>
      <c r="F102" s="10" t="s">
        <v>187</v>
      </c>
      <c r="G102" s="10" t="s">
        <v>114</v>
      </c>
      <c r="I102" s="39" t="s">
        <v>392</v>
      </c>
      <c r="J102" s="69">
        <v>278</v>
      </c>
      <c r="K102" s="69">
        <v>248.55</v>
      </c>
      <c r="L102" s="69">
        <f t="shared" si="27"/>
        <v>2.3954137674750182</v>
      </c>
      <c r="M102" s="70">
        <v>319.73</v>
      </c>
      <c r="N102" s="71">
        <f t="shared" si="25"/>
        <v>2.5047833876736134</v>
      </c>
      <c r="O102" s="88">
        <v>86.84</v>
      </c>
      <c r="P102" s="71">
        <f t="shared" si="26"/>
        <v>1.9387198147823825</v>
      </c>
      <c r="Q102" s="64">
        <v>20</v>
      </c>
      <c r="R102" s="64">
        <v>20</v>
      </c>
    </row>
    <row r="103" spans="1:32" x14ac:dyDescent="0.2">
      <c r="A103" s="27" t="s">
        <v>185</v>
      </c>
      <c r="B103" s="20" t="s">
        <v>189</v>
      </c>
      <c r="C103" s="10" t="s">
        <v>180</v>
      </c>
      <c r="D103" s="10" t="s">
        <v>6</v>
      </c>
      <c r="E103" s="10" t="s">
        <v>113</v>
      </c>
      <c r="F103" s="10" t="s">
        <v>187</v>
      </c>
      <c r="G103" s="10" t="s">
        <v>114</v>
      </c>
      <c r="I103" s="39" t="s">
        <v>392</v>
      </c>
      <c r="J103" s="69">
        <v>71.5</v>
      </c>
      <c r="K103" s="69">
        <v>60.66</v>
      </c>
      <c r="L103" s="69">
        <f t="shared" si="27"/>
        <v>1.7829024059746448</v>
      </c>
      <c r="M103" s="70">
        <v>77.2</v>
      </c>
      <c r="N103" s="71">
        <f t="shared" si="25"/>
        <v>1.8876173003357362</v>
      </c>
      <c r="O103" s="88">
        <v>23.99</v>
      </c>
      <c r="P103" s="71">
        <f t="shared" si="26"/>
        <v>1.3800302479678306</v>
      </c>
      <c r="Q103" s="64">
        <v>21</v>
      </c>
      <c r="R103" s="64">
        <v>21</v>
      </c>
    </row>
    <row r="104" spans="1:32" x14ac:dyDescent="0.2">
      <c r="A104" s="27" t="s">
        <v>185</v>
      </c>
      <c r="B104" s="20" t="s">
        <v>172</v>
      </c>
      <c r="C104" s="10" t="s">
        <v>180</v>
      </c>
      <c r="D104" s="10" t="s">
        <v>6</v>
      </c>
      <c r="E104" s="10" t="s">
        <v>113</v>
      </c>
      <c r="F104" s="10" t="s">
        <v>187</v>
      </c>
      <c r="G104" s="10" t="s">
        <v>114</v>
      </c>
      <c r="I104" s="39" t="s">
        <v>392</v>
      </c>
      <c r="J104" s="69">
        <v>176</v>
      </c>
      <c r="K104" s="69">
        <v>177.1</v>
      </c>
      <c r="L104" s="69">
        <f t="shared" si="27"/>
        <v>2.2482185611900749</v>
      </c>
      <c r="M104" s="70">
        <v>192.54</v>
      </c>
      <c r="N104" s="71">
        <f t="shared" si="25"/>
        <v>2.2845209674791476</v>
      </c>
      <c r="O104" s="88">
        <v>62.28</v>
      </c>
      <c r="P104" s="71">
        <f t="shared" si="26"/>
        <v>1.7943486038960827</v>
      </c>
      <c r="Q104" s="64">
        <v>22</v>
      </c>
      <c r="R104" s="64">
        <v>22</v>
      </c>
    </row>
    <row r="105" spans="1:32" x14ac:dyDescent="0.2">
      <c r="A105" s="30" t="s">
        <v>190</v>
      </c>
      <c r="B105" s="24" t="s">
        <v>191</v>
      </c>
      <c r="C105" s="10" t="s">
        <v>180</v>
      </c>
      <c r="D105" s="10" t="s">
        <v>6</v>
      </c>
      <c r="E105" s="10" t="s">
        <v>113</v>
      </c>
      <c r="F105" s="10" t="s">
        <v>192</v>
      </c>
      <c r="G105" s="10" t="s">
        <v>114</v>
      </c>
      <c r="J105" s="69"/>
      <c r="K105" s="69"/>
      <c r="L105" s="69"/>
      <c r="M105" s="70"/>
      <c r="N105" s="71"/>
      <c r="O105" s="88"/>
      <c r="P105" s="71"/>
    </row>
    <row r="106" spans="1:32" s="64" customFormat="1" x14ac:dyDescent="0.2">
      <c r="A106" s="57" t="s">
        <v>193</v>
      </c>
      <c r="B106" s="58" t="s">
        <v>194</v>
      </c>
      <c r="C106" s="10" t="s">
        <v>180</v>
      </c>
      <c r="D106" s="10" t="s">
        <v>6</v>
      </c>
      <c r="E106" s="10" t="s">
        <v>113</v>
      </c>
      <c r="F106" s="10" t="s">
        <v>192</v>
      </c>
      <c r="G106" s="10" t="s">
        <v>114</v>
      </c>
      <c r="H106" s="1"/>
      <c r="I106" s="39" t="s">
        <v>392</v>
      </c>
      <c r="J106" s="69">
        <v>247</v>
      </c>
      <c r="K106" s="69">
        <v>255.28</v>
      </c>
      <c r="L106" s="69">
        <f t="shared" ref="L106:L107" si="28">LOG10(K106)</f>
        <v>2.4070167911854541</v>
      </c>
      <c r="M106" s="70">
        <v>270.92</v>
      </c>
      <c r="N106" s="71">
        <f>LOG10(M106)</f>
        <v>2.4328410669343237</v>
      </c>
      <c r="O106" s="88">
        <v>72.67</v>
      </c>
      <c r="P106" s="71">
        <f>LOG10(O106)</f>
        <v>1.8613551601932601</v>
      </c>
      <c r="Q106" s="64">
        <v>23</v>
      </c>
      <c r="R106" s="64">
        <v>23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s="64" customFormat="1" x14ac:dyDescent="0.2">
      <c r="A107" s="27" t="s">
        <v>195</v>
      </c>
      <c r="B107" s="20" t="s">
        <v>196</v>
      </c>
      <c r="C107" s="10" t="s">
        <v>180</v>
      </c>
      <c r="D107" s="10" t="s">
        <v>6</v>
      </c>
      <c r="E107" s="10" t="s">
        <v>113</v>
      </c>
      <c r="F107" s="10" t="s">
        <v>192</v>
      </c>
      <c r="G107" s="10" t="s">
        <v>114</v>
      </c>
      <c r="H107" s="1"/>
      <c r="I107" s="39" t="s">
        <v>392</v>
      </c>
      <c r="J107" s="69">
        <v>314</v>
      </c>
      <c r="K107" s="69">
        <v>231.69</v>
      </c>
      <c r="L107" s="69">
        <f t="shared" si="28"/>
        <v>2.3649072895580341</v>
      </c>
      <c r="M107" s="70">
        <v>350.11</v>
      </c>
      <c r="N107" s="71">
        <f>LOG10(M107)</f>
        <v>2.5442045154573942</v>
      </c>
      <c r="O107" s="88">
        <v>124.08</v>
      </c>
      <c r="P107" s="71">
        <f>LOG10(O107)</f>
        <v>2.0937017848055484</v>
      </c>
      <c r="Q107" s="64">
        <v>24</v>
      </c>
      <c r="R107" s="64">
        <v>24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13" spans="1:19" x14ac:dyDescent="0.2">
      <c r="A113" s="57" t="s">
        <v>171</v>
      </c>
      <c r="B113" s="57" t="s">
        <v>172</v>
      </c>
      <c r="I113" s="39" t="s">
        <v>275</v>
      </c>
      <c r="J113" s="69">
        <v>17.7</v>
      </c>
      <c r="K113" s="69">
        <v>13.65</v>
      </c>
      <c r="L113" s="69">
        <f t="shared" ref="L113" si="29">LOG10(K113)</f>
        <v>1.1351326513767748</v>
      </c>
      <c r="M113" s="70">
        <v>18.47</v>
      </c>
      <c r="N113" s="71">
        <f>LOG10(M113)</f>
        <v>1.2664668954402414</v>
      </c>
      <c r="O113" s="88">
        <v>5.59</v>
      </c>
      <c r="P113" s="71">
        <f>LOG10(O113)</f>
        <v>0.74741180788642325</v>
      </c>
      <c r="Q113" s="125"/>
      <c r="R113" s="125"/>
      <c r="S113" s="1"/>
    </row>
    <row r="114" spans="1:19" x14ac:dyDescent="0.2">
      <c r="J114" s="69">
        <v>17</v>
      </c>
      <c r="K114" s="69">
        <v>9.6999999999999993</v>
      </c>
      <c r="L114" s="69">
        <f>LOG10(K114)</f>
        <v>0.98677173426624487</v>
      </c>
      <c r="M114" s="70">
        <v>18.18</v>
      </c>
      <c r="N114" s="71">
        <f>LOG10(M114)</f>
        <v>1.2595938788859486</v>
      </c>
      <c r="O114" s="88">
        <v>5.53</v>
      </c>
      <c r="P114" s="71">
        <f>LOG10(O114)</f>
        <v>0.74272513130469831</v>
      </c>
      <c r="S114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TF &amp; ST</vt:lpstr>
      <vt:lpstr>Phylogeny</vt:lpstr>
      <vt:lpstr>Analysis</vt:lpstr>
      <vt:lpstr>Averaged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Schaper</dc:creator>
  <cp:lastModifiedBy>Scott Schaper</cp:lastModifiedBy>
  <dcterms:created xsi:type="dcterms:W3CDTF">2014-09-08T16:42:29Z</dcterms:created>
  <dcterms:modified xsi:type="dcterms:W3CDTF">2014-09-12T18:46:12Z</dcterms:modified>
</cp:coreProperties>
</file>