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-c\Downloads\"/>
    </mc:Choice>
  </mc:AlternateContent>
  <xr:revisionPtr revIDLastSave="0" documentId="8_{DA188457-C307-4895-863A-019DF664BD5F}" xr6:coauthVersionLast="47" xr6:coauthVersionMax="47" xr10:uidLastSave="{00000000-0000-0000-0000-000000000000}"/>
  <bookViews>
    <workbookView xWindow="8790" yWindow="3105" windowWidth="18615" windowHeight="11610" firstSheet="1" activeTab="6" xr2:uid="{06681D99-404E-40DF-B846-0595EB562439}"/>
  </bookViews>
  <sheets>
    <sheet name="Chemostats" sheetId="9" r:id="rId1"/>
    <sheet name="C023" sheetId="1" r:id="rId2"/>
    <sheet name="C024" sheetId="2" r:id="rId3"/>
    <sheet name="C030" sheetId="3" r:id="rId4"/>
    <sheet name="C025" sheetId="4" r:id="rId5"/>
    <sheet name="C026" sheetId="5" r:id="rId6"/>
    <sheet name="C029" sheetId="6" r:id="rId7"/>
  </sheets>
  <externalReferences>
    <externalReference r:id="rId8"/>
  </externalReferences>
  <definedNames>
    <definedName name="solver_adj" localSheetId="1" hidden="1">'C023'!$J$3:$J$30</definedName>
    <definedName name="solver_adj" localSheetId="2" hidden="1">'C024'!$J$3:$J$30</definedName>
    <definedName name="solver_adj" localSheetId="4" hidden="1">'C025'!$J$3:$J$30</definedName>
    <definedName name="solver_adj" localSheetId="5" hidden="1">'C026'!$J$3:$J$30</definedName>
    <definedName name="solver_adj" localSheetId="6" hidden="1">'C029'!$J$3:$J$30</definedName>
    <definedName name="solver_adj" localSheetId="3" hidden="1">'C030'!$J$3:$J$30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3" hidden="1">0.0001</definedName>
    <definedName name="solver_drv" localSheetId="1" hidden="1">2</definedName>
    <definedName name="solver_drv" localSheetId="2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3" hidden="1">2147483647</definedName>
    <definedName name="solver_num" localSheetId="1" hidden="1">0</definedName>
    <definedName name="solver_num" localSheetId="2" hidden="1">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3" hidden="1">0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3" hidden="1">1</definedName>
    <definedName name="solver_opt" localSheetId="1" hidden="1">'C023'!$N$36</definedName>
    <definedName name="solver_opt" localSheetId="2" hidden="1">'C024'!$N$36</definedName>
    <definedName name="solver_opt" localSheetId="4" hidden="1">'C025'!$N$36</definedName>
    <definedName name="solver_opt" localSheetId="5" hidden="1">'C026'!$N$36</definedName>
    <definedName name="solver_opt" localSheetId="6" hidden="1">'C029'!$N$36</definedName>
    <definedName name="solver_opt" localSheetId="3" hidden="1">'C030'!$N$36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3" hidden="1">0.000001</definedName>
    <definedName name="solver_rbv" localSheetId="1" hidden="1">2</definedName>
    <definedName name="solver_rbv" localSheetId="2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3" hidden="1">1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3" hidden="1">0</definedName>
    <definedName name="solver_scl" localSheetId="1" hidden="1">2</definedName>
    <definedName name="solver_scl" localSheetId="2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3" hidden="1">0.01</definedName>
    <definedName name="solver_typ" localSheetId="1" hidden="1">2</definedName>
    <definedName name="solver_typ" localSheetId="2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6" l="1"/>
  <c r="E27" i="6" s="1"/>
  <c r="K27" i="6" s="1"/>
  <c r="D30" i="6"/>
  <c r="C30" i="6"/>
  <c r="G29" i="6"/>
  <c r="G28" i="6"/>
  <c r="D28" i="6"/>
  <c r="I27" i="6"/>
  <c r="G27" i="6"/>
  <c r="C27" i="6"/>
  <c r="C28" i="6" s="1"/>
  <c r="A27" i="6"/>
  <c r="E26" i="6"/>
  <c r="D26" i="6"/>
  <c r="C26" i="6"/>
  <c r="G25" i="6"/>
  <c r="D25" i="6"/>
  <c r="G24" i="6"/>
  <c r="E24" i="6"/>
  <c r="D24" i="6"/>
  <c r="G23" i="6"/>
  <c r="D23" i="6"/>
  <c r="C23" i="6"/>
  <c r="E22" i="6"/>
  <c r="D22" i="6"/>
  <c r="C22" i="6"/>
  <c r="G21" i="6"/>
  <c r="E21" i="6"/>
  <c r="G20" i="6"/>
  <c r="E19" i="6"/>
  <c r="E17" i="6" s="1"/>
  <c r="D19" i="6"/>
  <c r="C19" i="6"/>
  <c r="G18" i="6"/>
  <c r="G17" i="6"/>
  <c r="D17" i="6"/>
  <c r="C17" i="6"/>
  <c r="E16" i="6"/>
  <c r="D16" i="6"/>
  <c r="C16" i="6"/>
  <c r="AR15" i="6"/>
  <c r="G15" i="6"/>
  <c r="AR14" i="6"/>
  <c r="G14" i="6"/>
  <c r="AR13" i="6"/>
  <c r="G13" i="6"/>
  <c r="AR12" i="6"/>
  <c r="E12" i="6"/>
  <c r="D12" i="6"/>
  <c r="D14" i="6" s="1"/>
  <c r="C12" i="6"/>
  <c r="AR11" i="6"/>
  <c r="G11" i="6"/>
  <c r="C11" i="6"/>
  <c r="A11" i="6" s="1"/>
  <c r="I11" i="6" s="1"/>
  <c r="AR10" i="6"/>
  <c r="E10" i="6"/>
  <c r="D10" i="6"/>
  <c r="C10" i="6"/>
  <c r="AR9" i="6"/>
  <c r="G9" i="6"/>
  <c r="AR8" i="6"/>
  <c r="E8" i="6"/>
  <c r="D8" i="6"/>
  <c r="C8" i="6"/>
  <c r="AR7" i="6"/>
  <c r="G7" i="6"/>
  <c r="AR6" i="6"/>
  <c r="G6" i="6"/>
  <c r="E6" i="6"/>
  <c r="AR5" i="6"/>
  <c r="G5" i="6"/>
  <c r="E5" i="6"/>
  <c r="D5" i="6"/>
  <c r="E4" i="6"/>
  <c r="D4" i="6"/>
  <c r="C4" i="6"/>
  <c r="C5" i="6" s="1"/>
  <c r="A4" i="6"/>
  <c r="I4" i="6" s="1"/>
  <c r="I3" i="6"/>
  <c r="F3" i="6"/>
  <c r="E3" i="6"/>
  <c r="K3" i="6" s="1"/>
  <c r="L3" i="6" s="1"/>
  <c r="M3" i="6" s="1"/>
  <c r="N3" i="6" s="1"/>
  <c r="D3" i="6"/>
  <c r="C3" i="6"/>
  <c r="A3" i="6"/>
  <c r="M2" i="6"/>
  <c r="N2" i="6" s="1"/>
  <c r="L2" i="6"/>
  <c r="H2" i="6"/>
  <c r="F2" i="6"/>
  <c r="E2" i="6"/>
  <c r="J2" i="6" s="1"/>
  <c r="D2" i="6"/>
  <c r="E30" i="5"/>
  <c r="D30" i="5"/>
  <c r="C30" i="5"/>
  <c r="G29" i="5"/>
  <c r="E29" i="5"/>
  <c r="G28" i="5"/>
  <c r="E28" i="5"/>
  <c r="D28" i="5"/>
  <c r="G27" i="5"/>
  <c r="E27" i="5"/>
  <c r="D27" i="5"/>
  <c r="E26" i="5"/>
  <c r="D26" i="5"/>
  <c r="C26" i="5"/>
  <c r="C27" i="5" s="1"/>
  <c r="G25" i="5"/>
  <c r="G24" i="5"/>
  <c r="E24" i="5"/>
  <c r="G23" i="5"/>
  <c r="E23" i="5"/>
  <c r="E22" i="5"/>
  <c r="D22" i="5"/>
  <c r="D23" i="5" s="1"/>
  <c r="C22" i="5"/>
  <c r="C23" i="5" s="1"/>
  <c r="A22" i="5"/>
  <c r="G21" i="5"/>
  <c r="C21" i="5"/>
  <c r="A21" i="5" s="1"/>
  <c r="G20" i="5"/>
  <c r="I21" i="5" s="1"/>
  <c r="C20" i="5"/>
  <c r="A20" i="5"/>
  <c r="I20" i="5" s="1"/>
  <c r="E19" i="5"/>
  <c r="E18" i="5" s="1"/>
  <c r="D19" i="5"/>
  <c r="C19" i="5"/>
  <c r="G18" i="5"/>
  <c r="C18" i="5"/>
  <c r="A18" i="5" s="1"/>
  <c r="G17" i="5"/>
  <c r="C17" i="5"/>
  <c r="A17" i="5" s="1"/>
  <c r="I17" i="5" s="1"/>
  <c r="E16" i="5"/>
  <c r="D16" i="5"/>
  <c r="C16" i="5"/>
  <c r="AR15" i="5"/>
  <c r="G15" i="5"/>
  <c r="AR14" i="5"/>
  <c r="G14" i="5"/>
  <c r="C14" i="5"/>
  <c r="AR13" i="5"/>
  <c r="G13" i="5"/>
  <c r="C13" i="5"/>
  <c r="A13" i="5"/>
  <c r="I13" i="5" s="1"/>
  <c r="AR12" i="5"/>
  <c r="E12" i="5"/>
  <c r="E11" i="5" s="1"/>
  <c r="D12" i="5"/>
  <c r="D15" i="5" s="1"/>
  <c r="C12" i="5"/>
  <c r="A12" i="5"/>
  <c r="AR11" i="5"/>
  <c r="G11" i="5"/>
  <c r="I12" i="5" s="1"/>
  <c r="F11" i="5"/>
  <c r="AR10" i="5"/>
  <c r="E10" i="5"/>
  <c r="D10" i="5"/>
  <c r="D11" i="5" s="1"/>
  <c r="C10" i="5"/>
  <c r="C11" i="5" s="1"/>
  <c r="A11" i="5" s="1"/>
  <c r="I11" i="5" s="1"/>
  <c r="AR9" i="5"/>
  <c r="G9" i="5"/>
  <c r="D9" i="5"/>
  <c r="AR8" i="5"/>
  <c r="E8" i="5"/>
  <c r="D8" i="5"/>
  <c r="C8" i="5"/>
  <c r="AR7" i="5"/>
  <c r="G7" i="5"/>
  <c r="D7" i="5"/>
  <c r="AR6" i="5"/>
  <c r="G6" i="5"/>
  <c r="D6" i="5"/>
  <c r="G5" i="5"/>
  <c r="D5" i="5"/>
  <c r="E4" i="5"/>
  <c r="D4" i="5"/>
  <c r="C4" i="5"/>
  <c r="C5" i="5" s="1"/>
  <c r="A4" i="5"/>
  <c r="K4" i="5" s="1"/>
  <c r="I3" i="5"/>
  <c r="E3" i="5"/>
  <c r="D3" i="5"/>
  <c r="C3" i="5"/>
  <c r="A3" i="5"/>
  <c r="L2" i="5"/>
  <c r="M2" i="5" s="1"/>
  <c r="N2" i="5" s="1"/>
  <c r="H2" i="5"/>
  <c r="F2" i="5"/>
  <c r="E2" i="5"/>
  <c r="J2" i="5" s="1"/>
  <c r="AR5" i="5" s="1"/>
  <c r="D2" i="5"/>
  <c r="F3" i="5" s="1"/>
  <c r="E30" i="4"/>
  <c r="D30" i="4"/>
  <c r="C30" i="4"/>
  <c r="G29" i="4"/>
  <c r="E29" i="4"/>
  <c r="G28" i="4"/>
  <c r="E28" i="4"/>
  <c r="D28" i="4"/>
  <c r="G27" i="4"/>
  <c r="E27" i="4"/>
  <c r="E26" i="4"/>
  <c r="D26" i="4"/>
  <c r="D27" i="4" s="1"/>
  <c r="C26" i="4"/>
  <c r="G25" i="4"/>
  <c r="G24" i="4"/>
  <c r="G23" i="4"/>
  <c r="E22" i="4"/>
  <c r="D22" i="4"/>
  <c r="C22" i="4"/>
  <c r="C23" i="4" s="1"/>
  <c r="G21" i="4"/>
  <c r="C21" i="4"/>
  <c r="A21" i="4" s="1"/>
  <c r="I21" i="4" s="1"/>
  <c r="G20" i="4"/>
  <c r="C20" i="4"/>
  <c r="A20" i="4" s="1"/>
  <c r="I20" i="4" s="1"/>
  <c r="E19" i="4"/>
  <c r="E18" i="4" s="1"/>
  <c r="D19" i="4"/>
  <c r="D21" i="4" s="1"/>
  <c r="C19" i="4"/>
  <c r="G18" i="4"/>
  <c r="C18" i="4"/>
  <c r="A18" i="4" s="1"/>
  <c r="K17" i="4"/>
  <c r="L17" i="4" s="1"/>
  <c r="M17" i="4" s="1"/>
  <c r="N17" i="4" s="1"/>
  <c r="G17" i="4"/>
  <c r="E17" i="4"/>
  <c r="D17" i="4"/>
  <c r="C17" i="4"/>
  <c r="A17" i="4"/>
  <c r="I17" i="4" s="1"/>
  <c r="E16" i="4"/>
  <c r="D16" i="4"/>
  <c r="C16" i="4"/>
  <c r="AW15" i="4"/>
  <c r="AX15" i="4" s="1"/>
  <c r="AV15" i="4"/>
  <c r="AR15" i="4"/>
  <c r="G15" i="4"/>
  <c r="D15" i="4"/>
  <c r="AW14" i="4"/>
  <c r="AX14" i="4" s="1"/>
  <c r="AV14" i="4"/>
  <c r="AR14" i="4"/>
  <c r="I14" i="4"/>
  <c r="G14" i="4"/>
  <c r="C14" i="4"/>
  <c r="A14" i="4" s="1"/>
  <c r="AW13" i="4"/>
  <c r="AX13" i="4" s="1"/>
  <c r="AV13" i="4"/>
  <c r="AR13" i="4"/>
  <c r="G13" i="4"/>
  <c r="F13" i="4"/>
  <c r="D13" i="4"/>
  <c r="C13" i="4"/>
  <c r="A13" i="4" s="1"/>
  <c r="I13" i="4" s="1"/>
  <c r="AV12" i="4"/>
  <c r="AR12" i="4"/>
  <c r="E12" i="4"/>
  <c r="D12" i="4"/>
  <c r="D14" i="4" s="1"/>
  <c r="F14" i="4" s="1"/>
  <c r="C12" i="4"/>
  <c r="AV11" i="4"/>
  <c r="AW12" i="4" s="1"/>
  <c r="AX12" i="4" s="1"/>
  <c r="AR11" i="4"/>
  <c r="I11" i="4"/>
  <c r="G11" i="4"/>
  <c r="D11" i="4"/>
  <c r="F11" i="4" s="1"/>
  <c r="C11" i="4"/>
  <c r="A12" i="4" s="1"/>
  <c r="I12" i="4" s="1"/>
  <c r="A11" i="4"/>
  <c r="AV10" i="4"/>
  <c r="AR10" i="4"/>
  <c r="E10" i="4"/>
  <c r="D10" i="4"/>
  <c r="C10" i="4"/>
  <c r="AX9" i="4"/>
  <c r="AV9" i="4"/>
  <c r="AW9" i="4" s="1"/>
  <c r="AR9" i="4"/>
  <c r="G9" i="4"/>
  <c r="C9" i="4"/>
  <c r="AV8" i="4"/>
  <c r="AR8" i="4"/>
  <c r="E8" i="4"/>
  <c r="D8" i="4"/>
  <c r="C8" i="4"/>
  <c r="AW7" i="4"/>
  <c r="AX7" i="4" s="1"/>
  <c r="AV7" i="4"/>
  <c r="AR7" i="4"/>
  <c r="G7" i="4"/>
  <c r="AV6" i="4"/>
  <c r="AR6" i="4"/>
  <c r="G6" i="4"/>
  <c r="D6" i="4"/>
  <c r="AV5" i="4"/>
  <c r="AW6" i="4" s="1"/>
  <c r="AX6" i="4" s="1"/>
  <c r="G5" i="4"/>
  <c r="E4" i="4"/>
  <c r="D4" i="4"/>
  <c r="D5" i="4" s="1"/>
  <c r="C4" i="4"/>
  <c r="E3" i="4"/>
  <c r="D3" i="4"/>
  <c r="F3" i="4" s="1"/>
  <c r="C3" i="4"/>
  <c r="A3" i="4" s="1"/>
  <c r="I3" i="4" s="1"/>
  <c r="L3" i="4" s="1"/>
  <c r="M3" i="4" s="1"/>
  <c r="N3" i="4" s="1"/>
  <c r="L2" i="4"/>
  <c r="M2" i="4" s="1"/>
  <c r="N2" i="4" s="1"/>
  <c r="H2" i="4"/>
  <c r="F2" i="4"/>
  <c r="E2" i="4"/>
  <c r="K3" i="4" s="1"/>
  <c r="D2" i="4"/>
  <c r="P30" i="3"/>
  <c r="G30" i="3"/>
  <c r="E30" i="3"/>
  <c r="D30" i="3"/>
  <c r="C30" i="3"/>
  <c r="P29" i="3"/>
  <c r="D29" i="3"/>
  <c r="P28" i="3"/>
  <c r="C28" i="3"/>
  <c r="P27" i="3"/>
  <c r="D27" i="3"/>
  <c r="F27" i="3" s="1"/>
  <c r="P26" i="3"/>
  <c r="G26" i="3"/>
  <c r="E26" i="3"/>
  <c r="D26" i="3"/>
  <c r="C26" i="3"/>
  <c r="C27" i="3" s="1"/>
  <c r="A27" i="3" s="1"/>
  <c r="P25" i="3"/>
  <c r="P24" i="3"/>
  <c r="O24" i="3"/>
  <c r="G24" i="3"/>
  <c r="P23" i="3"/>
  <c r="E23" i="3"/>
  <c r="P22" i="3"/>
  <c r="G22" i="3"/>
  <c r="O22" i="3" s="1"/>
  <c r="E22" i="3"/>
  <c r="D22" i="3"/>
  <c r="C22" i="3"/>
  <c r="P21" i="3"/>
  <c r="E21" i="3"/>
  <c r="P20" i="3"/>
  <c r="O20" i="3"/>
  <c r="G20" i="3"/>
  <c r="I21" i="3" s="1"/>
  <c r="E20" i="3"/>
  <c r="P19" i="3"/>
  <c r="O19" i="3"/>
  <c r="I19" i="3"/>
  <c r="G19" i="3"/>
  <c r="G17" i="3" s="1"/>
  <c r="O17" i="3" s="1"/>
  <c r="E19" i="3"/>
  <c r="D19" i="3"/>
  <c r="C19" i="3"/>
  <c r="C20" i="3" s="1"/>
  <c r="C21" i="3" s="1"/>
  <c r="A21" i="3" s="1"/>
  <c r="A19" i="3"/>
  <c r="P18" i="3"/>
  <c r="G18" i="3"/>
  <c r="O18" i="3" s="1"/>
  <c r="P17" i="3"/>
  <c r="E17" i="3"/>
  <c r="A17" i="3"/>
  <c r="I17" i="3" s="1"/>
  <c r="P16" i="3"/>
  <c r="G16" i="3"/>
  <c r="O16" i="3" s="1"/>
  <c r="E16" i="3"/>
  <c r="D16" i="3"/>
  <c r="D15" i="3" s="1"/>
  <c r="C16" i="3"/>
  <c r="C17" i="3" s="1"/>
  <c r="C18" i="3" s="1"/>
  <c r="A18" i="3" s="1"/>
  <c r="I18" i="3" s="1"/>
  <c r="AS15" i="3"/>
  <c r="P15" i="3"/>
  <c r="P32" i="3" s="1"/>
  <c r="G15" i="3"/>
  <c r="O15" i="3" s="1"/>
  <c r="AS14" i="3"/>
  <c r="P14" i="3"/>
  <c r="G14" i="3"/>
  <c r="AS13" i="3"/>
  <c r="P13" i="3"/>
  <c r="C13" i="3"/>
  <c r="AS12" i="3"/>
  <c r="P12" i="3"/>
  <c r="O12" i="3"/>
  <c r="G12" i="3"/>
  <c r="E12" i="3"/>
  <c r="E13" i="3" s="1"/>
  <c r="D12" i="3"/>
  <c r="C12" i="3"/>
  <c r="AS11" i="3"/>
  <c r="P11" i="3"/>
  <c r="E11" i="3"/>
  <c r="C11" i="3"/>
  <c r="A11" i="3" s="1"/>
  <c r="AS10" i="3"/>
  <c r="P10" i="3"/>
  <c r="G10" i="3"/>
  <c r="E10" i="3"/>
  <c r="D10" i="3"/>
  <c r="C10" i="3"/>
  <c r="AS9" i="3"/>
  <c r="P9" i="3"/>
  <c r="AS8" i="3"/>
  <c r="P8" i="3"/>
  <c r="G8" i="3"/>
  <c r="E8" i="3"/>
  <c r="E9" i="3" s="1"/>
  <c r="D8" i="3"/>
  <c r="C8" i="3"/>
  <c r="C9" i="3" s="1"/>
  <c r="A9" i="3" s="1"/>
  <c r="AS7" i="3"/>
  <c r="P7" i="3"/>
  <c r="G7" i="3"/>
  <c r="D7" i="3"/>
  <c r="AS6" i="3"/>
  <c r="P6" i="3"/>
  <c r="G6" i="3"/>
  <c r="O6" i="3" s="1"/>
  <c r="P5" i="3"/>
  <c r="G5" i="3"/>
  <c r="P4" i="3"/>
  <c r="G4" i="3"/>
  <c r="O4" i="3" s="1"/>
  <c r="E4" i="3"/>
  <c r="E5" i="3" s="1"/>
  <c r="D4" i="3"/>
  <c r="D5" i="3" s="1"/>
  <c r="C4" i="3"/>
  <c r="P3" i="3"/>
  <c r="O3" i="3"/>
  <c r="G3" i="3"/>
  <c r="E3" i="3"/>
  <c r="D3" i="3"/>
  <c r="C3" i="3"/>
  <c r="A3" i="3" s="1"/>
  <c r="L2" i="3"/>
  <c r="M2" i="3" s="1"/>
  <c r="N2" i="3" s="1"/>
  <c r="J2" i="3"/>
  <c r="AS5" i="3" s="1"/>
  <c r="H2" i="3"/>
  <c r="G2" i="3"/>
  <c r="F2" i="3"/>
  <c r="E2" i="3"/>
  <c r="D2" i="3"/>
  <c r="P30" i="2"/>
  <c r="G30" i="2"/>
  <c r="G29" i="2" s="1"/>
  <c r="E30" i="2"/>
  <c r="D30" i="2"/>
  <c r="C30" i="2"/>
  <c r="P29" i="2"/>
  <c r="P28" i="2"/>
  <c r="P27" i="2"/>
  <c r="D27" i="2"/>
  <c r="P26" i="2"/>
  <c r="G26" i="2"/>
  <c r="O26" i="2" s="1"/>
  <c r="E26" i="2"/>
  <c r="E29" i="2" s="1"/>
  <c r="D26" i="2"/>
  <c r="C26" i="2"/>
  <c r="P25" i="2"/>
  <c r="E25" i="2"/>
  <c r="D25" i="2"/>
  <c r="P24" i="2"/>
  <c r="E24" i="2"/>
  <c r="P23" i="2"/>
  <c r="E23" i="2"/>
  <c r="P22" i="2"/>
  <c r="G22" i="2"/>
  <c r="E22" i="2"/>
  <c r="D22" i="2"/>
  <c r="D21" i="2" s="1"/>
  <c r="C22" i="2"/>
  <c r="C23" i="2" s="1"/>
  <c r="P21" i="2"/>
  <c r="P20" i="2"/>
  <c r="P19" i="2"/>
  <c r="G19" i="2"/>
  <c r="G17" i="2" s="1"/>
  <c r="E19" i="2"/>
  <c r="D19" i="2"/>
  <c r="C19" i="2"/>
  <c r="P18" i="2"/>
  <c r="G18" i="2"/>
  <c r="O18" i="2" s="1"/>
  <c r="D18" i="2"/>
  <c r="P17" i="2"/>
  <c r="P16" i="2"/>
  <c r="G16" i="2"/>
  <c r="O16" i="2" s="1"/>
  <c r="E16" i="2"/>
  <c r="D16" i="2"/>
  <c r="D13" i="2" s="1"/>
  <c r="C16" i="2"/>
  <c r="AW15" i="2"/>
  <c r="AS15" i="2"/>
  <c r="P15" i="2"/>
  <c r="D15" i="2"/>
  <c r="AW14" i="2"/>
  <c r="AX14" i="2" s="1"/>
  <c r="AY14" i="2" s="1"/>
  <c r="AS14" i="2"/>
  <c r="P14" i="2"/>
  <c r="G14" i="2"/>
  <c r="D14" i="2"/>
  <c r="AW13" i="2"/>
  <c r="AX13" i="2" s="1"/>
  <c r="AY13" i="2" s="1"/>
  <c r="AS13" i="2"/>
  <c r="P13" i="2"/>
  <c r="C13" i="2"/>
  <c r="AX12" i="2"/>
  <c r="AY12" i="2" s="1"/>
  <c r="AW12" i="2"/>
  <c r="AS12" i="2"/>
  <c r="P12" i="2"/>
  <c r="G12" i="2"/>
  <c r="E12" i="2"/>
  <c r="D12" i="2"/>
  <c r="C12" i="2"/>
  <c r="AW11" i="2"/>
  <c r="AX11" i="2" s="1"/>
  <c r="AY11" i="2" s="1"/>
  <c r="AS11" i="2"/>
  <c r="P11" i="2"/>
  <c r="G11" i="2"/>
  <c r="O11" i="2" s="1"/>
  <c r="D11" i="2"/>
  <c r="AW10" i="2"/>
  <c r="AS10" i="2"/>
  <c r="P10" i="2"/>
  <c r="G10" i="2"/>
  <c r="E10" i="2"/>
  <c r="D10" i="2"/>
  <c r="C10" i="2"/>
  <c r="AW9" i="2"/>
  <c r="AX10" i="2" s="1"/>
  <c r="AY10" i="2" s="1"/>
  <c r="AS9" i="2"/>
  <c r="P9" i="2"/>
  <c r="E9" i="2"/>
  <c r="A9" i="2"/>
  <c r="AW8" i="2"/>
  <c r="AX8" i="2" s="1"/>
  <c r="AY8" i="2" s="1"/>
  <c r="AS8" i="2"/>
  <c r="P8" i="2"/>
  <c r="G8" i="2"/>
  <c r="I9" i="2" s="1"/>
  <c r="E8" i="2"/>
  <c r="D8" i="2"/>
  <c r="C8" i="2"/>
  <c r="C9" i="2" s="1"/>
  <c r="AW7" i="2"/>
  <c r="AS7" i="2"/>
  <c r="P7" i="2"/>
  <c r="AX6" i="2"/>
  <c r="AY6" i="2" s="1"/>
  <c r="AW6" i="2"/>
  <c r="AX7" i="2" s="1"/>
  <c r="AY7" i="2" s="1"/>
  <c r="AS6" i="2"/>
  <c r="P6" i="2"/>
  <c r="E6" i="2"/>
  <c r="AW5" i="2"/>
  <c r="P5" i="2"/>
  <c r="E5" i="2"/>
  <c r="P4" i="2"/>
  <c r="G4" i="2"/>
  <c r="O4" i="2" s="1"/>
  <c r="E4" i="2"/>
  <c r="E7" i="2" s="1"/>
  <c r="D4" i="2"/>
  <c r="C4" i="2"/>
  <c r="P3" i="2"/>
  <c r="G3" i="2"/>
  <c r="O3" i="2" s="1"/>
  <c r="E3" i="2"/>
  <c r="D3" i="2"/>
  <c r="C3" i="2"/>
  <c r="A3" i="2" s="1"/>
  <c r="N2" i="2"/>
  <c r="M2" i="2"/>
  <c r="L2" i="2"/>
  <c r="J2" i="2"/>
  <c r="AS5" i="2" s="1"/>
  <c r="H2" i="2"/>
  <c r="G2" i="2"/>
  <c r="I3" i="2" s="1"/>
  <c r="F2" i="2"/>
  <c r="E2" i="2"/>
  <c r="D2" i="2"/>
  <c r="P30" i="1"/>
  <c r="G30" i="1"/>
  <c r="O30" i="1" s="1"/>
  <c r="E30" i="1"/>
  <c r="D30" i="1"/>
  <c r="C30" i="1"/>
  <c r="P29" i="1"/>
  <c r="P28" i="1"/>
  <c r="D28" i="1"/>
  <c r="P27" i="1"/>
  <c r="E27" i="1"/>
  <c r="D27" i="1"/>
  <c r="P26" i="1"/>
  <c r="G26" i="1"/>
  <c r="O26" i="1" s="1"/>
  <c r="E26" i="1"/>
  <c r="E23" i="1" s="1"/>
  <c r="D26" i="1"/>
  <c r="C26" i="1"/>
  <c r="C27" i="1" s="1"/>
  <c r="P25" i="1"/>
  <c r="E25" i="1"/>
  <c r="D25" i="1"/>
  <c r="P24" i="1"/>
  <c r="E24" i="1"/>
  <c r="P23" i="1"/>
  <c r="C23" i="1"/>
  <c r="C24" i="1" s="1"/>
  <c r="C25" i="1" s="1"/>
  <c r="A25" i="1" s="1"/>
  <c r="A23" i="1"/>
  <c r="K23" i="1" s="1"/>
  <c r="P22" i="1"/>
  <c r="G22" i="1"/>
  <c r="E22" i="1"/>
  <c r="D22" i="1"/>
  <c r="C22" i="1"/>
  <c r="A22" i="1" s="1"/>
  <c r="P21" i="1"/>
  <c r="D21" i="1"/>
  <c r="C21" i="1"/>
  <c r="A21" i="1" s="1"/>
  <c r="P20" i="1"/>
  <c r="D20" i="1"/>
  <c r="F20" i="1" s="1"/>
  <c r="C20" i="1"/>
  <c r="A20" i="1" s="1"/>
  <c r="P19" i="1"/>
  <c r="O19" i="1"/>
  <c r="G19" i="1"/>
  <c r="I20" i="1" s="1"/>
  <c r="E19" i="1"/>
  <c r="E21" i="1" s="1"/>
  <c r="D19" i="1"/>
  <c r="C19" i="1"/>
  <c r="P18" i="1"/>
  <c r="P17" i="1"/>
  <c r="G17" i="1"/>
  <c r="P16" i="1"/>
  <c r="G16" i="1"/>
  <c r="G15" i="1" s="1"/>
  <c r="O15" i="1" s="1"/>
  <c r="E16" i="1"/>
  <c r="D16" i="1"/>
  <c r="C16" i="1"/>
  <c r="C17" i="1" s="1"/>
  <c r="AS15" i="1"/>
  <c r="P15" i="1"/>
  <c r="D15" i="1"/>
  <c r="AS14" i="1"/>
  <c r="P14" i="1"/>
  <c r="G14" i="1"/>
  <c r="AS13" i="1"/>
  <c r="P13" i="1"/>
  <c r="O13" i="1"/>
  <c r="G13" i="1"/>
  <c r="AS12" i="1"/>
  <c r="P12" i="1"/>
  <c r="G12" i="1"/>
  <c r="O12" i="1" s="1"/>
  <c r="E12" i="1"/>
  <c r="E13" i="1" s="1"/>
  <c r="D12" i="1"/>
  <c r="C12" i="1"/>
  <c r="A12" i="1" s="1"/>
  <c r="AS11" i="1"/>
  <c r="P11" i="1"/>
  <c r="I11" i="1"/>
  <c r="G11" i="1"/>
  <c r="I12" i="1" s="1"/>
  <c r="A11" i="1"/>
  <c r="AS10" i="1"/>
  <c r="P10" i="1"/>
  <c r="O10" i="1"/>
  <c r="G10" i="1"/>
  <c r="G9" i="1" s="1"/>
  <c r="O9" i="1" s="1"/>
  <c r="E10" i="1"/>
  <c r="D10" i="1"/>
  <c r="D9" i="1" s="1"/>
  <c r="F9" i="1" s="1"/>
  <c r="C10" i="1"/>
  <c r="C11" i="1" s="1"/>
  <c r="AS9" i="1"/>
  <c r="P9" i="1"/>
  <c r="C9" i="1"/>
  <c r="A9" i="1" s="1"/>
  <c r="AS8" i="1"/>
  <c r="P8" i="1"/>
  <c r="O8" i="1"/>
  <c r="G8" i="1"/>
  <c r="E8" i="1"/>
  <c r="E9" i="1" s="1"/>
  <c r="D8" i="1"/>
  <c r="C8" i="1"/>
  <c r="AS7" i="1"/>
  <c r="P7" i="1"/>
  <c r="AS6" i="1"/>
  <c r="P6" i="1"/>
  <c r="E6" i="1"/>
  <c r="P5" i="1"/>
  <c r="E5" i="1"/>
  <c r="P4" i="1"/>
  <c r="G4" i="1"/>
  <c r="G7" i="1" s="1"/>
  <c r="E4" i="1"/>
  <c r="D4" i="1"/>
  <c r="D6" i="1" s="1"/>
  <c r="C4" i="1"/>
  <c r="C5" i="1" s="1"/>
  <c r="P3" i="1"/>
  <c r="G3" i="1"/>
  <c r="O3" i="1" s="1"/>
  <c r="E3" i="1"/>
  <c r="K3" i="1" s="1"/>
  <c r="D3" i="1"/>
  <c r="F3" i="1" s="1"/>
  <c r="C3" i="1"/>
  <c r="A3" i="1"/>
  <c r="H2" i="1"/>
  <c r="G2" i="1"/>
  <c r="L2" i="1" s="1"/>
  <c r="M2" i="1" s="1"/>
  <c r="N2" i="1" s="1"/>
  <c r="F2" i="1"/>
  <c r="E2" i="1"/>
  <c r="D2" i="1"/>
  <c r="O29" i="2" l="1"/>
  <c r="C28" i="1"/>
  <c r="A27" i="1"/>
  <c r="C6" i="1"/>
  <c r="A5" i="1"/>
  <c r="K5" i="1" s="1"/>
  <c r="L5" i="1" s="1"/>
  <c r="M5" i="1" s="1"/>
  <c r="N5" i="1" s="1"/>
  <c r="K22" i="1"/>
  <c r="K9" i="1"/>
  <c r="C18" i="1"/>
  <c r="A18" i="1" s="1"/>
  <c r="I18" i="1" s="1"/>
  <c r="A17" i="1"/>
  <c r="F25" i="1"/>
  <c r="O7" i="1"/>
  <c r="L23" i="1"/>
  <c r="M23" i="1" s="1"/>
  <c r="N23" i="1" s="1"/>
  <c r="G20" i="1"/>
  <c r="G21" i="1"/>
  <c r="G24" i="1"/>
  <c r="E17" i="2"/>
  <c r="E18" i="2"/>
  <c r="E21" i="2"/>
  <c r="K11" i="5"/>
  <c r="L11" i="5" s="1"/>
  <c r="M11" i="5" s="1"/>
  <c r="N11" i="5" s="1"/>
  <c r="K12" i="5"/>
  <c r="L12" i="5" s="1"/>
  <c r="M12" i="5" s="1"/>
  <c r="N12" i="5" s="1"/>
  <c r="G21" i="2"/>
  <c r="K13" i="3"/>
  <c r="L13" i="3" s="1"/>
  <c r="M13" i="3" s="1"/>
  <c r="N13" i="3" s="1"/>
  <c r="A13" i="3"/>
  <c r="C14" i="3"/>
  <c r="A4" i="1"/>
  <c r="I4" i="1" s="1"/>
  <c r="G5" i="1"/>
  <c r="D11" i="1"/>
  <c r="D13" i="1"/>
  <c r="D14" i="1"/>
  <c r="O16" i="1"/>
  <c r="I17" i="1"/>
  <c r="E18" i="1"/>
  <c r="K18" i="1" s="1"/>
  <c r="K9" i="2"/>
  <c r="L9" i="2" s="1"/>
  <c r="AX9" i="2"/>
  <c r="AY9" i="2" s="1"/>
  <c r="K10" i="2"/>
  <c r="C14" i="2"/>
  <c r="A13" i="2"/>
  <c r="F13" i="2" s="1"/>
  <c r="D23" i="2"/>
  <c r="D24" i="2"/>
  <c r="F3" i="3"/>
  <c r="K9" i="3"/>
  <c r="I11" i="3"/>
  <c r="K17" i="3"/>
  <c r="L17" i="3" s="1"/>
  <c r="M17" i="3" s="1"/>
  <c r="N17" i="3" s="1"/>
  <c r="E24" i="3"/>
  <c r="E27" i="3"/>
  <c r="K27" i="3" s="1"/>
  <c r="E25" i="3"/>
  <c r="E29" i="3"/>
  <c r="E28" i="3"/>
  <c r="A10" i="4"/>
  <c r="A9" i="4"/>
  <c r="I9" i="4" s="1"/>
  <c r="E15" i="2"/>
  <c r="E11" i="2"/>
  <c r="G27" i="2"/>
  <c r="G28" i="2"/>
  <c r="O30" i="2"/>
  <c r="D9" i="3"/>
  <c r="F9" i="3" s="1"/>
  <c r="D11" i="3"/>
  <c r="O4" i="1"/>
  <c r="C13" i="1"/>
  <c r="F21" i="1"/>
  <c r="O17" i="2"/>
  <c r="K11" i="3"/>
  <c r="L11" i="3" s="1"/>
  <c r="M11" i="3" s="1"/>
  <c r="N11" i="3" s="1"/>
  <c r="I5" i="1"/>
  <c r="G23" i="1"/>
  <c r="A24" i="1"/>
  <c r="A26" i="1"/>
  <c r="F26" i="1" s="1"/>
  <c r="F27" i="1"/>
  <c r="O8" i="2"/>
  <c r="C11" i="2"/>
  <c r="A10" i="2"/>
  <c r="C17" i="2"/>
  <c r="C24" i="2"/>
  <c r="A23" i="2"/>
  <c r="I23" i="2" s="1"/>
  <c r="I9" i="3"/>
  <c r="K19" i="1"/>
  <c r="E17" i="1"/>
  <c r="K17" i="1" s="1"/>
  <c r="G29" i="1"/>
  <c r="G27" i="1"/>
  <c r="G20" i="2"/>
  <c r="G24" i="2"/>
  <c r="G25" i="2"/>
  <c r="G23" i="2"/>
  <c r="O22" i="2"/>
  <c r="P32" i="1"/>
  <c r="G28" i="1"/>
  <c r="E7" i="1"/>
  <c r="A10" i="1"/>
  <c r="I10" i="1" s="1"/>
  <c r="O11" i="1"/>
  <c r="F22" i="1"/>
  <c r="K24" i="1"/>
  <c r="D29" i="1"/>
  <c r="D23" i="1"/>
  <c r="F23" i="1" s="1"/>
  <c r="D24" i="1"/>
  <c r="F3" i="2"/>
  <c r="C5" i="2"/>
  <c r="A4" i="2"/>
  <c r="P32" i="2"/>
  <c r="E20" i="2"/>
  <c r="A4" i="3"/>
  <c r="C5" i="3"/>
  <c r="G28" i="3"/>
  <c r="G29" i="3"/>
  <c r="O30" i="3"/>
  <c r="G27" i="3"/>
  <c r="E14" i="4"/>
  <c r="K14" i="4" s="1"/>
  <c r="L14" i="4" s="1"/>
  <c r="M14" i="4" s="1"/>
  <c r="N14" i="4" s="1"/>
  <c r="E11" i="4"/>
  <c r="K11" i="4" s="1"/>
  <c r="L11" i="4" s="1"/>
  <c r="M11" i="4" s="1"/>
  <c r="N11" i="4" s="1"/>
  <c r="E15" i="4"/>
  <c r="K12" i="4"/>
  <c r="L12" i="4" s="1"/>
  <c r="M12" i="4" s="1"/>
  <c r="N12" i="4" s="1"/>
  <c r="E13" i="4"/>
  <c r="K13" i="4" s="1"/>
  <c r="L13" i="4" s="1"/>
  <c r="M13" i="4" s="1"/>
  <c r="N13" i="4" s="1"/>
  <c r="F21" i="4"/>
  <c r="I4" i="2"/>
  <c r="I3" i="1"/>
  <c r="L3" i="1" s="1"/>
  <c r="M3" i="1" s="1"/>
  <c r="N3" i="1" s="1"/>
  <c r="K25" i="1"/>
  <c r="G6" i="2"/>
  <c r="G7" i="2"/>
  <c r="G9" i="2"/>
  <c r="G5" i="2"/>
  <c r="J2" i="1"/>
  <c r="AS5" i="1" s="1"/>
  <c r="G25" i="1"/>
  <c r="D7" i="1"/>
  <c r="E11" i="1"/>
  <c r="E15" i="1"/>
  <c r="G18" i="1"/>
  <c r="A19" i="1"/>
  <c r="E20" i="1"/>
  <c r="K20" i="1" s="1"/>
  <c r="L20" i="1" s="1"/>
  <c r="M20" i="1" s="1"/>
  <c r="N20" i="1" s="1"/>
  <c r="O22" i="1"/>
  <c r="I23" i="1"/>
  <c r="D5" i="1"/>
  <c r="F5" i="1" s="1"/>
  <c r="G6" i="1"/>
  <c r="I9" i="1"/>
  <c r="E14" i="1"/>
  <c r="O14" i="1"/>
  <c r="O17" i="1"/>
  <c r="D17" i="1"/>
  <c r="F17" i="1" s="1"/>
  <c r="D18" i="1"/>
  <c r="E28" i="1"/>
  <c r="E29" i="1"/>
  <c r="K3" i="2"/>
  <c r="L3" i="2" s="1"/>
  <c r="M3" i="2" s="1"/>
  <c r="N3" i="2" s="1"/>
  <c r="D7" i="2"/>
  <c r="D9" i="2"/>
  <c r="D5" i="2"/>
  <c r="D6" i="2"/>
  <c r="O14" i="2"/>
  <c r="E14" i="2"/>
  <c r="I3" i="3"/>
  <c r="K3" i="3"/>
  <c r="L3" i="3" s="1"/>
  <c r="M3" i="3" s="1"/>
  <c r="N3" i="3" s="1"/>
  <c r="A12" i="3"/>
  <c r="K12" i="3" s="1"/>
  <c r="D25" i="3"/>
  <c r="D20" i="3"/>
  <c r="D24" i="3"/>
  <c r="F22" i="3"/>
  <c r="D21" i="3"/>
  <c r="D23" i="3"/>
  <c r="E7" i="4"/>
  <c r="E6" i="4"/>
  <c r="E5" i="4"/>
  <c r="AW10" i="4"/>
  <c r="AX10" i="4" s="1"/>
  <c r="AW11" i="4"/>
  <c r="AX11" i="4" s="1"/>
  <c r="E13" i="2"/>
  <c r="K13" i="2" s="1"/>
  <c r="G15" i="2"/>
  <c r="D17" i="2"/>
  <c r="D20" i="2"/>
  <c r="C27" i="2"/>
  <c r="D28" i="2"/>
  <c r="A10" i="3"/>
  <c r="F10" i="3" s="1"/>
  <c r="E15" i="3"/>
  <c r="D18" i="3"/>
  <c r="A20" i="3"/>
  <c r="I20" i="3" s="1"/>
  <c r="G21" i="3"/>
  <c r="A22" i="3"/>
  <c r="K22" i="3" s="1"/>
  <c r="J2" i="4"/>
  <c r="AR5" i="4" s="1"/>
  <c r="A19" i="4"/>
  <c r="I19" i="4" s="1"/>
  <c r="A22" i="4"/>
  <c r="I22" i="4" s="1"/>
  <c r="I14" i="5"/>
  <c r="G13" i="2"/>
  <c r="O19" i="2"/>
  <c r="E27" i="2"/>
  <c r="E6" i="3"/>
  <c r="E7" i="3"/>
  <c r="D6" i="3"/>
  <c r="D13" i="3"/>
  <c r="F13" i="3" s="1"/>
  <c r="O14" i="3"/>
  <c r="I27" i="3"/>
  <c r="G25" i="3"/>
  <c r="G23" i="3"/>
  <c r="C29" i="3"/>
  <c r="A29" i="3" s="1"/>
  <c r="A28" i="3"/>
  <c r="I10" i="4"/>
  <c r="F12" i="4"/>
  <c r="K18" i="4"/>
  <c r="C27" i="4"/>
  <c r="E6" i="5"/>
  <c r="E7" i="5"/>
  <c r="E9" i="5"/>
  <c r="E5" i="5"/>
  <c r="C15" i="5"/>
  <c r="A14" i="5"/>
  <c r="K27" i="5"/>
  <c r="L27" i="5" s="1"/>
  <c r="M27" i="5" s="1"/>
  <c r="N27" i="5" s="1"/>
  <c r="O12" i="2"/>
  <c r="O5" i="3"/>
  <c r="O7" i="3"/>
  <c r="O8" i="3"/>
  <c r="O10" i="3"/>
  <c r="D14" i="3"/>
  <c r="D17" i="3"/>
  <c r="F17" i="3" s="1"/>
  <c r="C5" i="4"/>
  <c r="A4" i="4"/>
  <c r="I4" i="4" s="1"/>
  <c r="F10" i="4"/>
  <c r="D9" i="4"/>
  <c r="F9" i="4" s="1"/>
  <c r="E21" i="4"/>
  <c r="K21" i="4" s="1"/>
  <c r="L21" i="4" s="1"/>
  <c r="M21" i="4" s="1"/>
  <c r="N21" i="4" s="1"/>
  <c r="E25" i="4"/>
  <c r="E20" i="4"/>
  <c r="K20" i="4" s="1"/>
  <c r="L20" i="4" s="1"/>
  <c r="M20" i="4" s="1"/>
  <c r="N20" i="4" s="1"/>
  <c r="E24" i="4"/>
  <c r="L4" i="5"/>
  <c r="M4" i="5" s="1"/>
  <c r="N4" i="5" s="1"/>
  <c r="F12" i="5"/>
  <c r="C28" i="5"/>
  <c r="A27" i="5"/>
  <c r="I27" i="5" s="1"/>
  <c r="E9" i="6"/>
  <c r="AX15" i="2"/>
  <c r="AY15" i="2" s="1"/>
  <c r="D29" i="2"/>
  <c r="G9" i="3"/>
  <c r="G11" i="3"/>
  <c r="K21" i="3"/>
  <c r="L21" i="3" s="1"/>
  <c r="M21" i="3" s="1"/>
  <c r="N21" i="3" s="1"/>
  <c r="F29" i="3"/>
  <c r="K10" i="4"/>
  <c r="L10" i="4" s="1"/>
  <c r="M10" i="4" s="1"/>
  <c r="N10" i="4" s="1"/>
  <c r="E9" i="4"/>
  <c r="K9" i="4" s="1"/>
  <c r="L9" i="4" s="1"/>
  <c r="M9" i="4" s="1"/>
  <c r="N9" i="4" s="1"/>
  <c r="F17" i="4"/>
  <c r="A5" i="5"/>
  <c r="I5" i="5" s="1"/>
  <c r="C6" i="5"/>
  <c r="O10" i="2"/>
  <c r="C20" i="2"/>
  <c r="E28" i="2"/>
  <c r="I13" i="3"/>
  <c r="G13" i="3"/>
  <c r="E18" i="3"/>
  <c r="E14" i="3"/>
  <c r="C23" i="3"/>
  <c r="O26" i="3"/>
  <c r="D28" i="3"/>
  <c r="F28" i="3" s="1"/>
  <c r="AW8" i="4"/>
  <c r="AX8" i="4" s="1"/>
  <c r="C15" i="4"/>
  <c r="E23" i="4"/>
  <c r="K23" i="4" s="1"/>
  <c r="L23" i="4" s="1"/>
  <c r="M23" i="4" s="1"/>
  <c r="N23" i="4" s="1"/>
  <c r="C6" i="6"/>
  <c r="A5" i="6"/>
  <c r="I5" i="6" s="1"/>
  <c r="D7" i="4"/>
  <c r="F22" i="4"/>
  <c r="D20" i="4"/>
  <c r="F20" i="4" s="1"/>
  <c r="D23" i="4"/>
  <c r="F4" i="5"/>
  <c r="K4" i="6"/>
  <c r="L4" i="6" s="1"/>
  <c r="M4" i="6" s="1"/>
  <c r="N4" i="6" s="1"/>
  <c r="D7" i="6"/>
  <c r="D9" i="6"/>
  <c r="D6" i="6"/>
  <c r="E13" i="6"/>
  <c r="K17" i="6"/>
  <c r="L17" i="6" s="1"/>
  <c r="M17" i="6" s="1"/>
  <c r="N17" i="6" s="1"/>
  <c r="K3" i="5"/>
  <c r="L3" i="5" s="1"/>
  <c r="M3" i="5" s="1"/>
  <c r="N3" i="5" s="1"/>
  <c r="I4" i="5"/>
  <c r="D17" i="5"/>
  <c r="F17" i="5" s="1"/>
  <c r="D18" i="5"/>
  <c r="A19" i="5"/>
  <c r="I19" i="5" s="1"/>
  <c r="C24" i="5"/>
  <c r="A23" i="5"/>
  <c r="I23" i="5" s="1"/>
  <c r="I19" i="6"/>
  <c r="K19" i="4"/>
  <c r="L19" i="4" s="1"/>
  <c r="M19" i="4" s="1"/>
  <c r="N19" i="4" s="1"/>
  <c r="I18" i="5"/>
  <c r="F22" i="5"/>
  <c r="D20" i="5"/>
  <c r="F20" i="5" s="1"/>
  <c r="D21" i="5"/>
  <c r="K23" i="5"/>
  <c r="L23" i="5" s="1"/>
  <c r="M23" i="5" s="1"/>
  <c r="N23" i="5" s="1"/>
  <c r="D25" i="5"/>
  <c r="F27" i="5"/>
  <c r="F4" i="6"/>
  <c r="C18" i="6"/>
  <c r="A18" i="6" s="1"/>
  <c r="I18" i="6" s="1"/>
  <c r="A17" i="6"/>
  <c r="I17" i="6" s="1"/>
  <c r="C24" i="6"/>
  <c r="A23" i="6"/>
  <c r="I23" i="6" s="1"/>
  <c r="E15" i="5"/>
  <c r="E14" i="5"/>
  <c r="K14" i="5" s="1"/>
  <c r="E13" i="5"/>
  <c r="K13" i="5" s="1"/>
  <c r="L13" i="5" s="1"/>
  <c r="M13" i="5" s="1"/>
  <c r="N13" i="5" s="1"/>
  <c r="K19" i="5"/>
  <c r="L19" i="5" s="1"/>
  <c r="M19" i="5" s="1"/>
  <c r="N19" i="5" s="1"/>
  <c r="E17" i="5"/>
  <c r="K17" i="5" s="1"/>
  <c r="L17" i="5" s="1"/>
  <c r="M17" i="5" s="1"/>
  <c r="N17" i="5" s="1"/>
  <c r="I22" i="5"/>
  <c r="E21" i="5"/>
  <c r="K5" i="6"/>
  <c r="L5" i="6" s="1"/>
  <c r="M5" i="6" s="1"/>
  <c r="N5" i="6" s="1"/>
  <c r="D13" i="6"/>
  <c r="D11" i="6"/>
  <c r="F11" i="6" s="1"/>
  <c r="D15" i="6"/>
  <c r="F17" i="6"/>
  <c r="C20" i="6"/>
  <c r="A19" i="6"/>
  <c r="F23" i="6"/>
  <c r="L27" i="6"/>
  <c r="M27" i="6" s="1"/>
  <c r="N27" i="6" s="1"/>
  <c r="I18" i="4"/>
  <c r="D18" i="4"/>
  <c r="C24" i="4"/>
  <c r="A23" i="4"/>
  <c r="I23" i="4" s="1"/>
  <c r="D25" i="4"/>
  <c r="D29" i="4"/>
  <c r="D24" i="4"/>
  <c r="C9" i="5"/>
  <c r="A9" i="5" s="1"/>
  <c r="I9" i="5" s="1"/>
  <c r="C9" i="6"/>
  <c r="E11" i="6"/>
  <c r="K11" i="6" s="1"/>
  <c r="L11" i="6" s="1"/>
  <c r="M11" i="6" s="1"/>
  <c r="N11" i="6" s="1"/>
  <c r="E14" i="6"/>
  <c r="E15" i="6"/>
  <c r="D18" i="6"/>
  <c r="F18" i="6" s="1"/>
  <c r="D20" i="6"/>
  <c r="A28" i="6"/>
  <c r="I28" i="6" s="1"/>
  <c r="C29" i="6"/>
  <c r="E20" i="5"/>
  <c r="K20" i="5" s="1"/>
  <c r="L20" i="5" s="1"/>
  <c r="M20" i="5" s="1"/>
  <c r="N20" i="5" s="1"/>
  <c r="D24" i="5"/>
  <c r="E25" i="5"/>
  <c r="D29" i="5"/>
  <c r="C13" i="6"/>
  <c r="A12" i="6"/>
  <c r="I12" i="6" s="1"/>
  <c r="E18" i="6"/>
  <c r="K18" i="6" s="1"/>
  <c r="L18" i="6" s="1"/>
  <c r="M18" i="6" s="1"/>
  <c r="N18" i="6" s="1"/>
  <c r="E29" i="6"/>
  <c r="E28" i="6"/>
  <c r="K28" i="6" s="1"/>
  <c r="E23" i="6"/>
  <c r="K23" i="6" s="1"/>
  <c r="L23" i="6" s="1"/>
  <c r="M23" i="6" s="1"/>
  <c r="N23" i="6" s="1"/>
  <c r="E25" i="6"/>
  <c r="D27" i="6"/>
  <c r="F27" i="6" s="1"/>
  <c r="D13" i="5"/>
  <c r="F13" i="5" s="1"/>
  <c r="D14" i="5"/>
  <c r="E7" i="6"/>
  <c r="K19" i="6"/>
  <c r="L19" i="6" s="1"/>
  <c r="M19" i="6" s="1"/>
  <c r="N19" i="6" s="1"/>
  <c r="E20" i="6"/>
  <c r="D21" i="6"/>
  <c r="D29" i="6"/>
  <c r="O32" i="3" l="1"/>
  <c r="C21" i="2"/>
  <c r="A20" i="2"/>
  <c r="I20" i="2" s="1"/>
  <c r="F4" i="3"/>
  <c r="I4" i="3"/>
  <c r="K4" i="3"/>
  <c r="L4" i="3" s="1"/>
  <c r="M4" i="3" s="1"/>
  <c r="N4" i="3" s="1"/>
  <c r="L14" i="5"/>
  <c r="M14" i="5" s="1"/>
  <c r="N14" i="5" s="1"/>
  <c r="F18" i="5"/>
  <c r="A23" i="3"/>
  <c r="C24" i="3"/>
  <c r="F9" i="5"/>
  <c r="I10" i="3"/>
  <c r="O9" i="3"/>
  <c r="C29" i="5"/>
  <c r="A28" i="5"/>
  <c r="K22" i="4"/>
  <c r="L22" i="4" s="1"/>
  <c r="M22" i="4" s="1"/>
  <c r="N22" i="4" s="1"/>
  <c r="L18" i="4"/>
  <c r="M18" i="4" s="1"/>
  <c r="N18" i="4" s="1"/>
  <c r="O25" i="3"/>
  <c r="O13" i="2"/>
  <c r="F4" i="4"/>
  <c r="K28" i="1"/>
  <c r="L28" i="1" s="1"/>
  <c r="M28" i="1" s="1"/>
  <c r="N28" i="1" s="1"/>
  <c r="O6" i="2"/>
  <c r="F5" i="5"/>
  <c r="A5" i="3"/>
  <c r="C6" i="3"/>
  <c r="F24" i="1"/>
  <c r="O24" i="2"/>
  <c r="A11" i="2"/>
  <c r="A12" i="2"/>
  <c r="C14" i="1"/>
  <c r="A13" i="1"/>
  <c r="K28" i="3"/>
  <c r="L28" i="3" s="1"/>
  <c r="M28" i="3" s="1"/>
  <c r="N28" i="3" s="1"/>
  <c r="F24" i="2"/>
  <c r="L18" i="1"/>
  <c r="M18" i="1" s="1"/>
  <c r="N18" i="1" s="1"/>
  <c r="F11" i="1"/>
  <c r="F12" i="1"/>
  <c r="I13" i="2"/>
  <c r="L13" i="2" s="1"/>
  <c r="M13" i="2" s="1"/>
  <c r="N13" i="2" s="1"/>
  <c r="A28" i="1"/>
  <c r="F28" i="1" s="1"/>
  <c r="C29" i="1"/>
  <c r="C25" i="4"/>
  <c r="A24" i="4"/>
  <c r="I24" i="4" s="1"/>
  <c r="I26" i="1"/>
  <c r="O25" i="1"/>
  <c r="I28" i="3"/>
  <c r="O27" i="3"/>
  <c r="O20" i="2"/>
  <c r="C25" i="2"/>
  <c r="A24" i="2"/>
  <c r="K24" i="2" s="1"/>
  <c r="O28" i="2"/>
  <c r="K29" i="3"/>
  <c r="L29" i="3" s="1"/>
  <c r="M29" i="3" s="1"/>
  <c r="N29" i="3" s="1"/>
  <c r="K30" i="3"/>
  <c r="L30" i="3" s="1"/>
  <c r="M30" i="3" s="1"/>
  <c r="N30" i="3" s="1"/>
  <c r="O5" i="1"/>
  <c r="K21" i="1"/>
  <c r="C14" i="6"/>
  <c r="A13" i="6"/>
  <c r="I13" i="6" s="1"/>
  <c r="F24" i="4"/>
  <c r="F19" i="4"/>
  <c r="F18" i="4"/>
  <c r="F12" i="6"/>
  <c r="F5" i="6"/>
  <c r="F21" i="5"/>
  <c r="F6" i="6"/>
  <c r="F19" i="5"/>
  <c r="K4" i="4"/>
  <c r="L4" i="4" s="1"/>
  <c r="M4" i="4" s="1"/>
  <c r="N4" i="4" s="1"/>
  <c r="K18" i="3"/>
  <c r="L18" i="3" s="1"/>
  <c r="M18" i="3" s="1"/>
  <c r="N18" i="3" s="1"/>
  <c r="K19" i="3"/>
  <c r="L19" i="3" s="1"/>
  <c r="M19" i="3" s="1"/>
  <c r="N19" i="3" s="1"/>
  <c r="A6" i="5"/>
  <c r="C7" i="5"/>
  <c r="A30" i="3"/>
  <c r="F30" i="3" s="1"/>
  <c r="C6" i="4"/>
  <c r="A5" i="4"/>
  <c r="F20" i="2"/>
  <c r="F20" i="3"/>
  <c r="F9" i="2"/>
  <c r="F10" i="2"/>
  <c r="F19" i="1"/>
  <c r="F18" i="1"/>
  <c r="K20" i="3"/>
  <c r="L20" i="3" s="1"/>
  <c r="M20" i="3" s="1"/>
  <c r="N20" i="3" s="1"/>
  <c r="O27" i="2"/>
  <c r="F10" i="1"/>
  <c r="L9" i="3"/>
  <c r="M9" i="3" s="1"/>
  <c r="N9" i="3" s="1"/>
  <c r="F23" i="2"/>
  <c r="K10" i="3"/>
  <c r="K26" i="1"/>
  <c r="L9" i="1"/>
  <c r="M9" i="1" s="1"/>
  <c r="N9" i="1" s="1"/>
  <c r="K16" i="5"/>
  <c r="A29" i="6"/>
  <c r="I29" i="6" s="1"/>
  <c r="A30" i="6"/>
  <c r="I30" i="6" s="1"/>
  <c r="C25" i="6"/>
  <c r="A24" i="6"/>
  <c r="O13" i="3"/>
  <c r="A16" i="5"/>
  <c r="A15" i="5"/>
  <c r="I15" i="5" s="1"/>
  <c r="K18" i="5"/>
  <c r="L18" i="5" s="1"/>
  <c r="M18" i="5" s="1"/>
  <c r="N18" i="5" s="1"/>
  <c r="I22" i="3"/>
  <c r="L22" i="3" s="1"/>
  <c r="M22" i="3" s="1"/>
  <c r="N22" i="3" s="1"/>
  <c r="O21" i="3"/>
  <c r="O6" i="1"/>
  <c r="O32" i="1" s="1"/>
  <c r="I19" i="1"/>
  <c r="L19" i="1" s="1"/>
  <c r="M19" i="1" s="1"/>
  <c r="N19" i="1" s="1"/>
  <c r="O18" i="1"/>
  <c r="O5" i="2"/>
  <c r="I30" i="3"/>
  <c r="O29" i="3"/>
  <c r="F4" i="2"/>
  <c r="K4" i="2"/>
  <c r="L4" i="2" s="1"/>
  <c r="M4" i="2" s="1"/>
  <c r="N4" i="2" s="1"/>
  <c r="O27" i="1"/>
  <c r="I28" i="1"/>
  <c r="C18" i="2"/>
  <c r="A17" i="2"/>
  <c r="I17" i="2" s="1"/>
  <c r="F11" i="3"/>
  <c r="F12" i="3"/>
  <c r="L27" i="3"/>
  <c r="M27" i="3" s="1"/>
  <c r="N27" i="3" s="1"/>
  <c r="K23" i="2"/>
  <c r="L23" i="2" s="1"/>
  <c r="M23" i="2" s="1"/>
  <c r="N23" i="2" s="1"/>
  <c r="K4" i="1"/>
  <c r="L4" i="1" s="1"/>
  <c r="M4" i="1" s="1"/>
  <c r="N4" i="1" s="1"/>
  <c r="F4" i="1"/>
  <c r="I25" i="1"/>
  <c r="L25" i="1" s="1"/>
  <c r="M25" i="1" s="1"/>
  <c r="N25" i="1" s="1"/>
  <c r="O24" i="1"/>
  <c r="K10" i="1"/>
  <c r="L10" i="1" s="1"/>
  <c r="M10" i="1" s="1"/>
  <c r="N10" i="1" s="1"/>
  <c r="A10" i="6"/>
  <c r="A9" i="6"/>
  <c r="I9" i="6" s="1"/>
  <c r="K22" i="5"/>
  <c r="L22" i="5" s="1"/>
  <c r="M22" i="5" s="1"/>
  <c r="N22" i="5" s="1"/>
  <c r="K21" i="5"/>
  <c r="L21" i="5" s="1"/>
  <c r="M21" i="5" s="1"/>
  <c r="N21" i="5" s="1"/>
  <c r="K13" i="6"/>
  <c r="L13" i="6" s="1"/>
  <c r="M13" i="6" s="1"/>
  <c r="N13" i="6" s="1"/>
  <c r="K24" i="4"/>
  <c r="L24" i="4" s="1"/>
  <c r="M24" i="4" s="1"/>
  <c r="N24" i="4" s="1"/>
  <c r="F29" i="6"/>
  <c r="L28" i="6"/>
  <c r="M28" i="6" s="1"/>
  <c r="N28" i="6" s="1"/>
  <c r="I10" i="2"/>
  <c r="L10" i="2" s="1"/>
  <c r="M10" i="2" s="1"/>
  <c r="N10" i="2" s="1"/>
  <c r="O9" i="2"/>
  <c r="K15" i="4"/>
  <c r="O28" i="3"/>
  <c r="I29" i="3"/>
  <c r="C6" i="2"/>
  <c r="A5" i="2"/>
  <c r="F5" i="2" s="1"/>
  <c r="O28" i="1"/>
  <c r="O23" i="2"/>
  <c r="I24" i="2"/>
  <c r="O29" i="1"/>
  <c r="O21" i="1"/>
  <c r="I22" i="1"/>
  <c r="L22" i="1" s="1"/>
  <c r="M22" i="1" s="1"/>
  <c r="N22" i="1" s="1"/>
  <c r="A6" i="1"/>
  <c r="I6" i="1" s="1"/>
  <c r="C7" i="1"/>
  <c r="K6" i="5"/>
  <c r="F15" i="5"/>
  <c r="F14" i="5"/>
  <c r="F13" i="6"/>
  <c r="A20" i="6"/>
  <c r="I20" i="6" s="1"/>
  <c r="C21" i="6"/>
  <c r="F28" i="6"/>
  <c r="C25" i="5"/>
  <c r="A24" i="5"/>
  <c r="K5" i="5"/>
  <c r="L5" i="5" s="1"/>
  <c r="M5" i="5" s="1"/>
  <c r="N5" i="5" s="1"/>
  <c r="A10" i="5"/>
  <c r="K29" i="6"/>
  <c r="L29" i="6" s="1"/>
  <c r="M29" i="6" s="1"/>
  <c r="N29" i="6" s="1"/>
  <c r="F19" i="6"/>
  <c r="K12" i="6"/>
  <c r="L12" i="6" s="1"/>
  <c r="M12" i="6" s="1"/>
  <c r="N12" i="6" s="1"/>
  <c r="F23" i="4"/>
  <c r="A6" i="6"/>
  <c r="C7" i="6"/>
  <c r="A15" i="4"/>
  <c r="A16" i="4"/>
  <c r="F23" i="5"/>
  <c r="O11" i="3"/>
  <c r="I12" i="3"/>
  <c r="L12" i="3" s="1"/>
  <c r="M12" i="3" s="1"/>
  <c r="N12" i="3" s="1"/>
  <c r="F14" i="3"/>
  <c r="K9" i="5"/>
  <c r="L9" i="5" s="1"/>
  <c r="M9" i="5" s="1"/>
  <c r="N9" i="5" s="1"/>
  <c r="C28" i="4"/>
  <c r="A27" i="4"/>
  <c r="O23" i="3"/>
  <c r="F18" i="3"/>
  <c r="F19" i="3"/>
  <c r="C28" i="2"/>
  <c r="A27" i="2"/>
  <c r="K27" i="2" s="1"/>
  <c r="O15" i="2"/>
  <c r="K5" i="4"/>
  <c r="F21" i="3"/>
  <c r="K11" i="1"/>
  <c r="L11" i="1" s="1"/>
  <c r="M11" i="1" s="1"/>
  <c r="N11" i="1" s="1"/>
  <c r="K12" i="1"/>
  <c r="L12" i="1" s="1"/>
  <c r="M12" i="1" s="1"/>
  <c r="N12" i="1" s="1"/>
  <c r="O7" i="2"/>
  <c r="K20" i="2"/>
  <c r="L20" i="2" s="1"/>
  <c r="M20" i="2" s="1"/>
  <c r="N20" i="2" s="1"/>
  <c r="O25" i="2"/>
  <c r="L17" i="1"/>
  <c r="M17" i="1" s="1"/>
  <c r="N17" i="1" s="1"/>
  <c r="O23" i="1"/>
  <c r="I24" i="1"/>
  <c r="L24" i="1" s="1"/>
  <c r="M24" i="1" s="1"/>
  <c r="N24" i="1" s="1"/>
  <c r="C15" i="2"/>
  <c r="A14" i="2"/>
  <c r="F14" i="2" s="1"/>
  <c r="M9" i="2"/>
  <c r="N9" i="2" s="1"/>
  <c r="F13" i="1"/>
  <c r="C15" i="3"/>
  <c r="A14" i="3"/>
  <c r="I14" i="3" s="1"/>
  <c r="O21" i="2"/>
  <c r="O20" i="1"/>
  <c r="I21" i="1"/>
  <c r="I27" i="1"/>
  <c r="K27" i="1"/>
  <c r="L27" i="2" l="1"/>
  <c r="M27" i="2" s="1"/>
  <c r="N27" i="2" s="1"/>
  <c r="A15" i="2"/>
  <c r="A16" i="2"/>
  <c r="L27" i="1"/>
  <c r="M27" i="1" s="1"/>
  <c r="N27" i="1" s="1"/>
  <c r="L5" i="4"/>
  <c r="M5" i="4" s="1"/>
  <c r="N5" i="4" s="1"/>
  <c r="I10" i="5"/>
  <c r="K10" i="5"/>
  <c r="F10" i="5"/>
  <c r="I24" i="5"/>
  <c r="K24" i="5"/>
  <c r="L24" i="5" s="1"/>
  <c r="M24" i="5" s="1"/>
  <c r="N24" i="5" s="1"/>
  <c r="I24" i="6"/>
  <c r="K24" i="6"/>
  <c r="F24" i="6"/>
  <c r="K15" i="5"/>
  <c r="L15" i="5" s="1"/>
  <c r="M15" i="5" s="1"/>
  <c r="N15" i="5" s="1"/>
  <c r="A25" i="2"/>
  <c r="A26" i="2"/>
  <c r="A25" i="4"/>
  <c r="A26" i="4"/>
  <c r="F12" i="2"/>
  <c r="K12" i="2"/>
  <c r="L12" i="2" s="1"/>
  <c r="M12" i="2" s="1"/>
  <c r="N12" i="2" s="1"/>
  <c r="I12" i="2"/>
  <c r="C7" i="3"/>
  <c r="A6" i="3"/>
  <c r="I14" i="2"/>
  <c r="I28" i="5"/>
  <c r="F28" i="5"/>
  <c r="K28" i="5"/>
  <c r="C25" i="3"/>
  <c r="A24" i="3"/>
  <c r="K20" i="6"/>
  <c r="L20" i="6" s="1"/>
  <c r="M20" i="6" s="1"/>
  <c r="N20" i="6" s="1"/>
  <c r="F16" i="4"/>
  <c r="I16" i="4"/>
  <c r="A25" i="5"/>
  <c r="A26" i="5"/>
  <c r="A7" i="5"/>
  <c r="A8" i="5"/>
  <c r="K14" i="3"/>
  <c r="L14" i="3" s="1"/>
  <c r="M14" i="3" s="1"/>
  <c r="N14" i="3" s="1"/>
  <c r="K16" i="4"/>
  <c r="L16" i="4" s="1"/>
  <c r="M16" i="4" s="1"/>
  <c r="N16" i="4" s="1"/>
  <c r="O32" i="2"/>
  <c r="K14" i="2"/>
  <c r="I5" i="4"/>
  <c r="F5" i="4"/>
  <c r="I6" i="5"/>
  <c r="L6" i="5" s="1"/>
  <c r="M6" i="5" s="1"/>
  <c r="N6" i="5" s="1"/>
  <c r="F6" i="5"/>
  <c r="K9" i="6"/>
  <c r="L9" i="6" s="1"/>
  <c r="M9" i="6" s="1"/>
  <c r="N9" i="6" s="1"/>
  <c r="L26" i="1"/>
  <c r="M26" i="1" s="1"/>
  <c r="N26" i="1" s="1"/>
  <c r="A6" i="4"/>
  <c r="C7" i="4"/>
  <c r="L21" i="1"/>
  <c r="M21" i="1" s="1"/>
  <c r="N21" i="1" s="1"/>
  <c r="F20" i="6"/>
  <c r="A25" i="6"/>
  <c r="A26" i="6"/>
  <c r="I23" i="3"/>
  <c r="K23" i="3"/>
  <c r="A21" i="2"/>
  <c r="A22" i="2"/>
  <c r="F15" i="4"/>
  <c r="I15" i="4"/>
  <c r="L15" i="4" s="1"/>
  <c r="M15" i="4" s="1"/>
  <c r="N15" i="4" s="1"/>
  <c r="A15" i="3"/>
  <c r="A16" i="3"/>
  <c r="I27" i="2"/>
  <c r="F27" i="2"/>
  <c r="A7" i="6"/>
  <c r="A8" i="6"/>
  <c r="A22" i="6"/>
  <c r="A21" i="6"/>
  <c r="I5" i="2"/>
  <c r="K5" i="2"/>
  <c r="L5" i="2" s="1"/>
  <c r="M5" i="2" s="1"/>
  <c r="N5" i="2" s="1"/>
  <c r="C29" i="2"/>
  <c r="A28" i="2"/>
  <c r="C15" i="6"/>
  <c r="A14" i="6"/>
  <c r="K17" i="2"/>
  <c r="L17" i="2" s="1"/>
  <c r="M17" i="2" s="1"/>
  <c r="N17" i="2" s="1"/>
  <c r="A29" i="1"/>
  <c r="A30" i="1"/>
  <c r="I13" i="1"/>
  <c r="K13" i="1"/>
  <c r="L13" i="1" s="1"/>
  <c r="M13" i="1" s="1"/>
  <c r="N13" i="1" s="1"/>
  <c r="F11" i="2"/>
  <c r="I11" i="2"/>
  <c r="I5" i="3"/>
  <c r="K5" i="3"/>
  <c r="L5" i="3" s="1"/>
  <c r="M5" i="3" s="1"/>
  <c r="N5" i="3" s="1"/>
  <c r="F5" i="3"/>
  <c r="A29" i="5"/>
  <c r="A30" i="5"/>
  <c r="K11" i="2"/>
  <c r="L11" i="2" s="1"/>
  <c r="M11" i="2" s="1"/>
  <c r="N11" i="2" s="1"/>
  <c r="A7" i="1"/>
  <c r="A8" i="1"/>
  <c r="F23" i="3"/>
  <c r="K10" i="6"/>
  <c r="L10" i="6" s="1"/>
  <c r="M10" i="6" s="1"/>
  <c r="N10" i="6" s="1"/>
  <c r="I10" i="6"/>
  <c r="I27" i="4"/>
  <c r="F27" i="4"/>
  <c r="K27" i="4"/>
  <c r="L27" i="4" s="1"/>
  <c r="M27" i="4" s="1"/>
  <c r="N27" i="4" s="1"/>
  <c r="I6" i="6"/>
  <c r="K6" i="6"/>
  <c r="F9" i="6"/>
  <c r="F6" i="1"/>
  <c r="K6" i="1"/>
  <c r="L6" i="1" s="1"/>
  <c r="M6" i="1" s="1"/>
  <c r="N6" i="1" s="1"/>
  <c r="A6" i="2"/>
  <c r="C7" i="2"/>
  <c r="C29" i="4"/>
  <c r="A28" i="4"/>
  <c r="K30" i="6"/>
  <c r="L30" i="6" s="1"/>
  <c r="M30" i="6" s="1"/>
  <c r="N30" i="6" s="1"/>
  <c r="F10" i="6"/>
  <c r="A18" i="2"/>
  <c r="A19" i="2"/>
  <c r="F17" i="2"/>
  <c r="I16" i="5"/>
  <c r="L16" i="5" s="1"/>
  <c r="M16" i="5" s="1"/>
  <c r="N16" i="5" s="1"/>
  <c r="F16" i="5"/>
  <c r="L10" i="3"/>
  <c r="M10" i="3" s="1"/>
  <c r="N10" i="3" s="1"/>
  <c r="L24" i="2"/>
  <c r="M24" i="2" s="1"/>
  <c r="N24" i="2" s="1"/>
  <c r="A14" i="1"/>
  <c r="C15" i="1"/>
  <c r="F24" i="5"/>
  <c r="F30" i="6"/>
  <c r="F8" i="5" l="1"/>
  <c r="I8" i="5"/>
  <c r="K8" i="5"/>
  <c r="L8" i="5" s="1"/>
  <c r="M8" i="5" s="1"/>
  <c r="N8" i="5" s="1"/>
  <c r="A7" i="2"/>
  <c r="A8" i="2"/>
  <c r="L6" i="6"/>
  <c r="M6" i="6" s="1"/>
  <c r="N6" i="6" s="1"/>
  <c r="I30" i="5"/>
  <c r="K30" i="5"/>
  <c r="L30" i="5" s="1"/>
  <c r="M30" i="5" s="1"/>
  <c r="N30" i="5" s="1"/>
  <c r="F30" i="5"/>
  <c r="I22" i="6"/>
  <c r="K22" i="6"/>
  <c r="L22" i="6" s="1"/>
  <c r="M22" i="6" s="1"/>
  <c r="N22" i="6" s="1"/>
  <c r="F22" i="6"/>
  <c r="I15" i="3"/>
  <c r="F15" i="3"/>
  <c r="K15" i="3"/>
  <c r="L14" i="2"/>
  <c r="M14" i="2" s="1"/>
  <c r="N14" i="2" s="1"/>
  <c r="L28" i="5"/>
  <c r="M28" i="5" s="1"/>
  <c r="N28" i="5" s="1"/>
  <c r="K25" i="2"/>
  <c r="L25" i="2" s="1"/>
  <c r="M25" i="2" s="1"/>
  <c r="N25" i="2" s="1"/>
  <c r="I25" i="2"/>
  <c r="F25" i="2"/>
  <c r="L24" i="6"/>
  <c r="M24" i="6" s="1"/>
  <c r="N24" i="6" s="1"/>
  <c r="L10" i="5"/>
  <c r="M10" i="5" s="1"/>
  <c r="N10" i="5" s="1"/>
  <c r="I15" i="2"/>
  <c r="F15" i="2"/>
  <c r="K15" i="2"/>
  <c r="L15" i="2" s="1"/>
  <c r="M15" i="2" s="1"/>
  <c r="N15" i="2" s="1"/>
  <c r="K6" i="2"/>
  <c r="L6" i="2" s="1"/>
  <c r="M6" i="2" s="1"/>
  <c r="N6" i="2" s="1"/>
  <c r="F6" i="2"/>
  <c r="I6" i="2"/>
  <c r="K29" i="5"/>
  <c r="I29" i="5"/>
  <c r="F29" i="5"/>
  <c r="A15" i="6"/>
  <c r="A16" i="6"/>
  <c r="A29" i="2"/>
  <c r="A30" i="2"/>
  <c r="I7" i="6"/>
  <c r="K7" i="6"/>
  <c r="F7" i="6"/>
  <c r="I25" i="6"/>
  <c r="F25" i="6"/>
  <c r="K25" i="6"/>
  <c r="L25" i="6" s="1"/>
  <c r="M25" i="6" s="1"/>
  <c r="N25" i="6" s="1"/>
  <c r="F6" i="4"/>
  <c r="I6" i="4"/>
  <c r="K6" i="4"/>
  <c r="L6" i="4" s="1"/>
  <c r="M6" i="4" s="1"/>
  <c r="N6" i="4" s="1"/>
  <c r="F7" i="5"/>
  <c r="I7" i="5"/>
  <c r="K7" i="5"/>
  <c r="L7" i="5" s="1"/>
  <c r="M7" i="5" s="1"/>
  <c r="N7" i="5" s="1"/>
  <c r="I14" i="6"/>
  <c r="K14" i="6"/>
  <c r="F14" i="6"/>
  <c r="I8" i="6"/>
  <c r="K8" i="6"/>
  <c r="L8" i="6" s="1"/>
  <c r="M8" i="6" s="1"/>
  <c r="N8" i="6" s="1"/>
  <c r="F8" i="6"/>
  <c r="I14" i="1"/>
  <c r="F14" i="1"/>
  <c r="K14" i="1"/>
  <c r="L14" i="1" s="1"/>
  <c r="M14" i="1" s="1"/>
  <c r="N14" i="1" s="1"/>
  <c r="F22" i="2"/>
  <c r="K22" i="2"/>
  <c r="I22" i="2"/>
  <c r="F26" i="5"/>
  <c r="I26" i="5"/>
  <c r="K26" i="5"/>
  <c r="L26" i="5" s="1"/>
  <c r="M26" i="5" s="1"/>
  <c r="N26" i="5" s="1"/>
  <c r="I26" i="4"/>
  <c r="F26" i="4"/>
  <c r="K26" i="4"/>
  <c r="I28" i="2"/>
  <c r="F28" i="2"/>
  <c r="K28" i="2"/>
  <c r="L28" i="2" s="1"/>
  <c r="M28" i="2" s="1"/>
  <c r="N28" i="2" s="1"/>
  <c r="I26" i="6"/>
  <c r="F26" i="6"/>
  <c r="K26" i="6"/>
  <c r="A15" i="1"/>
  <c r="A16" i="1"/>
  <c r="A7" i="4"/>
  <c r="A8" i="4"/>
  <c r="I8" i="1"/>
  <c r="K8" i="1"/>
  <c r="L8" i="1" s="1"/>
  <c r="M8" i="1" s="1"/>
  <c r="N8" i="1" s="1"/>
  <c r="F8" i="1"/>
  <c r="I7" i="1"/>
  <c r="K7" i="1"/>
  <c r="L7" i="1" s="1"/>
  <c r="M7" i="1" s="1"/>
  <c r="N7" i="1" s="1"/>
  <c r="F7" i="1"/>
  <c r="K30" i="1"/>
  <c r="I30" i="1"/>
  <c r="F30" i="1"/>
  <c r="F19" i="2"/>
  <c r="I19" i="2"/>
  <c r="K19" i="2"/>
  <c r="L19" i="2" s="1"/>
  <c r="M19" i="2" s="1"/>
  <c r="N19" i="2" s="1"/>
  <c r="F28" i="4"/>
  <c r="I28" i="4"/>
  <c r="K28" i="4"/>
  <c r="L28" i="4" s="1"/>
  <c r="M28" i="4" s="1"/>
  <c r="N28" i="4" s="1"/>
  <c r="K29" i="1"/>
  <c r="F29" i="1"/>
  <c r="I29" i="1"/>
  <c r="F21" i="2"/>
  <c r="K21" i="2"/>
  <c r="I21" i="2"/>
  <c r="I25" i="5"/>
  <c r="F25" i="5"/>
  <c r="K25" i="5"/>
  <c r="L25" i="5" s="1"/>
  <c r="M25" i="5" s="1"/>
  <c r="N25" i="5" s="1"/>
  <c r="F24" i="3"/>
  <c r="I24" i="3"/>
  <c r="K24" i="3"/>
  <c r="L24" i="3" s="1"/>
  <c r="M24" i="3" s="1"/>
  <c r="N24" i="3" s="1"/>
  <c r="I6" i="3"/>
  <c r="K6" i="3"/>
  <c r="L6" i="3" s="1"/>
  <c r="M6" i="3" s="1"/>
  <c r="N6" i="3" s="1"/>
  <c r="F6" i="3"/>
  <c r="I25" i="4"/>
  <c r="K25" i="4"/>
  <c r="F25" i="4"/>
  <c r="I18" i="2"/>
  <c r="K18" i="2"/>
  <c r="L18" i="2" s="1"/>
  <c r="M18" i="2" s="1"/>
  <c r="N18" i="2" s="1"/>
  <c r="F18" i="2"/>
  <c r="A30" i="4"/>
  <c r="A29" i="4"/>
  <c r="I21" i="6"/>
  <c r="K21" i="6"/>
  <c r="L21" i="6" s="1"/>
  <c r="M21" i="6" s="1"/>
  <c r="N21" i="6" s="1"/>
  <c r="F21" i="6"/>
  <c r="I16" i="3"/>
  <c r="F16" i="3"/>
  <c r="K16" i="3"/>
  <c r="L16" i="3" s="1"/>
  <c r="M16" i="3" s="1"/>
  <c r="N16" i="3" s="1"/>
  <c r="L23" i="3"/>
  <c r="M23" i="3" s="1"/>
  <c r="N23" i="3" s="1"/>
  <c r="A26" i="3"/>
  <c r="A25" i="3"/>
  <c r="A7" i="3"/>
  <c r="A8" i="3"/>
  <c r="F26" i="2"/>
  <c r="K26" i="2"/>
  <c r="L26" i="2" s="1"/>
  <c r="M26" i="2" s="1"/>
  <c r="N26" i="2" s="1"/>
  <c r="I26" i="2"/>
  <c r="F16" i="2"/>
  <c r="I16" i="2"/>
  <c r="K16" i="2"/>
  <c r="L16" i="2" s="1"/>
  <c r="M16" i="2" s="1"/>
  <c r="N16" i="2" s="1"/>
  <c r="I7" i="3" l="1"/>
  <c r="F7" i="3"/>
  <c r="K7" i="3"/>
  <c r="L7" i="3" s="1"/>
  <c r="M7" i="3" s="1"/>
  <c r="N7" i="3" s="1"/>
  <c r="I8" i="4"/>
  <c r="F8" i="4"/>
  <c r="K8" i="4"/>
  <c r="L8" i="4" s="1"/>
  <c r="M8" i="4" s="1"/>
  <c r="N8" i="4" s="1"/>
  <c r="L29" i="5"/>
  <c r="M29" i="5" s="1"/>
  <c r="N29" i="5" s="1"/>
  <c r="N36" i="5" s="1"/>
  <c r="I25" i="3"/>
  <c r="F25" i="3"/>
  <c r="K25" i="3"/>
  <c r="I7" i="4"/>
  <c r="K7" i="4"/>
  <c r="L7" i="4" s="1"/>
  <c r="M7" i="4" s="1"/>
  <c r="N7" i="4" s="1"/>
  <c r="F7" i="4"/>
  <c r="L26" i="6"/>
  <c r="M26" i="6" s="1"/>
  <c r="N26" i="6" s="1"/>
  <c r="F29" i="2"/>
  <c r="K29" i="2"/>
  <c r="I29" i="2"/>
  <c r="L15" i="3"/>
  <c r="M15" i="3" s="1"/>
  <c r="N15" i="3" s="1"/>
  <c r="I26" i="3"/>
  <c r="F26" i="3"/>
  <c r="K26" i="3"/>
  <c r="L26" i="3" s="1"/>
  <c r="M26" i="3" s="1"/>
  <c r="N26" i="3" s="1"/>
  <c r="I29" i="4"/>
  <c r="K29" i="4"/>
  <c r="L29" i="4" s="1"/>
  <c r="M29" i="4" s="1"/>
  <c r="N29" i="4" s="1"/>
  <c r="F29" i="4"/>
  <c r="L25" i="4"/>
  <c r="M25" i="4" s="1"/>
  <c r="N25" i="4" s="1"/>
  <c r="L21" i="2"/>
  <c r="M21" i="2" s="1"/>
  <c r="N21" i="2" s="1"/>
  <c r="L29" i="1"/>
  <c r="M29" i="1" s="1"/>
  <c r="N29" i="1" s="1"/>
  <c r="L22" i="2"/>
  <c r="M22" i="2" s="1"/>
  <c r="N22" i="2" s="1"/>
  <c r="L14" i="6"/>
  <c r="M14" i="6" s="1"/>
  <c r="N14" i="6" s="1"/>
  <c r="I16" i="6"/>
  <c r="K16" i="6"/>
  <c r="L16" i="6" s="1"/>
  <c r="M16" i="6" s="1"/>
  <c r="N16" i="6" s="1"/>
  <c r="F16" i="6"/>
  <c r="I30" i="4"/>
  <c r="K30" i="4"/>
  <c r="L30" i="4" s="1"/>
  <c r="M30" i="4" s="1"/>
  <c r="N30" i="4" s="1"/>
  <c r="F30" i="4"/>
  <c r="L7" i="6"/>
  <c r="M7" i="6" s="1"/>
  <c r="N7" i="6" s="1"/>
  <c r="K8" i="2"/>
  <c r="L8" i="2" s="1"/>
  <c r="M8" i="2" s="1"/>
  <c r="N8" i="2" s="1"/>
  <c r="F8" i="2"/>
  <c r="I8" i="2"/>
  <c r="I15" i="6"/>
  <c r="F15" i="6"/>
  <c r="K15" i="6"/>
  <c r="L15" i="6" s="1"/>
  <c r="M15" i="6" s="1"/>
  <c r="N15" i="6" s="1"/>
  <c r="N36" i="6"/>
  <c r="K7" i="2"/>
  <c r="I7" i="2"/>
  <c r="F7" i="2"/>
  <c r="I15" i="1"/>
  <c r="F15" i="1"/>
  <c r="K15" i="1"/>
  <c r="L15" i="1" s="1"/>
  <c r="M15" i="1" s="1"/>
  <c r="N15" i="1" s="1"/>
  <c r="I30" i="2"/>
  <c r="K30" i="2"/>
  <c r="L30" i="2" s="1"/>
  <c r="M30" i="2" s="1"/>
  <c r="N30" i="2" s="1"/>
  <c r="F30" i="2"/>
  <c r="I8" i="3"/>
  <c r="F8" i="3"/>
  <c r="K8" i="3"/>
  <c r="L8" i="3" s="1"/>
  <c r="M8" i="3" s="1"/>
  <c r="N8" i="3" s="1"/>
  <c r="L30" i="1"/>
  <c r="M30" i="1" s="1"/>
  <c r="N30" i="1" s="1"/>
  <c r="I16" i="1"/>
  <c r="F16" i="1"/>
  <c r="K16" i="1"/>
  <c r="L26" i="4"/>
  <c r="M26" i="4" s="1"/>
  <c r="N26" i="4" s="1"/>
  <c r="L16" i="1" l="1"/>
  <c r="M16" i="1" s="1"/>
  <c r="N16" i="1" s="1"/>
  <c r="N36" i="1" s="1"/>
  <c r="L29" i="2"/>
  <c r="M29" i="2" s="1"/>
  <c r="N29" i="2" s="1"/>
  <c r="L7" i="2"/>
  <c r="M7" i="2" s="1"/>
  <c r="N7" i="2" s="1"/>
  <c r="N36" i="2" s="1"/>
  <c r="L25" i="3"/>
  <c r="M25" i="3" s="1"/>
  <c r="N25" i="3" s="1"/>
  <c r="N36" i="3" s="1"/>
  <c r="N36" i="4"/>
</calcChain>
</file>

<file path=xl/sharedStrings.xml><?xml version="1.0" encoding="utf-8"?>
<sst xmlns="http://schemas.openxmlformats.org/spreadsheetml/2006/main" count="670" uniqueCount="99">
  <si>
    <t>dt</t>
  </si>
  <si>
    <t>Sample Point</t>
  </si>
  <si>
    <t>time (h)</t>
  </si>
  <si>
    <t>Cx total (g/L)</t>
  </si>
  <si>
    <t>CX viable (g/L)</t>
  </si>
  <si>
    <t>mu piecewise (h-1)</t>
  </si>
  <si>
    <t>CP measured (mg/L)</t>
  </si>
  <si>
    <t>µ (h-1) - regression</t>
  </si>
  <si>
    <t>washout</t>
  </si>
  <si>
    <t>qP (mg/g.h)</t>
  </si>
  <si>
    <t>production</t>
  </si>
  <si>
    <t>predicted CP</t>
  </si>
  <si>
    <t>residual</t>
  </si>
  <si>
    <t>(res)square</t>
  </si>
  <si>
    <t>P total [mg]</t>
  </si>
  <si>
    <t>V [l]</t>
  </si>
  <si>
    <t>SS</t>
  </si>
  <si>
    <t>R1</t>
  </si>
  <si>
    <t>Stage</t>
  </si>
  <si>
    <t>Time</t>
  </si>
  <si>
    <t>Cx R1</t>
  </si>
  <si>
    <t xml:space="preserve">Cx SD </t>
  </si>
  <si>
    <t>Cx viable</t>
  </si>
  <si>
    <t>OD600</t>
  </si>
  <si>
    <t>average µ</t>
  </si>
  <si>
    <t>doubling time</t>
  </si>
  <si>
    <t xml:space="preserve"> µ regression</t>
  </si>
  <si>
    <t>Csin</t>
  </si>
  <si>
    <t>qS</t>
  </si>
  <si>
    <t>qS viable</t>
  </si>
  <si>
    <t>Titer (I)</t>
  </si>
  <si>
    <t>Titer (I) SD</t>
  </si>
  <si>
    <t>Titer (II)</t>
  </si>
  <si>
    <t>Titer (II) SD</t>
  </si>
  <si>
    <t>Corr.Titer (I)</t>
  </si>
  <si>
    <t>Corr. Titer (I) SD</t>
  </si>
  <si>
    <t>Corr.Titer (II)</t>
  </si>
  <si>
    <t>Corr. Titer (II) SD</t>
  </si>
  <si>
    <t>Titer filtrate (I)</t>
  </si>
  <si>
    <t>Titer filtrate (I) SD</t>
  </si>
  <si>
    <t>Titer filtrate (II)</t>
  </si>
  <si>
    <t>Titer filtrate (II) SD</t>
  </si>
  <si>
    <t>qp (I)</t>
  </si>
  <si>
    <t>qp (II)</t>
  </si>
  <si>
    <t>Viability</t>
  </si>
  <si>
    <t xml:space="preserve">CFU </t>
  </si>
  <si>
    <t>R2</t>
  </si>
  <si>
    <t>Reactor</t>
  </si>
  <si>
    <t>[d]</t>
  </si>
  <si>
    <t>[h]</t>
  </si>
  <si>
    <t>[g/L]</t>
  </si>
  <si>
    <t xml:space="preserve"> [g/L]</t>
  </si>
  <si>
    <t xml:space="preserve"> [h-1]</t>
  </si>
  <si>
    <t>[g/g/h]</t>
  </si>
  <si>
    <t>[mg/L]</t>
  </si>
  <si>
    <t>[mg/g/h]</t>
  </si>
  <si>
    <t>[%]</t>
  </si>
  <si>
    <t>C023</t>
  </si>
  <si>
    <t>R3</t>
  </si>
  <si>
    <t>R4</t>
  </si>
  <si>
    <t>R5</t>
  </si>
  <si>
    <t>R6</t>
  </si>
  <si>
    <t>R7</t>
  </si>
  <si>
    <t>R8</t>
  </si>
  <si>
    <t>R9</t>
  </si>
  <si>
    <t>R10</t>
  </si>
  <si>
    <t>Sum</t>
  </si>
  <si>
    <t>Cx R2</t>
  </si>
  <si>
    <t>Titer</t>
  </si>
  <si>
    <t>Titer SD</t>
  </si>
  <si>
    <t>Corr. Titer</t>
  </si>
  <si>
    <t>Corr. Titer SD</t>
  </si>
  <si>
    <t>Dead</t>
  </si>
  <si>
    <t>kd</t>
  </si>
  <si>
    <t>[h-]</t>
  </si>
  <si>
    <t>C024</t>
  </si>
  <si>
    <t>C030</t>
  </si>
  <si>
    <t>Cx LC.1</t>
  </si>
  <si>
    <t>X dead</t>
  </si>
  <si>
    <t>C025</t>
  </si>
  <si>
    <t>Cx LC.2</t>
  </si>
  <si>
    <t>C026</t>
  </si>
  <si>
    <t>Cx LC.3</t>
  </si>
  <si>
    <t>C029</t>
  </si>
  <si>
    <t>Name</t>
  </si>
  <si>
    <t>mu (h-1)</t>
  </si>
  <si>
    <t>qP (g/g.h)</t>
  </si>
  <si>
    <t>C007</t>
  </si>
  <si>
    <t>C008</t>
  </si>
  <si>
    <t>C013</t>
  </si>
  <si>
    <t>C009</t>
  </si>
  <si>
    <t>C005</t>
  </si>
  <si>
    <t>C006</t>
  </si>
  <si>
    <t>C010</t>
  </si>
  <si>
    <t>C014</t>
  </si>
  <si>
    <t>C019</t>
  </si>
  <si>
    <t>C020</t>
  </si>
  <si>
    <t>C017</t>
  </si>
  <si>
    <t>C018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</si>
</sst>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0.00000"/>
    <numFmt numFmtId="165" formatCode="_-* #,##0.0000_-;\-* #,##0.0000_-;_-* &quot;-&quot;??_-;_-@_-"/>
    <numFmt numFmtId="166" formatCode="_-* #,##0.0_-;\-* #,##0.0_-;_-* &quot;-&quot;??_-;_-@_-"/>
    <numFmt numFmtId="167" formatCode="#,##0.000_ ;\-#,##0.000\ "/>
    <numFmt numFmtId="168" formatCode="0.0000"/>
    <numFmt numFmtId="169" formatCode="_-* #,##0.00\ _€_-;\-* #,##0.00\ _€_-;_-* &quot;-&quot;??\ _€_-;_-@_-"/>
    <numFmt numFmtId="170" formatCode="_-* #,##0.00000_-;\-* #,##0.00000_-;_-* &quot;-&quot;??_-;_-@_-"/>
    <numFmt numFmtId="171" formatCode="0.0"/>
    <numFmt numFmtId="172" formatCode="0.000"/>
    <numFmt numFmtId="173" formatCode="_-* #,##0.000000_-;\-* #,##0.000000_-;_-* &quot;-&quot;??_-;_-@_-"/>
    <numFmt numFmtId="174" formatCode="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2" fontId="2" fillId="0" borderId="0" xfId="1" applyNumberFormat="1" applyFont="1"/>
    <xf numFmtId="164" fontId="2" fillId="0" borderId="0" xfId="1" applyNumberFormat="1" applyFont="1"/>
    <xf numFmtId="2" fontId="2" fillId="0" borderId="0" xfId="1" applyNumberFormat="1" applyFont="1" applyAlignment="1">
      <alignment horizontal="center" vertical="center"/>
    </xf>
    <xf numFmtId="43" fontId="0" fillId="0" borderId="0" xfId="1" applyFont="1"/>
    <xf numFmtId="165" fontId="0" fillId="0" borderId="0" xfId="1" applyNumberFormat="1" applyFont="1"/>
    <xf numFmtId="166" fontId="2" fillId="0" borderId="0" xfId="1" applyNumberFormat="1" applyFont="1" applyAlignment="1"/>
    <xf numFmtId="167" fontId="0" fillId="0" borderId="0" xfId="0" applyNumberFormat="1"/>
    <xf numFmtId="11" fontId="0" fillId="0" borderId="0" xfId="0" applyNumberFormat="1"/>
    <xf numFmtId="168" fontId="3" fillId="0" borderId="0" xfId="1" applyNumberFormat="1" applyFont="1" applyFill="1" applyAlignment="1">
      <alignment horizontal="center"/>
    </xf>
    <xf numFmtId="166" fontId="0" fillId="0" borderId="0" xfId="0" applyNumberFormat="1"/>
    <xf numFmtId="169" fontId="0" fillId="0" borderId="0" xfId="0" applyNumberFormat="1"/>
    <xf numFmtId="43" fontId="2" fillId="0" borderId="0" xfId="0" applyNumberFormat="1" applyFont="1"/>
    <xf numFmtId="170" fontId="2" fillId="0" borderId="0" xfId="1" applyNumberFormat="1" applyFont="1"/>
    <xf numFmtId="165" fontId="4" fillId="2" borderId="0" xfId="1" applyNumberFormat="1" applyFont="1" applyFill="1"/>
    <xf numFmtId="171" fontId="3" fillId="0" borderId="0" xfId="1" applyNumberFormat="1" applyFont="1" applyFill="1" applyAlignment="1">
      <alignment horizontal="center"/>
    </xf>
    <xf numFmtId="0" fontId="2" fillId="3" borderId="1" xfId="2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70" fontId="1" fillId="0" borderId="0" xfId="1" applyNumberFormat="1" applyFont="1"/>
    <xf numFmtId="22" fontId="3" fillId="0" borderId="0" xfId="0" applyNumberFormat="1" applyFont="1" applyAlignment="1">
      <alignment horizontal="center"/>
    </xf>
    <xf numFmtId="2" fontId="1" fillId="0" borderId="0" xfId="1" applyNumberFormat="1" applyFont="1" applyFill="1" applyBorder="1" applyAlignment="1">
      <alignment horizontal="center"/>
    </xf>
    <xf numFmtId="168" fontId="1" fillId="0" borderId="0" xfId="1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2" fontId="1" fillId="0" borderId="0" xfId="0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1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" fillId="4" borderId="0" xfId="0" applyNumberFormat="1" applyFont="1" applyFill="1" applyAlignment="1">
      <alignment horizontal="center"/>
    </xf>
    <xf numFmtId="172" fontId="1" fillId="0" borderId="0" xfId="0" applyNumberFormat="1" applyFont="1" applyAlignment="1">
      <alignment vertical="center"/>
    </xf>
    <xf numFmtId="43" fontId="1" fillId="0" borderId="0" xfId="1" applyFont="1" applyFill="1" applyBorder="1" applyAlignment="1">
      <alignment horizontal="center"/>
    </xf>
    <xf numFmtId="172" fontId="1" fillId="0" borderId="0" xfId="1" applyNumberFormat="1" applyFont="1" applyFill="1" applyBorder="1" applyAlignment="1">
      <alignment horizontal="center"/>
    </xf>
    <xf numFmtId="2" fontId="1" fillId="0" borderId="0" xfId="0" applyNumberFormat="1" applyFont="1"/>
    <xf numFmtId="164" fontId="1" fillId="0" borderId="0" xfId="0" applyNumberFormat="1" applyFont="1"/>
    <xf numFmtId="171" fontId="1" fillId="0" borderId="0" xfId="0" applyNumberFormat="1" applyFont="1"/>
    <xf numFmtId="168" fontId="1" fillId="0" borderId="0" xfId="0" applyNumberFormat="1" applyFont="1"/>
    <xf numFmtId="0" fontId="1" fillId="0" borderId="0" xfId="0" applyFont="1"/>
    <xf numFmtId="43" fontId="1" fillId="0" borderId="0" xfId="1" applyFont="1"/>
    <xf numFmtId="2" fontId="1" fillId="0" borderId="0" xfId="1" applyNumberFormat="1" applyFont="1" applyAlignment="1">
      <alignment horizontal="center"/>
    </xf>
    <xf numFmtId="165" fontId="3" fillId="0" borderId="0" xfId="1" applyNumberFormat="1" applyFont="1" applyFill="1"/>
    <xf numFmtId="11" fontId="0" fillId="5" borderId="0" xfId="0" applyNumberFormat="1" applyFill="1"/>
    <xf numFmtId="173" fontId="0" fillId="0" borderId="0" xfId="0" applyNumberFormat="1"/>
    <xf numFmtId="168" fontId="2" fillId="0" borderId="0" xfId="1" applyNumberFormat="1" applyFont="1"/>
    <xf numFmtId="165" fontId="3" fillId="2" borderId="0" xfId="1" applyNumberFormat="1" applyFont="1" applyFill="1"/>
    <xf numFmtId="165" fontId="0" fillId="0" borderId="0" xfId="0" applyNumberFormat="1"/>
    <xf numFmtId="43" fontId="1" fillId="0" borderId="0" xfId="1" applyFont="1" applyFill="1" applyBorder="1" applyAlignment="1">
      <alignment horizontal="right"/>
    </xf>
    <xf numFmtId="171" fontId="0" fillId="0" borderId="0" xfId="0" applyNumberFormat="1" applyAlignment="1">
      <alignment horizontal="center"/>
    </xf>
    <xf numFmtId="0" fontId="0" fillId="5" borderId="0" xfId="0" applyFill="1"/>
    <xf numFmtId="174" fontId="1" fillId="0" borderId="0" xfId="1" applyNumberFormat="1" applyFont="1" applyFill="1" applyBorder="1" applyAlignment="1">
      <alignment horizontal="center"/>
    </xf>
    <xf numFmtId="164" fontId="0" fillId="0" borderId="0" xfId="0" applyNumberFormat="1"/>
    <xf numFmtId="164" fontId="0" fillId="0" borderId="0" xfId="1" applyNumberFormat="1" applyFont="1" applyBorder="1"/>
    <xf numFmtId="43" fontId="2" fillId="0" borderId="0" xfId="1" applyFont="1"/>
    <xf numFmtId="172" fontId="4" fillId="2" borderId="0" xfId="1" applyNumberFormat="1" applyFont="1" applyFill="1"/>
    <xf numFmtId="172" fontId="3" fillId="2" borderId="0" xfId="1" applyNumberFormat="1" applyFont="1" applyFill="1"/>
    <xf numFmtId="164" fontId="1" fillId="0" borderId="0" xfId="1" applyNumberFormat="1" applyFont="1"/>
    <xf numFmtId="172" fontId="0" fillId="0" borderId="0" xfId="1" applyNumberFormat="1" applyFont="1" applyAlignment="1">
      <alignment horizont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2" fontId="5" fillId="6" borderId="0" xfId="0" applyNumberFormat="1" applyFont="1" applyFill="1"/>
    <xf numFmtId="172" fontId="6" fillId="0" borderId="0" xfId="1" applyNumberFormat="1" applyFont="1" applyFill="1" applyBorder="1" applyAlignment="1">
      <alignment horizontal="center"/>
    </xf>
    <xf numFmtId="172" fontId="7" fillId="0" borderId="0" xfId="1" applyNumberFormat="1" applyFont="1" applyFill="1" applyBorder="1" applyAlignment="1">
      <alignment horizontal="center"/>
    </xf>
    <xf numFmtId="172" fontId="6" fillId="0" borderId="0" xfId="1" applyNumberFormat="1" applyFont="1" applyBorder="1" applyAlignment="1">
      <alignment horizontal="center"/>
    </xf>
    <xf numFmtId="172" fontId="6" fillId="0" borderId="0" xfId="1" applyNumberFormat="1" applyFont="1" applyAlignment="1">
      <alignment horizontal="center"/>
    </xf>
    <xf numFmtId="172" fontId="6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 2 2" xfId="2" xr:uid="{33787C5D-F392-40F6-A1AB-69EC676EF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'C023'!$J$1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'C023'!$H$2:$H$30</c:f>
              <c:numCache>
                <c:formatCode>_-* #,##0.00000_-;\-* #,##0.00000_-;_-* "-"??_-;_-@_-</c:formatCode>
                <c:ptCount val="29"/>
                <c:pt idx="0" formatCode="0.00000">
                  <c:v>2.4846324336343487E-2</c:v>
                </c:pt>
              </c:numCache>
            </c:numRef>
          </c:xVal>
          <c:yVal>
            <c:numRef>
              <c:f>'C023'!$J$2:$J$30</c:f>
              <c:numCache>
                <c:formatCode>_-* #,##0.0000_-;\-* #,##0.0000_-;_-* "-"??_-;_-@_-</c:formatCode>
                <c:ptCount val="29"/>
                <c:pt idx="0">
                  <c:v>0.2322437541770058</c:v>
                </c:pt>
                <c:pt idx="1">
                  <c:v>0.11208548183864371</c:v>
                </c:pt>
                <c:pt idx="2">
                  <c:v>5.7563109967897902E-2</c:v>
                </c:pt>
                <c:pt idx="3">
                  <c:v>4.7242565106726683E-2</c:v>
                </c:pt>
                <c:pt idx="4">
                  <c:v>3.3000762850363193E-2</c:v>
                </c:pt>
                <c:pt idx="5">
                  <c:v>2.1384848058341413E-2</c:v>
                </c:pt>
                <c:pt idx="6">
                  <c:v>1.1921642509237114E-2</c:v>
                </c:pt>
                <c:pt idx="7">
                  <c:v>1.7650215403697444E-2</c:v>
                </c:pt>
                <c:pt idx="8">
                  <c:v>1.5792657569681286E-2</c:v>
                </c:pt>
                <c:pt idx="9">
                  <c:v>1.5254307979297711E-2</c:v>
                </c:pt>
                <c:pt idx="10">
                  <c:v>1.4383662786019899E-2</c:v>
                </c:pt>
                <c:pt idx="11">
                  <c:v>1.3028880331633628E-2</c:v>
                </c:pt>
                <c:pt idx="12">
                  <c:v>1.2003768111487817E-2</c:v>
                </c:pt>
                <c:pt idx="13">
                  <c:v>1.1040052148084503E-2</c:v>
                </c:pt>
                <c:pt idx="14">
                  <c:v>1.0144762774772402E-2</c:v>
                </c:pt>
                <c:pt idx="15">
                  <c:v>9.2488969117460827E-3</c:v>
                </c:pt>
                <c:pt idx="16">
                  <c:v>8.4965075593954748E-3</c:v>
                </c:pt>
                <c:pt idx="17">
                  <c:v>7.7764094764083908E-3</c:v>
                </c:pt>
                <c:pt idx="18">
                  <c:v>8.8964950817838322E-3</c:v>
                </c:pt>
                <c:pt idx="19">
                  <c:v>9.0414498808049568E-3</c:v>
                </c:pt>
                <c:pt idx="20">
                  <c:v>9.1835869188141347E-3</c:v>
                </c:pt>
                <c:pt idx="21">
                  <c:v>1.1107457595939341E-2</c:v>
                </c:pt>
                <c:pt idx="22">
                  <c:v>1.202291662263566E-2</c:v>
                </c:pt>
                <c:pt idx="23">
                  <c:v>1.2920778035987577E-2</c:v>
                </c:pt>
                <c:pt idx="24">
                  <c:v>1.3801544416672003E-2</c:v>
                </c:pt>
                <c:pt idx="25">
                  <c:v>1.6693006986259421E-2</c:v>
                </c:pt>
                <c:pt idx="26">
                  <c:v>1.85263856237241E-2</c:v>
                </c:pt>
                <c:pt idx="27">
                  <c:v>2.0348395494409335E-2</c:v>
                </c:pt>
                <c:pt idx="28">
                  <c:v>2.1942901364919099E-2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8-4068-AD98-5ADD0A026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88576"/>
        <c:axId val="484188968"/>
      </c:scatterChart>
      <c:valAx>
        <c:axId val="484188576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88968"/>
        <c:crosses val="autoZero"/>
        <c:crossBetween val="midCat"/>
      </c:valAx>
      <c:valAx>
        <c:axId val="484188968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8857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'C030'!$J$1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'C030'!$F$2:$F$30</c:f>
              <c:numCache>
                <c:formatCode>0.0000</c:formatCode>
                <c:ptCount val="29"/>
                <c:pt idx="0">
                  <c:v>2.4810056144906653E-2</c:v>
                </c:pt>
                <c:pt idx="1">
                  <c:v>1.5865120323372461E-2</c:v>
                </c:pt>
                <c:pt idx="2">
                  <c:v>8.1608331230057143E-3</c:v>
                </c:pt>
                <c:pt idx="3">
                  <c:v>4.6555587679400082E-3</c:v>
                </c:pt>
                <c:pt idx="4">
                  <c:v>4.1872635836105558E-3</c:v>
                </c:pt>
                <c:pt idx="5">
                  <c:v>3.8046276319139375E-3</c:v>
                </c:pt>
                <c:pt idx="6">
                  <c:v>3.4149599743699115E-3</c:v>
                </c:pt>
                <c:pt idx="7">
                  <c:v>1.6886296146441592E-3</c:v>
                </c:pt>
                <c:pt idx="8">
                  <c:v>1.6116594020448422E-3</c:v>
                </c:pt>
                <c:pt idx="9">
                  <c:v>1.5468244947585178E-3</c:v>
                </c:pt>
                <c:pt idx="10">
                  <c:v>1.5124564258064529E-3</c:v>
                </c:pt>
                <c:pt idx="11">
                  <c:v>1.4611279182753295E-3</c:v>
                </c:pt>
                <c:pt idx="12">
                  <c:v>1.411621584331857E-3</c:v>
                </c:pt>
                <c:pt idx="13">
                  <c:v>1.3653603726285855E-3</c:v>
                </c:pt>
                <c:pt idx="14">
                  <c:v>1.3220353081243245E-3</c:v>
                </c:pt>
                <c:pt idx="15">
                  <c:v>8.0415565244717471E-4</c:v>
                </c:pt>
                <c:pt idx="16">
                  <c:v>7.8892906633810098E-4</c:v>
                </c:pt>
                <c:pt idx="17">
                  <c:v>7.8517359688141648E-4</c:v>
                </c:pt>
                <c:pt idx="18">
                  <c:v>8.2352611992325513E-4</c:v>
                </c:pt>
                <c:pt idx="19">
                  <c:v>8.075644013241126E-4</c:v>
                </c:pt>
                <c:pt idx="20">
                  <c:v>7.9220968171632596E-4</c:v>
                </c:pt>
                <c:pt idx="21">
                  <c:v>8.3160726636623749E-4</c:v>
                </c:pt>
                <c:pt idx="22">
                  <c:v>8.153338357293681E-4</c:v>
                </c:pt>
                <c:pt idx="23">
                  <c:v>7.9968509834137233E-4</c:v>
                </c:pt>
                <c:pt idx="24">
                  <c:v>7.8462576012046619E-4</c:v>
                </c:pt>
                <c:pt idx="25">
                  <c:v>5.8283352177237015E-4</c:v>
                </c:pt>
                <c:pt idx="26">
                  <c:v>5.7479318284049848E-4</c:v>
                </c:pt>
                <c:pt idx="27">
                  <c:v>5.6697166573147178E-4</c:v>
                </c:pt>
                <c:pt idx="28">
                  <c:v>5.4608720433546273E-4</c:v>
                </c:pt>
              </c:numCache>
            </c:numRef>
          </c:xVal>
          <c:yVal>
            <c:numRef>
              <c:f>'C030'!$J$2:$J$30</c:f>
              <c:numCache>
                <c:formatCode>_-* #,##0.0000_-;\-* #,##0.0000_-;_-* "-"??_-;_-@_-</c:formatCode>
                <c:ptCount val="29"/>
                <c:pt idx="0">
                  <c:v>0.22562126971516178</c:v>
                </c:pt>
                <c:pt idx="1">
                  <c:v>0.12271800777629169</c:v>
                </c:pt>
                <c:pt idx="2">
                  <c:v>5.6148077168074954E-2</c:v>
                </c:pt>
                <c:pt idx="3">
                  <c:v>4.5532021884951104E-2</c:v>
                </c:pt>
                <c:pt idx="4">
                  <c:v>3.0699675571516885E-2</c:v>
                </c:pt>
                <c:pt idx="5">
                  <c:v>1.8627014539252782E-2</c:v>
                </c:pt>
                <c:pt idx="6">
                  <c:v>8.8377916069666343E-3</c:v>
                </c:pt>
                <c:pt idx="7">
                  <c:v>1.6528454969252992E-2</c:v>
                </c:pt>
                <c:pt idx="8">
                  <c:v>1.5338113544979406E-2</c:v>
                </c:pt>
                <c:pt idx="9">
                  <c:v>1.4839850940954339E-2</c:v>
                </c:pt>
                <c:pt idx="10">
                  <c:v>1.4146492591620414E-2</c:v>
                </c:pt>
                <c:pt idx="11">
                  <c:v>1.2446373366769729E-2</c:v>
                </c:pt>
                <c:pt idx="12">
                  <c:v>1.1392915977668016E-2</c:v>
                </c:pt>
                <c:pt idx="13">
                  <c:v>1.0405515609066133E-2</c:v>
                </c:pt>
                <c:pt idx="14">
                  <c:v>9.4781384740119032E-3</c:v>
                </c:pt>
                <c:pt idx="15">
                  <c:v>8.8379514338485614E-3</c:v>
                </c:pt>
                <c:pt idx="16">
                  <c:v>8.1761350637569296E-3</c:v>
                </c:pt>
                <c:pt idx="17">
                  <c:v>7.5544039746492002E-3</c:v>
                </c:pt>
                <c:pt idx="18">
                  <c:v>8.2503089718215863E-3</c:v>
                </c:pt>
                <c:pt idx="19">
                  <c:v>8.2404834429218171E-3</c:v>
                </c:pt>
                <c:pt idx="20">
                  <c:v>8.2309285563056684E-3</c:v>
                </c:pt>
                <c:pt idx="21">
                  <c:v>9.5941281818342529E-3</c:v>
                </c:pt>
                <c:pt idx="22">
                  <c:v>1.0135335583065308E-2</c:v>
                </c:pt>
                <c:pt idx="23">
                  <c:v>1.0656995391906132E-2</c:v>
                </c:pt>
                <c:pt idx="24">
                  <c:v>1.1160147345247657E-2</c:v>
                </c:pt>
                <c:pt idx="25">
                  <c:v>1.193076030830926E-2</c:v>
                </c:pt>
                <c:pt idx="26">
                  <c:v>1.2573249576190977E-2</c:v>
                </c:pt>
                <c:pt idx="27">
                  <c:v>1.3200343211351405E-2</c:v>
                </c:pt>
                <c:pt idx="28">
                  <c:v>1.3693016175300391E-2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D-4BE6-825F-1221DB93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48000"/>
        <c:axId val="577245648"/>
      </c:scatterChart>
      <c:valAx>
        <c:axId val="577248000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45648"/>
        <c:crosses val="autoZero"/>
        <c:crossBetween val="midCat"/>
      </c:valAx>
      <c:valAx>
        <c:axId val="577245648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4800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'C030'!$J$1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'C030'!$C$2:$C$30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21.999999999941792</c:v>
                </c:pt>
                <c:pt idx="2">
                  <c:v>44.666666666627897</c:v>
                </c:pt>
                <c:pt idx="3">
                  <c:v>68.66666666662789</c:v>
                </c:pt>
                <c:pt idx="4">
                  <c:v>92.66666666662789</c:v>
                </c:pt>
                <c:pt idx="5">
                  <c:v>116.66666666662789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189.33333333337214</c:v>
                </c:pt>
                <c:pt idx="9">
                  <c:v>213.33333333337214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333</c:v>
                </c:pt>
                <c:pt idx="15">
                  <c:v>357</c:v>
                </c:pt>
                <c:pt idx="16">
                  <c:v>381</c:v>
                </c:pt>
                <c:pt idx="17">
                  <c:v>404.66666666662786</c:v>
                </c:pt>
                <c:pt idx="18">
                  <c:v>428.66666666662786</c:v>
                </c:pt>
                <c:pt idx="19">
                  <c:v>452.66666666662786</c:v>
                </c:pt>
                <c:pt idx="20">
                  <c:v>476.66666666662786</c:v>
                </c:pt>
                <c:pt idx="21">
                  <c:v>500.66666666662786</c:v>
                </c:pt>
                <c:pt idx="22">
                  <c:v>524.66666666662786</c:v>
                </c:pt>
                <c:pt idx="23">
                  <c:v>548.66666666662786</c:v>
                </c:pt>
                <c:pt idx="24">
                  <c:v>572.66666666662786</c:v>
                </c:pt>
                <c:pt idx="25">
                  <c:v>596.66666666662786</c:v>
                </c:pt>
                <c:pt idx="26">
                  <c:v>620.66666666662786</c:v>
                </c:pt>
                <c:pt idx="27">
                  <c:v>644.66666666662786</c:v>
                </c:pt>
                <c:pt idx="28">
                  <c:v>669.25000000011642</c:v>
                </c:pt>
              </c:numCache>
            </c:numRef>
          </c:xVal>
          <c:yVal>
            <c:numRef>
              <c:f>'C030'!$J$2:$J$30</c:f>
              <c:numCache>
                <c:formatCode>_-* #,##0.0000_-;\-* #,##0.0000_-;_-* "-"??_-;_-@_-</c:formatCode>
                <c:ptCount val="29"/>
                <c:pt idx="0">
                  <c:v>0.22562126971516178</c:v>
                </c:pt>
                <c:pt idx="1">
                  <c:v>0.12271800777629169</c:v>
                </c:pt>
                <c:pt idx="2">
                  <c:v>5.6148077168074954E-2</c:v>
                </c:pt>
                <c:pt idx="3">
                  <c:v>4.5532021884951104E-2</c:v>
                </c:pt>
                <c:pt idx="4">
                  <c:v>3.0699675571516885E-2</c:v>
                </c:pt>
                <c:pt idx="5">
                  <c:v>1.8627014539252782E-2</c:v>
                </c:pt>
                <c:pt idx="6">
                  <c:v>8.8377916069666343E-3</c:v>
                </c:pt>
                <c:pt idx="7">
                  <c:v>1.6528454969252992E-2</c:v>
                </c:pt>
                <c:pt idx="8">
                  <c:v>1.5338113544979406E-2</c:v>
                </c:pt>
                <c:pt idx="9">
                  <c:v>1.4839850940954339E-2</c:v>
                </c:pt>
                <c:pt idx="10">
                  <c:v>1.4146492591620414E-2</c:v>
                </c:pt>
                <c:pt idx="11">
                  <c:v>1.2446373366769729E-2</c:v>
                </c:pt>
                <c:pt idx="12">
                  <c:v>1.1392915977668016E-2</c:v>
                </c:pt>
                <c:pt idx="13">
                  <c:v>1.0405515609066133E-2</c:v>
                </c:pt>
                <c:pt idx="14">
                  <c:v>9.4781384740119032E-3</c:v>
                </c:pt>
                <c:pt idx="15">
                  <c:v>8.8379514338485614E-3</c:v>
                </c:pt>
                <c:pt idx="16">
                  <c:v>8.1761350637569296E-3</c:v>
                </c:pt>
                <c:pt idx="17">
                  <c:v>7.5544039746492002E-3</c:v>
                </c:pt>
                <c:pt idx="18">
                  <c:v>8.2503089718215863E-3</c:v>
                </c:pt>
                <c:pt idx="19">
                  <c:v>8.2404834429218171E-3</c:v>
                </c:pt>
                <c:pt idx="20">
                  <c:v>8.2309285563056684E-3</c:v>
                </c:pt>
                <c:pt idx="21">
                  <c:v>9.5941281818342529E-3</c:v>
                </c:pt>
                <c:pt idx="22">
                  <c:v>1.0135335583065308E-2</c:v>
                </c:pt>
                <c:pt idx="23">
                  <c:v>1.0656995391906132E-2</c:v>
                </c:pt>
                <c:pt idx="24">
                  <c:v>1.1160147345247657E-2</c:v>
                </c:pt>
                <c:pt idx="25">
                  <c:v>1.193076030830926E-2</c:v>
                </c:pt>
                <c:pt idx="26">
                  <c:v>1.2573249576190977E-2</c:v>
                </c:pt>
                <c:pt idx="27">
                  <c:v>1.3200343211351405E-2</c:v>
                </c:pt>
                <c:pt idx="28">
                  <c:v>1.3693016175300391E-2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D-4B3B-B0AC-EA5ACEF48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38984"/>
        <c:axId val="577289944"/>
      </c:scatterChart>
      <c:valAx>
        <c:axId val="577238984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9944"/>
        <c:crosses val="autoZero"/>
        <c:crossBetween val="midCat"/>
      </c:valAx>
      <c:valAx>
        <c:axId val="577289944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389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'C030'!$J$1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'C030'!$C$2:$C$30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21.999999999941792</c:v>
                </c:pt>
                <c:pt idx="2">
                  <c:v>44.666666666627897</c:v>
                </c:pt>
                <c:pt idx="3">
                  <c:v>68.66666666662789</c:v>
                </c:pt>
                <c:pt idx="4">
                  <c:v>92.66666666662789</c:v>
                </c:pt>
                <c:pt idx="5">
                  <c:v>116.66666666662789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189.33333333337214</c:v>
                </c:pt>
                <c:pt idx="9">
                  <c:v>213.33333333337214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333</c:v>
                </c:pt>
                <c:pt idx="15">
                  <c:v>357</c:v>
                </c:pt>
                <c:pt idx="16">
                  <c:v>381</c:v>
                </c:pt>
                <c:pt idx="17">
                  <c:v>404.66666666662786</c:v>
                </c:pt>
                <c:pt idx="18">
                  <c:v>428.66666666662786</c:v>
                </c:pt>
                <c:pt idx="19">
                  <c:v>452.66666666662786</c:v>
                </c:pt>
                <c:pt idx="20">
                  <c:v>476.66666666662786</c:v>
                </c:pt>
                <c:pt idx="21">
                  <c:v>500.66666666662786</c:v>
                </c:pt>
                <c:pt idx="22">
                  <c:v>524.66666666662786</c:v>
                </c:pt>
                <c:pt idx="23">
                  <c:v>548.66666666662786</c:v>
                </c:pt>
                <c:pt idx="24">
                  <c:v>572.66666666662786</c:v>
                </c:pt>
                <c:pt idx="25">
                  <c:v>596.66666666662786</c:v>
                </c:pt>
                <c:pt idx="26">
                  <c:v>620.66666666662786</c:v>
                </c:pt>
                <c:pt idx="27">
                  <c:v>644.66666666662786</c:v>
                </c:pt>
                <c:pt idx="28">
                  <c:v>669.25000000011642</c:v>
                </c:pt>
              </c:numCache>
            </c:numRef>
          </c:xVal>
          <c:yVal>
            <c:numRef>
              <c:f>'C030'!$J$2:$J$30</c:f>
              <c:numCache>
                <c:formatCode>_-* #,##0.0000_-;\-* #,##0.0000_-;_-* "-"??_-;_-@_-</c:formatCode>
                <c:ptCount val="29"/>
                <c:pt idx="0">
                  <c:v>0.22562126971516178</c:v>
                </c:pt>
                <c:pt idx="1">
                  <c:v>0.12271800777629169</c:v>
                </c:pt>
                <c:pt idx="2">
                  <c:v>5.6148077168074954E-2</c:v>
                </c:pt>
                <c:pt idx="3">
                  <c:v>4.5532021884951104E-2</c:v>
                </c:pt>
                <c:pt idx="4">
                  <c:v>3.0699675571516885E-2</c:v>
                </c:pt>
                <c:pt idx="5">
                  <c:v>1.8627014539252782E-2</c:v>
                </c:pt>
                <c:pt idx="6">
                  <c:v>8.8377916069666343E-3</c:v>
                </c:pt>
                <c:pt idx="7">
                  <c:v>1.6528454969252992E-2</c:v>
                </c:pt>
                <c:pt idx="8">
                  <c:v>1.5338113544979406E-2</c:v>
                </c:pt>
                <c:pt idx="9">
                  <c:v>1.4839850940954339E-2</c:v>
                </c:pt>
                <c:pt idx="10">
                  <c:v>1.4146492591620414E-2</c:v>
                </c:pt>
                <c:pt idx="11">
                  <c:v>1.2446373366769729E-2</c:v>
                </c:pt>
                <c:pt idx="12">
                  <c:v>1.1392915977668016E-2</c:v>
                </c:pt>
                <c:pt idx="13">
                  <c:v>1.0405515609066133E-2</c:v>
                </c:pt>
                <c:pt idx="14">
                  <c:v>9.4781384740119032E-3</c:v>
                </c:pt>
                <c:pt idx="15">
                  <c:v>8.8379514338485614E-3</c:v>
                </c:pt>
                <c:pt idx="16">
                  <c:v>8.1761350637569296E-3</c:v>
                </c:pt>
                <c:pt idx="17">
                  <c:v>7.5544039746492002E-3</c:v>
                </c:pt>
                <c:pt idx="18">
                  <c:v>8.2503089718215863E-3</c:v>
                </c:pt>
                <c:pt idx="19">
                  <c:v>8.2404834429218171E-3</c:v>
                </c:pt>
                <c:pt idx="20">
                  <c:v>8.2309285563056684E-3</c:v>
                </c:pt>
                <c:pt idx="21">
                  <c:v>9.5941281818342529E-3</c:v>
                </c:pt>
                <c:pt idx="22">
                  <c:v>1.0135335583065308E-2</c:v>
                </c:pt>
                <c:pt idx="23">
                  <c:v>1.0656995391906132E-2</c:v>
                </c:pt>
                <c:pt idx="24">
                  <c:v>1.1160147345247657E-2</c:v>
                </c:pt>
                <c:pt idx="25">
                  <c:v>1.193076030830926E-2</c:v>
                </c:pt>
                <c:pt idx="26">
                  <c:v>1.2573249576190977E-2</c:v>
                </c:pt>
                <c:pt idx="27">
                  <c:v>1.3200343211351405E-2</c:v>
                </c:pt>
                <c:pt idx="28">
                  <c:v>1.3693016175300391E-2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6-41B1-8597-26949E756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40160"/>
        <c:axId val="577287200"/>
      </c:scatterChart>
      <c:valAx>
        <c:axId val="577240160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7200"/>
        <c:crosses val="autoZero"/>
        <c:crossBetween val="midCat"/>
      </c:valAx>
      <c:valAx>
        <c:axId val="577287200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401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'C025'!$J$1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'C025'!$H$2:$H$30</c:f>
              <c:numCache>
                <c:formatCode>_-* #,##0.00000_-;\-* #,##0.00000_-;_-* "-"??_-;_-@_-</c:formatCode>
                <c:ptCount val="29"/>
                <c:pt idx="0">
                  <c:v>2.4964608320098901E-2</c:v>
                </c:pt>
              </c:numCache>
            </c:numRef>
          </c:xVal>
          <c:yVal>
            <c:numRef>
              <c:f>'C025'!$J$2:$J$30</c:f>
              <c:numCache>
                <c:formatCode>0.000</c:formatCode>
                <c:ptCount val="29"/>
                <c:pt idx="0" formatCode="_-* #,##0.0000_-;\-* #,##0.0000_-;_-* &quot;-&quot;??_-;_-@_-">
                  <c:v>0.24840455427564856</c:v>
                </c:pt>
                <c:pt idx="1">
                  <c:v>0.17706916702753686</c:v>
                </c:pt>
                <c:pt idx="2">
                  <c:v>0.16752708573798811</c:v>
                </c:pt>
                <c:pt idx="3">
                  <c:v>8.6040139654883149E-2</c:v>
                </c:pt>
                <c:pt idx="4">
                  <c:v>6.3036281791594623E-2</c:v>
                </c:pt>
                <c:pt idx="5">
                  <c:v>4.2960612469536884E-2</c:v>
                </c:pt>
                <c:pt idx="6">
                  <c:v>2.5636475800012059E-2</c:v>
                </c:pt>
                <c:pt idx="7">
                  <c:v>1.8905452310532662E-2</c:v>
                </c:pt>
                <c:pt idx="8">
                  <c:v>8.217521039247758E-3</c:v>
                </c:pt>
                <c:pt idx="9">
                  <c:v>1.7555511499961131E-2</c:v>
                </c:pt>
                <c:pt idx="10">
                  <c:v>1.5847359375009768E-2</c:v>
                </c:pt>
                <c:pt idx="11">
                  <c:v>1.7523362098922926E-2</c:v>
                </c:pt>
                <c:pt idx="12">
                  <c:v>1.7825913355262662E-2</c:v>
                </c:pt>
                <c:pt idx="13">
                  <c:v>1.8138882405878267E-2</c:v>
                </c:pt>
                <c:pt idx="14">
                  <c:v>1.8462823183956117E-2</c:v>
                </c:pt>
                <c:pt idx="15">
                  <c:v>1.5907870876454077E-2</c:v>
                </c:pt>
                <c:pt idx="16">
                  <c:v>1.4809693311553053E-2</c:v>
                </c:pt>
                <c:pt idx="17">
                  <c:v>1.3702844601801753E-2</c:v>
                </c:pt>
                <c:pt idx="18">
                  <c:v>2.0719307321840397E-2</c:v>
                </c:pt>
                <c:pt idx="19">
                  <c:v>2.3455674166345076E-2</c:v>
                </c:pt>
                <c:pt idx="20">
                  <c:v>2.62863977780931E-2</c:v>
                </c:pt>
                <c:pt idx="21">
                  <c:v>3.5539965917098723E-2</c:v>
                </c:pt>
                <c:pt idx="22">
                  <c:v>4.0437815004616788E-2</c:v>
                </c:pt>
                <c:pt idx="23">
                  <c:v>4.5200091897819525E-2</c:v>
                </c:pt>
                <c:pt idx="24">
                  <c:v>4.9824741923995268E-2</c:v>
                </c:pt>
                <c:pt idx="25">
                  <c:v>4.3583809758047466E-2</c:v>
                </c:pt>
                <c:pt idx="26">
                  <c:v>4.3208392980716902E-2</c:v>
                </c:pt>
                <c:pt idx="27">
                  <c:v>4.2842359727324163E-2</c:v>
                </c:pt>
                <c:pt idx="28">
                  <c:v>4.2481011505877776E-2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B-4C8C-B2A8-958564E65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79752"/>
        <c:axId val="577279360"/>
      </c:scatterChart>
      <c:valAx>
        <c:axId val="577279752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9360"/>
        <c:crosses val="autoZero"/>
        <c:crossBetween val="midCat"/>
      </c:valAx>
      <c:valAx>
        <c:axId val="577279360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975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'C025'!$J$1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'C025'!$F$2:$F$30</c:f>
              <c:numCache>
                <c:formatCode>0.00000</c:formatCode>
                <c:ptCount val="29"/>
                <c:pt idx="0">
                  <c:v>2.4964608320098901E-2</c:v>
                </c:pt>
                <c:pt idx="1">
                  <c:v>1.7434720188775434E-2</c:v>
                </c:pt>
                <c:pt idx="2">
                  <c:v>6.9804708182983968E-3</c:v>
                </c:pt>
                <c:pt idx="3">
                  <c:v>3.1666991236359745E-3</c:v>
                </c:pt>
                <c:pt idx="4">
                  <c:v>2.9429337927816147E-3</c:v>
                </c:pt>
                <c:pt idx="5">
                  <c:v>2.7487154930920066E-3</c:v>
                </c:pt>
                <c:pt idx="6">
                  <c:v>2.5259291090557194E-3</c:v>
                </c:pt>
                <c:pt idx="7">
                  <c:v>3.8438156978488951E-4</c:v>
                </c:pt>
                <c:pt idx="8">
                  <c:v>3.8353139037816393E-4</c:v>
                </c:pt>
                <c:pt idx="9">
                  <c:v>9.742650097878566E-4</c:v>
                </c:pt>
                <c:pt idx="10">
                  <c:v>9.520039201404586E-4</c:v>
                </c:pt>
                <c:pt idx="11">
                  <c:v>5.841427137150628E-4</c:v>
                </c:pt>
                <c:pt idx="12">
                  <c:v>5.7606646262458488E-4</c:v>
                </c:pt>
                <c:pt idx="13">
                  <c:v>5.6821049101308705E-4</c:v>
                </c:pt>
                <c:pt idx="14">
                  <c:v>5.6056590782314149E-4</c:v>
                </c:pt>
                <c:pt idx="15">
                  <c:v>2.8457060939329586E-4</c:v>
                </c:pt>
                <c:pt idx="16">
                  <c:v>2.8264025530819106E-4</c:v>
                </c:pt>
                <c:pt idx="17">
                  <c:v>2.846899405183923E-4</c:v>
                </c:pt>
                <c:pt idx="18">
                  <c:v>2.1210137338854948E-4</c:v>
                </c:pt>
                <c:pt idx="19">
                  <c:v>2.1102715151285044E-4</c:v>
                </c:pt>
                <c:pt idx="20">
                  <c:v>2.0996375597100546E-4</c:v>
                </c:pt>
                <c:pt idx="21">
                  <c:v>9.4812512473580357E-4</c:v>
                </c:pt>
                <c:pt idx="22">
                  <c:v>9.270296718025344E-4</c:v>
                </c:pt>
                <c:pt idx="23">
                  <c:v>9.0685255616280893E-4</c:v>
                </c:pt>
                <c:pt idx="24">
                  <c:v>8.8753508678838351E-4</c:v>
                </c:pt>
                <c:pt idx="25">
                  <c:v>8.0966923371574289E-4</c:v>
                </c:pt>
                <c:pt idx="26">
                  <c:v>7.9423513131240617E-4</c:v>
                </c:pt>
                <c:pt idx="27">
                  <c:v>7.7937845588572127E-4</c:v>
                </c:pt>
                <c:pt idx="28">
                  <c:v>7.6506739717192623E-4</c:v>
                </c:pt>
              </c:numCache>
            </c:numRef>
          </c:xVal>
          <c:yVal>
            <c:numRef>
              <c:f>'C025'!$J$2:$J$30</c:f>
              <c:numCache>
                <c:formatCode>0.000</c:formatCode>
                <c:ptCount val="29"/>
                <c:pt idx="0" formatCode="_-* #,##0.0000_-;\-* #,##0.0000_-;_-* &quot;-&quot;??_-;_-@_-">
                  <c:v>0.24840455427564856</c:v>
                </c:pt>
                <c:pt idx="1">
                  <c:v>0.17706916702753686</c:v>
                </c:pt>
                <c:pt idx="2">
                  <c:v>0.16752708573798811</c:v>
                </c:pt>
                <c:pt idx="3">
                  <c:v>8.6040139654883149E-2</c:v>
                </c:pt>
                <c:pt idx="4">
                  <c:v>6.3036281791594623E-2</c:v>
                </c:pt>
                <c:pt idx="5">
                  <c:v>4.2960612469536884E-2</c:v>
                </c:pt>
                <c:pt idx="6">
                  <c:v>2.5636475800012059E-2</c:v>
                </c:pt>
                <c:pt idx="7">
                  <c:v>1.8905452310532662E-2</c:v>
                </c:pt>
                <c:pt idx="8">
                  <c:v>8.217521039247758E-3</c:v>
                </c:pt>
                <c:pt idx="9">
                  <c:v>1.7555511499961131E-2</c:v>
                </c:pt>
                <c:pt idx="10">
                  <c:v>1.5847359375009768E-2</c:v>
                </c:pt>
                <c:pt idx="11">
                  <c:v>1.7523362098922926E-2</c:v>
                </c:pt>
                <c:pt idx="12">
                  <c:v>1.7825913355262662E-2</c:v>
                </c:pt>
                <c:pt idx="13">
                  <c:v>1.8138882405878267E-2</c:v>
                </c:pt>
                <c:pt idx="14">
                  <c:v>1.8462823183956117E-2</c:v>
                </c:pt>
                <c:pt idx="15">
                  <c:v>1.5907870876454077E-2</c:v>
                </c:pt>
                <c:pt idx="16">
                  <c:v>1.4809693311553053E-2</c:v>
                </c:pt>
                <c:pt idx="17">
                  <c:v>1.3702844601801753E-2</c:v>
                </c:pt>
                <c:pt idx="18">
                  <c:v>2.0719307321840397E-2</c:v>
                </c:pt>
                <c:pt idx="19">
                  <c:v>2.3455674166345076E-2</c:v>
                </c:pt>
                <c:pt idx="20">
                  <c:v>2.62863977780931E-2</c:v>
                </c:pt>
                <c:pt idx="21">
                  <c:v>3.5539965917098723E-2</c:v>
                </c:pt>
                <c:pt idx="22">
                  <c:v>4.0437815004616788E-2</c:v>
                </c:pt>
                <c:pt idx="23">
                  <c:v>4.5200091897819525E-2</c:v>
                </c:pt>
                <c:pt idx="24">
                  <c:v>4.9824741923995268E-2</c:v>
                </c:pt>
                <c:pt idx="25">
                  <c:v>4.3583809758047466E-2</c:v>
                </c:pt>
                <c:pt idx="26">
                  <c:v>4.3208392980716902E-2</c:v>
                </c:pt>
                <c:pt idx="27">
                  <c:v>4.2842359727324163E-2</c:v>
                </c:pt>
                <c:pt idx="28">
                  <c:v>4.2481011505877776E-2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6-4B3E-9065-BCF2F83FB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70736"/>
        <c:axId val="577265248"/>
      </c:scatterChart>
      <c:valAx>
        <c:axId val="577270736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5248"/>
        <c:crosses val="autoZero"/>
        <c:crossBetween val="midCat"/>
      </c:valAx>
      <c:valAx>
        <c:axId val="577265248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07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'C025'!$J$1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'C025'!$C$2:$C$30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22.000000000116415</c:v>
                </c:pt>
                <c:pt idx="2">
                  <c:v>44.666666666802485</c:v>
                </c:pt>
                <c:pt idx="3">
                  <c:v>68.666666666802485</c:v>
                </c:pt>
                <c:pt idx="4">
                  <c:v>92.666666666802485</c:v>
                </c:pt>
                <c:pt idx="5">
                  <c:v>116.66666666680248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</c:v>
                </c:pt>
                <c:pt idx="9">
                  <c:v>213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333</c:v>
                </c:pt>
                <c:pt idx="15">
                  <c:v>357</c:v>
                </c:pt>
                <c:pt idx="16">
                  <c:v>381</c:v>
                </c:pt>
                <c:pt idx="17">
                  <c:v>404.66666666680248</c:v>
                </c:pt>
                <c:pt idx="18">
                  <c:v>428.66666666680248</c:v>
                </c:pt>
                <c:pt idx="19">
                  <c:v>452.66666666680248</c:v>
                </c:pt>
                <c:pt idx="20">
                  <c:v>476.66666666680248</c:v>
                </c:pt>
                <c:pt idx="21">
                  <c:v>500.66666666680248</c:v>
                </c:pt>
                <c:pt idx="22">
                  <c:v>524.66666666680248</c:v>
                </c:pt>
                <c:pt idx="23">
                  <c:v>548.66666666680248</c:v>
                </c:pt>
                <c:pt idx="24">
                  <c:v>572.66666666680248</c:v>
                </c:pt>
                <c:pt idx="25">
                  <c:v>596.66666666680248</c:v>
                </c:pt>
                <c:pt idx="26">
                  <c:v>620.66666666680248</c:v>
                </c:pt>
                <c:pt idx="27">
                  <c:v>644.66666666680248</c:v>
                </c:pt>
                <c:pt idx="28">
                  <c:v>668.66666666680248</c:v>
                </c:pt>
              </c:numCache>
            </c:numRef>
          </c:xVal>
          <c:yVal>
            <c:numRef>
              <c:f>'C025'!$J$2:$J$30</c:f>
              <c:numCache>
                <c:formatCode>0.000</c:formatCode>
                <c:ptCount val="29"/>
                <c:pt idx="0" formatCode="_-* #,##0.0000_-;\-* #,##0.0000_-;_-* &quot;-&quot;??_-;_-@_-">
                  <c:v>0.24840455427564856</c:v>
                </c:pt>
                <c:pt idx="1">
                  <c:v>0.17706916702753686</c:v>
                </c:pt>
                <c:pt idx="2">
                  <c:v>0.16752708573798811</c:v>
                </c:pt>
                <c:pt idx="3">
                  <c:v>8.6040139654883149E-2</c:v>
                </c:pt>
                <c:pt idx="4">
                  <c:v>6.3036281791594623E-2</c:v>
                </c:pt>
                <c:pt idx="5">
                  <c:v>4.2960612469536884E-2</c:v>
                </c:pt>
                <c:pt idx="6">
                  <c:v>2.5636475800012059E-2</c:v>
                </c:pt>
                <c:pt idx="7">
                  <c:v>1.8905452310532662E-2</c:v>
                </c:pt>
                <c:pt idx="8">
                  <c:v>8.217521039247758E-3</c:v>
                </c:pt>
                <c:pt idx="9">
                  <c:v>1.7555511499961131E-2</c:v>
                </c:pt>
                <c:pt idx="10">
                  <c:v>1.5847359375009768E-2</c:v>
                </c:pt>
                <c:pt idx="11">
                  <c:v>1.7523362098922926E-2</c:v>
                </c:pt>
                <c:pt idx="12">
                  <c:v>1.7825913355262662E-2</c:v>
                </c:pt>
                <c:pt idx="13">
                  <c:v>1.8138882405878267E-2</c:v>
                </c:pt>
                <c:pt idx="14">
                  <c:v>1.8462823183956117E-2</c:v>
                </c:pt>
                <c:pt idx="15">
                  <c:v>1.5907870876454077E-2</c:v>
                </c:pt>
                <c:pt idx="16">
                  <c:v>1.4809693311553053E-2</c:v>
                </c:pt>
                <c:pt idx="17">
                  <c:v>1.3702844601801753E-2</c:v>
                </c:pt>
                <c:pt idx="18">
                  <c:v>2.0719307321840397E-2</c:v>
                </c:pt>
                <c:pt idx="19">
                  <c:v>2.3455674166345076E-2</c:v>
                </c:pt>
                <c:pt idx="20">
                  <c:v>2.62863977780931E-2</c:v>
                </c:pt>
                <c:pt idx="21">
                  <c:v>3.5539965917098723E-2</c:v>
                </c:pt>
                <c:pt idx="22">
                  <c:v>4.0437815004616788E-2</c:v>
                </c:pt>
                <c:pt idx="23">
                  <c:v>4.5200091897819525E-2</c:v>
                </c:pt>
                <c:pt idx="24">
                  <c:v>4.9824741923995268E-2</c:v>
                </c:pt>
                <c:pt idx="25">
                  <c:v>4.3583809758047466E-2</c:v>
                </c:pt>
                <c:pt idx="26">
                  <c:v>4.3208392980716902E-2</c:v>
                </c:pt>
                <c:pt idx="27">
                  <c:v>4.2842359727324163E-2</c:v>
                </c:pt>
                <c:pt idx="28">
                  <c:v>4.2481011505877776E-2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0-42E4-BA0B-91A5AC98F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80928"/>
        <c:axId val="577282104"/>
      </c:scatterChart>
      <c:valAx>
        <c:axId val="577280928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2104"/>
        <c:crosses val="autoZero"/>
        <c:crossBetween val="midCat"/>
      </c:valAx>
      <c:valAx>
        <c:axId val="577282104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09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'C025'!$J$1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'C025'!$C$2:$C$30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22.000000000116415</c:v>
                </c:pt>
                <c:pt idx="2">
                  <c:v>44.666666666802485</c:v>
                </c:pt>
                <c:pt idx="3">
                  <c:v>68.666666666802485</c:v>
                </c:pt>
                <c:pt idx="4">
                  <c:v>92.666666666802485</c:v>
                </c:pt>
                <c:pt idx="5">
                  <c:v>116.66666666680248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</c:v>
                </c:pt>
                <c:pt idx="9">
                  <c:v>213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333</c:v>
                </c:pt>
                <c:pt idx="15">
                  <c:v>357</c:v>
                </c:pt>
                <c:pt idx="16">
                  <c:v>381</c:v>
                </c:pt>
                <c:pt idx="17">
                  <c:v>404.66666666680248</c:v>
                </c:pt>
                <c:pt idx="18">
                  <c:v>428.66666666680248</c:v>
                </c:pt>
                <c:pt idx="19">
                  <c:v>452.66666666680248</c:v>
                </c:pt>
                <c:pt idx="20">
                  <c:v>476.66666666680248</c:v>
                </c:pt>
                <c:pt idx="21">
                  <c:v>500.66666666680248</c:v>
                </c:pt>
                <c:pt idx="22">
                  <c:v>524.66666666680248</c:v>
                </c:pt>
                <c:pt idx="23">
                  <c:v>548.66666666680248</c:v>
                </c:pt>
                <c:pt idx="24">
                  <c:v>572.66666666680248</c:v>
                </c:pt>
                <c:pt idx="25">
                  <c:v>596.66666666680248</c:v>
                </c:pt>
                <c:pt idx="26">
                  <c:v>620.66666666680248</c:v>
                </c:pt>
                <c:pt idx="27">
                  <c:v>644.66666666680248</c:v>
                </c:pt>
                <c:pt idx="28">
                  <c:v>668.66666666680248</c:v>
                </c:pt>
              </c:numCache>
            </c:numRef>
          </c:xVal>
          <c:yVal>
            <c:numRef>
              <c:f>'C025'!$J$2:$J$30</c:f>
              <c:numCache>
                <c:formatCode>0.000</c:formatCode>
                <c:ptCount val="29"/>
                <c:pt idx="0" formatCode="_-* #,##0.0000_-;\-* #,##0.0000_-;_-* &quot;-&quot;??_-;_-@_-">
                  <c:v>0.24840455427564856</c:v>
                </c:pt>
                <c:pt idx="1">
                  <c:v>0.17706916702753686</c:v>
                </c:pt>
                <c:pt idx="2">
                  <c:v>0.16752708573798811</c:v>
                </c:pt>
                <c:pt idx="3">
                  <c:v>8.6040139654883149E-2</c:v>
                </c:pt>
                <c:pt idx="4">
                  <c:v>6.3036281791594623E-2</c:v>
                </c:pt>
                <c:pt idx="5">
                  <c:v>4.2960612469536884E-2</c:v>
                </c:pt>
                <c:pt idx="6">
                  <c:v>2.5636475800012059E-2</c:v>
                </c:pt>
                <c:pt idx="7">
                  <c:v>1.8905452310532662E-2</c:v>
                </c:pt>
                <c:pt idx="8">
                  <c:v>8.217521039247758E-3</c:v>
                </c:pt>
                <c:pt idx="9">
                  <c:v>1.7555511499961131E-2</c:v>
                </c:pt>
                <c:pt idx="10">
                  <c:v>1.5847359375009768E-2</c:v>
                </c:pt>
                <c:pt idx="11">
                  <c:v>1.7523362098922926E-2</c:v>
                </c:pt>
                <c:pt idx="12">
                  <c:v>1.7825913355262662E-2</c:v>
                </c:pt>
                <c:pt idx="13">
                  <c:v>1.8138882405878267E-2</c:v>
                </c:pt>
                <c:pt idx="14">
                  <c:v>1.8462823183956117E-2</c:v>
                </c:pt>
                <c:pt idx="15">
                  <c:v>1.5907870876454077E-2</c:v>
                </c:pt>
                <c:pt idx="16">
                  <c:v>1.4809693311553053E-2</c:v>
                </c:pt>
                <c:pt idx="17">
                  <c:v>1.3702844601801753E-2</c:v>
                </c:pt>
                <c:pt idx="18">
                  <c:v>2.0719307321840397E-2</c:v>
                </c:pt>
                <c:pt idx="19">
                  <c:v>2.3455674166345076E-2</c:v>
                </c:pt>
                <c:pt idx="20">
                  <c:v>2.62863977780931E-2</c:v>
                </c:pt>
                <c:pt idx="21">
                  <c:v>3.5539965917098723E-2</c:v>
                </c:pt>
                <c:pt idx="22">
                  <c:v>4.0437815004616788E-2</c:v>
                </c:pt>
                <c:pt idx="23">
                  <c:v>4.5200091897819525E-2</c:v>
                </c:pt>
                <c:pt idx="24">
                  <c:v>4.9824741923995268E-2</c:v>
                </c:pt>
                <c:pt idx="25">
                  <c:v>4.3583809758047466E-2</c:v>
                </c:pt>
                <c:pt idx="26">
                  <c:v>4.3208392980716902E-2</c:v>
                </c:pt>
                <c:pt idx="27">
                  <c:v>4.2842359727324163E-2</c:v>
                </c:pt>
                <c:pt idx="28">
                  <c:v>4.2481011505877776E-2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2-4EA5-8241-10501D59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82888"/>
        <c:axId val="577283280"/>
      </c:scatterChart>
      <c:valAx>
        <c:axId val="577282888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3280"/>
        <c:crosses val="autoZero"/>
        <c:crossBetween val="midCat"/>
      </c:valAx>
      <c:valAx>
        <c:axId val="577283280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288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'C026'!$J$1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'C026'!$H$2:$H$30</c:f>
              <c:numCache>
                <c:formatCode>_-* #,##0.00000_-;\-* #,##0.00000_-;_-* "-"??_-;_-@_-</c:formatCode>
                <c:ptCount val="29"/>
                <c:pt idx="0">
                  <c:v>2.4657573602821291E-2</c:v>
                </c:pt>
              </c:numCache>
            </c:numRef>
          </c:xVal>
          <c:yVal>
            <c:numRef>
              <c:f>'C026'!$J$2:$J$30</c:f>
              <c:numCache>
                <c:formatCode>0.000</c:formatCode>
                <c:ptCount val="29"/>
                <c:pt idx="0" formatCode="_-* #,##0.0000_-;\-* #,##0.0000_-;_-* &quot;-&quot;??_-;_-@_-">
                  <c:v>0.24795990135915144</c:v>
                </c:pt>
                <c:pt idx="1">
                  <c:v>0.18569290626507148</c:v>
                </c:pt>
                <c:pt idx="2">
                  <c:v>0.11463618871828012</c:v>
                </c:pt>
                <c:pt idx="3">
                  <c:v>7.7283926795603322E-2</c:v>
                </c:pt>
                <c:pt idx="4">
                  <c:v>5.9167046427721748E-2</c:v>
                </c:pt>
                <c:pt idx="5">
                  <c:v>4.3246500041417016E-2</c:v>
                </c:pt>
                <c:pt idx="6">
                  <c:v>2.936380356498575E-2</c:v>
                </c:pt>
                <c:pt idx="7">
                  <c:v>2.119859792957958E-2</c:v>
                </c:pt>
                <c:pt idx="8">
                  <c:v>1.1688309380918686E-2</c:v>
                </c:pt>
                <c:pt idx="9">
                  <c:v>1.6721978978812949E-2</c:v>
                </c:pt>
                <c:pt idx="10">
                  <c:v>1.3943145347666011E-2</c:v>
                </c:pt>
                <c:pt idx="11">
                  <c:v>1.6073485933669994E-2</c:v>
                </c:pt>
                <c:pt idx="12">
                  <c:v>1.5297564351395213E-2</c:v>
                </c:pt>
                <c:pt idx="13">
                  <c:v>1.4540646257773513E-2</c:v>
                </c:pt>
                <c:pt idx="14">
                  <c:v>1.3748394705070926E-2</c:v>
                </c:pt>
                <c:pt idx="15">
                  <c:v>1.2509694471541391E-2</c:v>
                </c:pt>
                <c:pt idx="16">
                  <c:v>1.1613507481158688E-2</c:v>
                </c:pt>
                <c:pt idx="17">
                  <c:v>1.0673930714156321E-2</c:v>
                </c:pt>
                <c:pt idx="18">
                  <c:v>1.1830748565906471E-2</c:v>
                </c:pt>
                <c:pt idx="19">
                  <c:v>1.1650890424434093E-2</c:v>
                </c:pt>
                <c:pt idx="20">
                  <c:v>1.1503597636321621E-2</c:v>
                </c:pt>
                <c:pt idx="21">
                  <c:v>9.3664744170259672E-3</c:v>
                </c:pt>
                <c:pt idx="22">
                  <c:v>8.1392431627620634E-3</c:v>
                </c:pt>
                <c:pt idx="23">
                  <c:v>6.9906786117382054E-3</c:v>
                </c:pt>
                <c:pt idx="24">
                  <c:v>5.9130056366438043E-3</c:v>
                </c:pt>
                <c:pt idx="25">
                  <c:v>6.8056238859278357E-3</c:v>
                </c:pt>
                <c:pt idx="26">
                  <c:v>6.6690207022235774E-3</c:v>
                </c:pt>
                <c:pt idx="27">
                  <c:v>6.5414688944662111E-3</c:v>
                </c:pt>
                <c:pt idx="28">
                  <c:v>6.3776389028745379E-3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2-4D83-822B-FA54C4096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95824"/>
        <c:axId val="577260152"/>
      </c:scatterChart>
      <c:valAx>
        <c:axId val="577295824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0152"/>
        <c:crosses val="autoZero"/>
        <c:crossBetween val="midCat"/>
      </c:valAx>
      <c:valAx>
        <c:axId val="577260152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582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'C026'!$J$1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'C026'!$F$2:$F$30</c:f>
              <c:numCache>
                <c:formatCode>0.00000</c:formatCode>
                <c:ptCount val="29"/>
                <c:pt idx="0">
                  <c:v>2.4657573602821291E-2</c:v>
                </c:pt>
                <c:pt idx="1">
                  <c:v>1.6922589233517669E-2</c:v>
                </c:pt>
                <c:pt idx="2">
                  <c:v>7.4247357541028739E-3</c:v>
                </c:pt>
                <c:pt idx="3">
                  <c:v>3.0001507324963345E-3</c:v>
                </c:pt>
                <c:pt idx="4">
                  <c:v>2.7985628596555231E-3</c:v>
                </c:pt>
                <c:pt idx="5">
                  <c:v>2.6223681170796328E-3</c:v>
                </c:pt>
                <c:pt idx="6">
                  <c:v>2.4167034934599934E-3</c:v>
                </c:pt>
                <c:pt idx="7">
                  <c:v>1.9831863554141166E-4</c:v>
                </c:pt>
                <c:pt idx="8">
                  <c:v>1.987594524872172E-4</c:v>
                </c:pt>
                <c:pt idx="9">
                  <c:v>4.3097077528304379E-4</c:v>
                </c:pt>
                <c:pt idx="10">
                  <c:v>4.2655871221720156E-4</c:v>
                </c:pt>
                <c:pt idx="11">
                  <c:v>8.4023623310817335E-4</c:v>
                </c:pt>
                <c:pt idx="12">
                  <c:v>8.2362669753243019E-4</c:v>
                </c:pt>
                <c:pt idx="13">
                  <c:v>8.0766111754375489E-4</c:v>
                </c:pt>
                <c:pt idx="14">
                  <c:v>7.9230275472871078E-4</c:v>
                </c:pt>
                <c:pt idx="15">
                  <c:v>1.7798688605429982E-4</c:v>
                </c:pt>
                <c:pt idx="16">
                  <c:v>1.7722981491902762E-4</c:v>
                </c:pt>
                <c:pt idx="17">
                  <c:v>1.7896477888016879E-4</c:v>
                </c:pt>
                <c:pt idx="18">
                  <c:v>6.2920658756671468E-4</c:v>
                </c:pt>
                <c:pt idx="19">
                  <c:v>6.1984614172050378E-4</c:v>
                </c:pt>
                <c:pt idx="20">
                  <c:v>6.1076012130085848E-4</c:v>
                </c:pt>
                <c:pt idx="21">
                  <c:v>1.4075118003064057E-3</c:v>
                </c:pt>
                <c:pt idx="22">
                  <c:v>1.3615152004911011E-3</c:v>
                </c:pt>
                <c:pt idx="23">
                  <c:v>1.3184299890316639E-3</c:v>
                </c:pt>
                <c:pt idx="24">
                  <c:v>1.2779882069164285E-3</c:v>
                </c:pt>
                <c:pt idx="25">
                  <c:v>1.1464258913953631E-3</c:v>
                </c:pt>
                <c:pt idx="26">
                  <c:v>1.1157256831153355E-3</c:v>
                </c:pt>
                <c:pt idx="27">
                  <c:v>1.0866269280789878E-3</c:v>
                </c:pt>
                <c:pt idx="28">
                  <c:v>1.0338785055743836E-3</c:v>
                </c:pt>
              </c:numCache>
            </c:numRef>
          </c:xVal>
          <c:yVal>
            <c:numRef>
              <c:f>'C026'!$J$2:$J$30</c:f>
              <c:numCache>
                <c:formatCode>0.000</c:formatCode>
                <c:ptCount val="29"/>
                <c:pt idx="0" formatCode="_-* #,##0.0000_-;\-* #,##0.0000_-;_-* &quot;-&quot;??_-;_-@_-">
                  <c:v>0.24795990135915144</c:v>
                </c:pt>
                <c:pt idx="1">
                  <c:v>0.18569290626507148</c:v>
                </c:pt>
                <c:pt idx="2">
                  <c:v>0.11463618871828012</c:v>
                </c:pt>
                <c:pt idx="3">
                  <c:v>7.7283926795603322E-2</c:v>
                </c:pt>
                <c:pt idx="4">
                  <c:v>5.9167046427721748E-2</c:v>
                </c:pt>
                <c:pt idx="5">
                  <c:v>4.3246500041417016E-2</c:v>
                </c:pt>
                <c:pt idx="6">
                  <c:v>2.936380356498575E-2</c:v>
                </c:pt>
                <c:pt idx="7">
                  <c:v>2.119859792957958E-2</c:v>
                </c:pt>
                <c:pt idx="8">
                  <c:v>1.1688309380918686E-2</c:v>
                </c:pt>
                <c:pt idx="9">
                  <c:v>1.6721978978812949E-2</c:v>
                </c:pt>
                <c:pt idx="10">
                  <c:v>1.3943145347666011E-2</c:v>
                </c:pt>
                <c:pt idx="11">
                  <c:v>1.6073485933669994E-2</c:v>
                </c:pt>
                <c:pt idx="12">
                  <c:v>1.5297564351395213E-2</c:v>
                </c:pt>
                <c:pt idx="13">
                  <c:v>1.4540646257773513E-2</c:v>
                </c:pt>
                <c:pt idx="14">
                  <c:v>1.3748394705070926E-2</c:v>
                </c:pt>
                <c:pt idx="15">
                  <c:v>1.2509694471541391E-2</c:v>
                </c:pt>
                <c:pt idx="16">
                  <c:v>1.1613507481158688E-2</c:v>
                </c:pt>
                <c:pt idx="17">
                  <c:v>1.0673930714156321E-2</c:v>
                </c:pt>
                <c:pt idx="18">
                  <c:v>1.1830748565906471E-2</c:v>
                </c:pt>
                <c:pt idx="19">
                  <c:v>1.1650890424434093E-2</c:v>
                </c:pt>
                <c:pt idx="20">
                  <c:v>1.1503597636321621E-2</c:v>
                </c:pt>
                <c:pt idx="21">
                  <c:v>9.3664744170259672E-3</c:v>
                </c:pt>
                <c:pt idx="22">
                  <c:v>8.1392431627620634E-3</c:v>
                </c:pt>
                <c:pt idx="23">
                  <c:v>6.9906786117382054E-3</c:v>
                </c:pt>
                <c:pt idx="24">
                  <c:v>5.9130056366438043E-3</c:v>
                </c:pt>
                <c:pt idx="25">
                  <c:v>6.8056238859278357E-3</c:v>
                </c:pt>
                <c:pt idx="26">
                  <c:v>6.6690207022235774E-3</c:v>
                </c:pt>
                <c:pt idx="27">
                  <c:v>6.5414688944662111E-3</c:v>
                </c:pt>
                <c:pt idx="28">
                  <c:v>6.3776389028745379E-3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7-45E3-BD2C-F367375B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66032"/>
        <c:axId val="577264856"/>
      </c:scatterChart>
      <c:valAx>
        <c:axId val="577266032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4856"/>
        <c:crosses val="autoZero"/>
        <c:crossBetween val="midCat"/>
      </c:valAx>
      <c:valAx>
        <c:axId val="577264856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603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'C026'!$J$1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'C026'!$C$2:$C$30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22.000000000116415</c:v>
                </c:pt>
                <c:pt idx="2">
                  <c:v>44.666666666802485</c:v>
                </c:pt>
                <c:pt idx="3">
                  <c:v>68.666666666802485</c:v>
                </c:pt>
                <c:pt idx="4">
                  <c:v>92.666666666802485</c:v>
                </c:pt>
                <c:pt idx="5">
                  <c:v>116.66666666680248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</c:v>
                </c:pt>
                <c:pt idx="9">
                  <c:v>213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333</c:v>
                </c:pt>
                <c:pt idx="15">
                  <c:v>357</c:v>
                </c:pt>
                <c:pt idx="16">
                  <c:v>381</c:v>
                </c:pt>
                <c:pt idx="17">
                  <c:v>404.66666666680248</c:v>
                </c:pt>
                <c:pt idx="18">
                  <c:v>428.66666666680248</c:v>
                </c:pt>
                <c:pt idx="19">
                  <c:v>452.66666666680248</c:v>
                </c:pt>
                <c:pt idx="20">
                  <c:v>476.66666666680248</c:v>
                </c:pt>
                <c:pt idx="21">
                  <c:v>500.66666666680248</c:v>
                </c:pt>
                <c:pt idx="22">
                  <c:v>524.66666666680248</c:v>
                </c:pt>
                <c:pt idx="23">
                  <c:v>548.66666666680248</c:v>
                </c:pt>
                <c:pt idx="24">
                  <c:v>572.66666666680248</c:v>
                </c:pt>
                <c:pt idx="25">
                  <c:v>596.66666666680248</c:v>
                </c:pt>
                <c:pt idx="26">
                  <c:v>620.66666666680248</c:v>
                </c:pt>
                <c:pt idx="27">
                  <c:v>644.66666666680248</c:v>
                </c:pt>
                <c:pt idx="28">
                  <c:v>669.25000000011642</c:v>
                </c:pt>
              </c:numCache>
            </c:numRef>
          </c:xVal>
          <c:yVal>
            <c:numRef>
              <c:f>'C026'!$J$2:$J$30</c:f>
              <c:numCache>
                <c:formatCode>0.000</c:formatCode>
                <c:ptCount val="29"/>
                <c:pt idx="0" formatCode="_-* #,##0.0000_-;\-* #,##0.0000_-;_-* &quot;-&quot;??_-;_-@_-">
                  <c:v>0.24795990135915144</c:v>
                </c:pt>
                <c:pt idx="1">
                  <c:v>0.18569290626507148</c:v>
                </c:pt>
                <c:pt idx="2">
                  <c:v>0.11463618871828012</c:v>
                </c:pt>
                <c:pt idx="3">
                  <c:v>7.7283926795603322E-2</c:v>
                </c:pt>
                <c:pt idx="4">
                  <c:v>5.9167046427721748E-2</c:v>
                </c:pt>
                <c:pt idx="5">
                  <c:v>4.3246500041417016E-2</c:v>
                </c:pt>
                <c:pt idx="6">
                  <c:v>2.936380356498575E-2</c:v>
                </c:pt>
                <c:pt idx="7">
                  <c:v>2.119859792957958E-2</c:v>
                </c:pt>
                <c:pt idx="8">
                  <c:v>1.1688309380918686E-2</c:v>
                </c:pt>
                <c:pt idx="9">
                  <c:v>1.6721978978812949E-2</c:v>
                </c:pt>
                <c:pt idx="10">
                  <c:v>1.3943145347666011E-2</c:v>
                </c:pt>
                <c:pt idx="11">
                  <c:v>1.6073485933669994E-2</c:v>
                </c:pt>
                <c:pt idx="12">
                  <c:v>1.5297564351395213E-2</c:v>
                </c:pt>
                <c:pt idx="13">
                  <c:v>1.4540646257773513E-2</c:v>
                </c:pt>
                <c:pt idx="14">
                  <c:v>1.3748394705070926E-2</c:v>
                </c:pt>
                <c:pt idx="15">
                  <c:v>1.2509694471541391E-2</c:v>
                </c:pt>
                <c:pt idx="16">
                  <c:v>1.1613507481158688E-2</c:v>
                </c:pt>
                <c:pt idx="17">
                  <c:v>1.0673930714156321E-2</c:v>
                </c:pt>
                <c:pt idx="18">
                  <c:v>1.1830748565906471E-2</c:v>
                </c:pt>
                <c:pt idx="19">
                  <c:v>1.1650890424434093E-2</c:v>
                </c:pt>
                <c:pt idx="20">
                  <c:v>1.1503597636321621E-2</c:v>
                </c:pt>
                <c:pt idx="21">
                  <c:v>9.3664744170259672E-3</c:v>
                </c:pt>
                <c:pt idx="22">
                  <c:v>8.1392431627620634E-3</c:v>
                </c:pt>
                <c:pt idx="23">
                  <c:v>6.9906786117382054E-3</c:v>
                </c:pt>
                <c:pt idx="24">
                  <c:v>5.9130056366438043E-3</c:v>
                </c:pt>
                <c:pt idx="25">
                  <c:v>6.8056238859278357E-3</c:v>
                </c:pt>
                <c:pt idx="26">
                  <c:v>6.6690207022235774E-3</c:v>
                </c:pt>
                <c:pt idx="27">
                  <c:v>6.5414688944662111E-3</c:v>
                </c:pt>
                <c:pt idx="28">
                  <c:v>6.3776389028745379E-3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1-45EB-87A5-5B109EF62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99744"/>
        <c:axId val="577294648"/>
      </c:scatterChart>
      <c:valAx>
        <c:axId val="577299744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4648"/>
        <c:crosses val="autoZero"/>
        <c:crossBetween val="midCat"/>
      </c:valAx>
      <c:valAx>
        <c:axId val="577294648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974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'C023'!$J$1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'C023'!$F$2:$F$30</c:f>
              <c:numCache>
                <c:formatCode>0.00000</c:formatCode>
                <c:ptCount val="29"/>
                <c:pt idx="0">
                  <c:v>2.4846324336343487E-2</c:v>
                </c:pt>
                <c:pt idx="1">
                  <c:v>1.7622782613623437E-2</c:v>
                </c:pt>
                <c:pt idx="2">
                  <c:v>7.3188565875820224E-3</c:v>
                </c:pt>
                <c:pt idx="3">
                  <c:v>4.5369541394759978E-3</c:v>
                </c:pt>
                <c:pt idx="4">
                  <c:v>4.0910909139248693E-3</c:v>
                </c:pt>
                <c:pt idx="5">
                  <c:v>3.7250726299235819E-3</c:v>
                </c:pt>
                <c:pt idx="6">
                  <c:v>3.3494233400069347E-3</c:v>
                </c:pt>
                <c:pt idx="7">
                  <c:v>2.3452062901674429E-3</c:v>
                </c:pt>
                <c:pt idx="8">
                  <c:v>2.2357365578571384E-3</c:v>
                </c:pt>
                <c:pt idx="9">
                  <c:v>1.1274301475883832E-3</c:v>
                </c:pt>
                <c:pt idx="10">
                  <c:v>1.0977257641679513E-3</c:v>
                </c:pt>
                <c:pt idx="11">
                  <c:v>1.325607420167666E-3</c:v>
                </c:pt>
                <c:pt idx="12">
                  <c:v>1.2847309070663068E-3</c:v>
                </c:pt>
                <c:pt idx="13">
                  <c:v>1.2463001071650742E-3</c:v>
                </c:pt>
                <c:pt idx="14">
                  <c:v>1.218564135184217E-3</c:v>
                </c:pt>
                <c:pt idx="15">
                  <c:v>6.9424623676773935E-4</c:v>
                </c:pt>
                <c:pt idx="16">
                  <c:v>6.8286809138905528E-4</c:v>
                </c:pt>
                <c:pt idx="17">
                  <c:v>6.7655519759208605E-4</c:v>
                </c:pt>
                <c:pt idx="18">
                  <c:v>4.0938300113020756E-4</c:v>
                </c:pt>
                <c:pt idx="19">
                  <c:v>4.0539983814192221E-4</c:v>
                </c:pt>
                <c:pt idx="20">
                  <c:v>4.0149343862162654E-4</c:v>
                </c:pt>
                <c:pt idx="21">
                  <c:v>8.4249868284760529E-4</c:v>
                </c:pt>
                <c:pt idx="22">
                  <c:v>8.2580046590091237E-4</c:v>
                </c:pt>
                <c:pt idx="23">
                  <c:v>8.0975131839326308E-4</c:v>
                </c:pt>
                <c:pt idx="24">
                  <c:v>7.943141161361471E-4</c:v>
                </c:pt>
                <c:pt idx="25">
                  <c:v>2.9813297991030763E-4</c:v>
                </c:pt>
                <c:pt idx="26">
                  <c:v>2.9601492744009585E-4</c:v>
                </c:pt>
                <c:pt idx="27">
                  <c:v>2.9392675773055307E-4</c:v>
                </c:pt>
                <c:pt idx="28">
                  <c:v>2.8494216517743504E-4</c:v>
                </c:pt>
              </c:numCache>
            </c:numRef>
          </c:xVal>
          <c:yVal>
            <c:numRef>
              <c:f>'C023'!$J$2:$J$30</c:f>
              <c:numCache>
                <c:formatCode>_-* #,##0.0000_-;\-* #,##0.0000_-;_-* "-"??_-;_-@_-</c:formatCode>
                <c:ptCount val="29"/>
                <c:pt idx="0">
                  <c:v>0.2322437541770058</c:v>
                </c:pt>
                <c:pt idx="1">
                  <c:v>0.11208548183864371</c:v>
                </c:pt>
                <c:pt idx="2">
                  <c:v>5.7563109967897902E-2</c:v>
                </c:pt>
                <c:pt idx="3">
                  <c:v>4.7242565106726683E-2</c:v>
                </c:pt>
                <c:pt idx="4">
                  <c:v>3.3000762850363193E-2</c:v>
                </c:pt>
                <c:pt idx="5">
                  <c:v>2.1384848058341413E-2</c:v>
                </c:pt>
                <c:pt idx="6">
                  <c:v>1.1921642509237114E-2</c:v>
                </c:pt>
                <c:pt idx="7">
                  <c:v>1.7650215403697444E-2</c:v>
                </c:pt>
                <c:pt idx="8">
                  <c:v>1.5792657569681286E-2</c:v>
                </c:pt>
                <c:pt idx="9">
                  <c:v>1.5254307979297711E-2</c:v>
                </c:pt>
                <c:pt idx="10">
                  <c:v>1.4383662786019899E-2</c:v>
                </c:pt>
                <c:pt idx="11">
                  <c:v>1.3028880331633628E-2</c:v>
                </c:pt>
                <c:pt idx="12">
                  <c:v>1.2003768111487817E-2</c:v>
                </c:pt>
                <c:pt idx="13">
                  <c:v>1.1040052148084503E-2</c:v>
                </c:pt>
                <c:pt idx="14">
                  <c:v>1.0144762774772402E-2</c:v>
                </c:pt>
                <c:pt idx="15">
                  <c:v>9.2488969117460827E-3</c:v>
                </c:pt>
                <c:pt idx="16">
                  <c:v>8.4965075593954748E-3</c:v>
                </c:pt>
                <c:pt idx="17">
                  <c:v>7.7764094764083908E-3</c:v>
                </c:pt>
                <c:pt idx="18">
                  <c:v>8.8964950817838322E-3</c:v>
                </c:pt>
                <c:pt idx="19">
                  <c:v>9.0414498808049568E-3</c:v>
                </c:pt>
                <c:pt idx="20">
                  <c:v>9.1835869188141347E-3</c:v>
                </c:pt>
                <c:pt idx="21">
                  <c:v>1.1107457595939341E-2</c:v>
                </c:pt>
                <c:pt idx="22">
                  <c:v>1.202291662263566E-2</c:v>
                </c:pt>
                <c:pt idx="23">
                  <c:v>1.2920778035987577E-2</c:v>
                </c:pt>
                <c:pt idx="24">
                  <c:v>1.3801544416672003E-2</c:v>
                </c:pt>
                <c:pt idx="25">
                  <c:v>1.6693006986259421E-2</c:v>
                </c:pt>
                <c:pt idx="26">
                  <c:v>1.85263856237241E-2</c:v>
                </c:pt>
                <c:pt idx="27">
                  <c:v>2.0348395494409335E-2</c:v>
                </c:pt>
                <c:pt idx="28">
                  <c:v>2.1942901364919099E-2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D-49B7-A36D-2CE48F34C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70344"/>
        <c:axId val="577302096"/>
      </c:scatterChart>
      <c:valAx>
        <c:axId val="577270344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02096"/>
        <c:crosses val="autoZero"/>
        <c:crossBetween val="midCat"/>
      </c:valAx>
      <c:valAx>
        <c:axId val="577302096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034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'C026'!$J$1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'C026'!$F$2:$F$30</c:f>
              <c:numCache>
                <c:formatCode>0.00000</c:formatCode>
                <c:ptCount val="29"/>
                <c:pt idx="0">
                  <c:v>2.4657573602821291E-2</c:v>
                </c:pt>
                <c:pt idx="1">
                  <c:v>1.6922589233517669E-2</c:v>
                </c:pt>
                <c:pt idx="2">
                  <c:v>7.4247357541028739E-3</c:v>
                </c:pt>
                <c:pt idx="3">
                  <c:v>3.0001507324963345E-3</c:v>
                </c:pt>
                <c:pt idx="4">
                  <c:v>2.7985628596555231E-3</c:v>
                </c:pt>
                <c:pt idx="5">
                  <c:v>2.6223681170796328E-3</c:v>
                </c:pt>
                <c:pt idx="6">
                  <c:v>2.4167034934599934E-3</c:v>
                </c:pt>
                <c:pt idx="7">
                  <c:v>1.9831863554141166E-4</c:v>
                </c:pt>
                <c:pt idx="8">
                  <c:v>1.987594524872172E-4</c:v>
                </c:pt>
                <c:pt idx="9">
                  <c:v>4.3097077528304379E-4</c:v>
                </c:pt>
                <c:pt idx="10">
                  <c:v>4.2655871221720156E-4</c:v>
                </c:pt>
                <c:pt idx="11">
                  <c:v>8.4023623310817335E-4</c:v>
                </c:pt>
                <c:pt idx="12">
                  <c:v>8.2362669753243019E-4</c:v>
                </c:pt>
                <c:pt idx="13">
                  <c:v>8.0766111754375489E-4</c:v>
                </c:pt>
                <c:pt idx="14">
                  <c:v>7.9230275472871078E-4</c:v>
                </c:pt>
                <c:pt idx="15">
                  <c:v>1.7798688605429982E-4</c:v>
                </c:pt>
                <c:pt idx="16">
                  <c:v>1.7722981491902762E-4</c:v>
                </c:pt>
                <c:pt idx="17">
                  <c:v>1.7896477888016879E-4</c:v>
                </c:pt>
                <c:pt idx="18">
                  <c:v>6.2920658756671468E-4</c:v>
                </c:pt>
                <c:pt idx="19">
                  <c:v>6.1984614172050378E-4</c:v>
                </c:pt>
                <c:pt idx="20">
                  <c:v>6.1076012130085848E-4</c:v>
                </c:pt>
                <c:pt idx="21">
                  <c:v>1.4075118003064057E-3</c:v>
                </c:pt>
                <c:pt idx="22">
                  <c:v>1.3615152004911011E-3</c:v>
                </c:pt>
                <c:pt idx="23">
                  <c:v>1.3184299890316639E-3</c:v>
                </c:pt>
                <c:pt idx="24">
                  <c:v>1.2779882069164285E-3</c:v>
                </c:pt>
                <c:pt idx="25">
                  <c:v>1.1464258913953631E-3</c:v>
                </c:pt>
                <c:pt idx="26">
                  <c:v>1.1157256831153355E-3</c:v>
                </c:pt>
                <c:pt idx="27">
                  <c:v>1.0866269280789878E-3</c:v>
                </c:pt>
                <c:pt idx="28">
                  <c:v>1.0338785055743836E-3</c:v>
                </c:pt>
              </c:numCache>
            </c:numRef>
          </c:xVal>
          <c:yVal>
            <c:numRef>
              <c:f>'C026'!$J$2:$J$30</c:f>
              <c:numCache>
                <c:formatCode>0.000</c:formatCode>
                <c:ptCount val="29"/>
                <c:pt idx="0" formatCode="_-* #,##0.0000_-;\-* #,##0.0000_-;_-* &quot;-&quot;??_-;_-@_-">
                  <c:v>0.24795990135915144</c:v>
                </c:pt>
                <c:pt idx="1">
                  <c:v>0.18569290626507148</c:v>
                </c:pt>
                <c:pt idx="2">
                  <c:v>0.11463618871828012</c:v>
                </c:pt>
                <c:pt idx="3">
                  <c:v>7.7283926795603322E-2</c:v>
                </c:pt>
                <c:pt idx="4">
                  <c:v>5.9167046427721748E-2</c:v>
                </c:pt>
                <c:pt idx="5">
                  <c:v>4.3246500041417016E-2</c:v>
                </c:pt>
                <c:pt idx="6">
                  <c:v>2.936380356498575E-2</c:v>
                </c:pt>
                <c:pt idx="7">
                  <c:v>2.119859792957958E-2</c:v>
                </c:pt>
                <c:pt idx="8">
                  <c:v>1.1688309380918686E-2</c:v>
                </c:pt>
                <c:pt idx="9">
                  <c:v>1.6721978978812949E-2</c:v>
                </c:pt>
                <c:pt idx="10">
                  <c:v>1.3943145347666011E-2</c:v>
                </c:pt>
                <c:pt idx="11">
                  <c:v>1.6073485933669994E-2</c:v>
                </c:pt>
                <c:pt idx="12">
                  <c:v>1.5297564351395213E-2</c:v>
                </c:pt>
                <c:pt idx="13">
                  <c:v>1.4540646257773513E-2</c:v>
                </c:pt>
                <c:pt idx="14">
                  <c:v>1.3748394705070926E-2</c:v>
                </c:pt>
                <c:pt idx="15">
                  <c:v>1.2509694471541391E-2</c:v>
                </c:pt>
                <c:pt idx="16">
                  <c:v>1.1613507481158688E-2</c:v>
                </c:pt>
                <c:pt idx="17">
                  <c:v>1.0673930714156321E-2</c:v>
                </c:pt>
                <c:pt idx="18">
                  <c:v>1.1830748565906471E-2</c:v>
                </c:pt>
                <c:pt idx="19">
                  <c:v>1.1650890424434093E-2</c:v>
                </c:pt>
                <c:pt idx="20">
                  <c:v>1.1503597636321621E-2</c:v>
                </c:pt>
                <c:pt idx="21">
                  <c:v>9.3664744170259672E-3</c:v>
                </c:pt>
                <c:pt idx="22">
                  <c:v>8.1392431627620634E-3</c:v>
                </c:pt>
                <c:pt idx="23">
                  <c:v>6.9906786117382054E-3</c:v>
                </c:pt>
                <c:pt idx="24">
                  <c:v>5.9130056366438043E-3</c:v>
                </c:pt>
                <c:pt idx="25">
                  <c:v>6.8056238859278357E-3</c:v>
                </c:pt>
                <c:pt idx="26">
                  <c:v>6.6690207022235774E-3</c:v>
                </c:pt>
                <c:pt idx="27">
                  <c:v>6.5414688944662111E-3</c:v>
                </c:pt>
                <c:pt idx="28">
                  <c:v>6.3776389028745379E-3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3-4F1B-A64F-648397BA4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91512"/>
        <c:axId val="577291120"/>
      </c:scatterChart>
      <c:valAx>
        <c:axId val="57729151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1120"/>
        <c:crosses val="autoZero"/>
        <c:crossBetween val="midCat"/>
      </c:valAx>
      <c:valAx>
        <c:axId val="577291120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151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'C029'!$J$1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'C029'!$H$2:$H$30</c:f>
              <c:numCache>
                <c:formatCode>_-* #,##0.00000_-;\-* #,##0.00000_-;_-* "-"??_-;_-@_-</c:formatCode>
                <c:ptCount val="29"/>
                <c:pt idx="0">
                  <c:v>2.4795475759073191E-2</c:v>
                </c:pt>
              </c:numCache>
            </c:numRef>
          </c:xVal>
          <c:yVal>
            <c:numRef>
              <c:f>'C029'!$J$2:$J$30</c:f>
              <c:numCache>
                <c:formatCode>0.000</c:formatCode>
                <c:ptCount val="29"/>
                <c:pt idx="0" formatCode="_-* #,##0.0000_-;\-* #,##0.0000_-;_-* &quot;-&quot;??_-;_-@_-">
                  <c:v>0.24039851724237232</c:v>
                </c:pt>
                <c:pt idx="1">
                  <c:v>0.15007281122167307</c:v>
                </c:pt>
                <c:pt idx="2">
                  <c:v>0.11424858083376628</c:v>
                </c:pt>
                <c:pt idx="3">
                  <c:v>7.4414934957966222E-2</c:v>
                </c:pt>
                <c:pt idx="4">
                  <c:v>5.7581760082207195E-2</c:v>
                </c:pt>
                <c:pt idx="5">
                  <c:v>4.3146074685035583E-2</c:v>
                </c:pt>
                <c:pt idx="6">
                  <c:v>3.0743206540960896E-2</c:v>
                </c:pt>
                <c:pt idx="7">
                  <c:v>1.9690009665050377E-2</c:v>
                </c:pt>
                <c:pt idx="8">
                  <c:v>1.0119148687882601E-2</c:v>
                </c:pt>
                <c:pt idx="9">
                  <c:v>1.4222813220135366E-2</c:v>
                </c:pt>
                <c:pt idx="10">
                  <c:v>1.0967665307969755E-2</c:v>
                </c:pt>
                <c:pt idx="11">
                  <c:v>1.3667422315845055E-2</c:v>
                </c:pt>
                <c:pt idx="12">
                  <c:v>1.3124461778913785E-2</c:v>
                </c:pt>
                <c:pt idx="13">
                  <c:v>1.2560010577562892E-2</c:v>
                </c:pt>
                <c:pt idx="14">
                  <c:v>1.1973039780427746E-2</c:v>
                </c:pt>
                <c:pt idx="15">
                  <c:v>1.2840849195543886E-2</c:v>
                </c:pt>
                <c:pt idx="16">
                  <c:v>1.2917727844655608E-2</c:v>
                </c:pt>
                <c:pt idx="17">
                  <c:v>1.3042708933565482E-2</c:v>
                </c:pt>
                <c:pt idx="18">
                  <c:v>2.4251355753775294E-2</c:v>
                </c:pt>
                <c:pt idx="19">
                  <c:v>2.8421864180352249E-2</c:v>
                </c:pt>
                <c:pt idx="20">
                  <c:v>3.235264473052292E-2</c:v>
                </c:pt>
                <c:pt idx="21">
                  <c:v>3.2643352090771863E-2</c:v>
                </c:pt>
                <c:pt idx="22">
                  <c:v>3.4912251827165265E-2</c:v>
                </c:pt>
                <c:pt idx="23">
                  <c:v>3.7096568412803871E-2</c:v>
                </c:pt>
                <c:pt idx="24">
                  <c:v>3.9184976809744754E-2</c:v>
                </c:pt>
                <c:pt idx="25">
                  <c:v>3.6106692897258146E-2</c:v>
                </c:pt>
                <c:pt idx="26">
                  <c:v>3.6342663015082925E-2</c:v>
                </c:pt>
                <c:pt idx="27">
                  <c:v>3.6570018247512472E-2</c:v>
                </c:pt>
                <c:pt idx="28">
                  <c:v>3.6647735579991188E-2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C-4D2C-A6B5-94516FC5F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52704"/>
        <c:axId val="577253096"/>
      </c:scatterChart>
      <c:valAx>
        <c:axId val="577252704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53096"/>
        <c:crosses val="autoZero"/>
        <c:crossBetween val="midCat"/>
      </c:valAx>
      <c:valAx>
        <c:axId val="577253096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5270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'C029'!$J$1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'C029'!$F$2:$F$30</c:f>
              <c:numCache>
                <c:formatCode>0.00000</c:formatCode>
                <c:ptCount val="29"/>
                <c:pt idx="0">
                  <c:v>2.4795475759073191E-2</c:v>
                </c:pt>
                <c:pt idx="1">
                  <c:v>1.5188912745649192E-2</c:v>
                </c:pt>
                <c:pt idx="2">
                  <c:v>7.8834612680837336E-3</c:v>
                </c:pt>
                <c:pt idx="3">
                  <c:v>3.5095722511563816E-3</c:v>
                </c:pt>
                <c:pt idx="4">
                  <c:v>3.236789630624778E-3</c:v>
                </c:pt>
                <c:pt idx="5">
                  <c:v>3.0033700906470073E-3</c:v>
                </c:pt>
                <c:pt idx="6">
                  <c:v>2.7441930702490976E-3</c:v>
                </c:pt>
                <c:pt idx="7">
                  <c:v>6.6727404724089949E-4</c:v>
                </c:pt>
                <c:pt idx="8">
                  <c:v>6.522268011251687E-4</c:v>
                </c:pt>
                <c:pt idx="9">
                  <c:v>4.1423869748485122E-4</c:v>
                </c:pt>
                <c:pt idx="10">
                  <c:v>4.1593787013608879E-4</c:v>
                </c:pt>
                <c:pt idx="11">
                  <c:v>6.77664812415156E-4</c:v>
                </c:pt>
                <c:pt idx="12">
                  <c:v>6.6681945523466076E-4</c:v>
                </c:pt>
                <c:pt idx="13">
                  <c:v>6.5631577551807487E-4</c:v>
                </c:pt>
                <c:pt idx="14">
                  <c:v>6.461378767849338E-4</c:v>
                </c:pt>
                <c:pt idx="15">
                  <c:v>1.7725808883808979E-4</c:v>
                </c:pt>
                <c:pt idx="16">
                  <c:v>1.765071918505513E-4</c:v>
                </c:pt>
                <c:pt idx="17">
                  <c:v>1.7823815990307388E-4</c:v>
                </c:pt>
                <c:pt idx="18">
                  <c:v>1.2844776581358846E-3</c:v>
                </c:pt>
                <c:pt idx="19">
                  <c:v>1.2460617824544367E-3</c:v>
                </c:pt>
                <c:pt idx="20">
                  <c:v>1.2098772022727945E-3</c:v>
                </c:pt>
                <c:pt idx="21">
                  <c:v>1.0097904518941E-3</c:v>
                </c:pt>
                <c:pt idx="22">
                  <c:v>9.8589614575661099E-4</c:v>
                </c:pt>
                <c:pt idx="23">
                  <c:v>9.6310655414887146E-4</c:v>
                </c:pt>
                <c:pt idx="24">
                  <c:v>9.4134679285809485E-4</c:v>
                </c:pt>
                <c:pt idx="25">
                  <c:v>5.304462043569791E-4</c:v>
                </c:pt>
                <c:pt idx="26">
                  <c:v>5.2377804955085867E-4</c:v>
                </c:pt>
                <c:pt idx="27">
                  <c:v>5.1727546417642504E-4</c:v>
                </c:pt>
                <c:pt idx="28">
                  <c:v>5.0393328378799574E-4</c:v>
                </c:pt>
              </c:numCache>
            </c:numRef>
          </c:xVal>
          <c:yVal>
            <c:numRef>
              <c:f>'C029'!$J$2:$J$30</c:f>
              <c:numCache>
                <c:formatCode>0.000</c:formatCode>
                <c:ptCount val="29"/>
                <c:pt idx="0" formatCode="_-* #,##0.0000_-;\-* #,##0.0000_-;_-* &quot;-&quot;??_-;_-@_-">
                  <c:v>0.24039851724237232</c:v>
                </c:pt>
                <c:pt idx="1">
                  <c:v>0.15007281122167307</c:v>
                </c:pt>
                <c:pt idx="2">
                  <c:v>0.11424858083376628</c:v>
                </c:pt>
                <c:pt idx="3">
                  <c:v>7.4414934957966222E-2</c:v>
                </c:pt>
                <c:pt idx="4">
                  <c:v>5.7581760082207195E-2</c:v>
                </c:pt>
                <c:pt idx="5">
                  <c:v>4.3146074685035583E-2</c:v>
                </c:pt>
                <c:pt idx="6">
                  <c:v>3.0743206540960896E-2</c:v>
                </c:pt>
                <c:pt idx="7">
                  <c:v>1.9690009665050377E-2</c:v>
                </c:pt>
                <c:pt idx="8">
                  <c:v>1.0119148687882601E-2</c:v>
                </c:pt>
                <c:pt idx="9">
                  <c:v>1.4222813220135366E-2</c:v>
                </c:pt>
                <c:pt idx="10">
                  <c:v>1.0967665307969755E-2</c:v>
                </c:pt>
                <c:pt idx="11">
                  <c:v>1.3667422315845055E-2</c:v>
                </c:pt>
                <c:pt idx="12">
                  <c:v>1.3124461778913785E-2</c:v>
                </c:pt>
                <c:pt idx="13">
                  <c:v>1.2560010577562892E-2</c:v>
                </c:pt>
                <c:pt idx="14">
                  <c:v>1.1973039780427746E-2</c:v>
                </c:pt>
                <c:pt idx="15">
                  <c:v>1.2840849195543886E-2</c:v>
                </c:pt>
                <c:pt idx="16">
                  <c:v>1.2917727844655608E-2</c:v>
                </c:pt>
                <c:pt idx="17">
                  <c:v>1.3042708933565482E-2</c:v>
                </c:pt>
                <c:pt idx="18">
                  <c:v>2.4251355753775294E-2</c:v>
                </c:pt>
                <c:pt idx="19">
                  <c:v>2.8421864180352249E-2</c:v>
                </c:pt>
                <c:pt idx="20">
                  <c:v>3.235264473052292E-2</c:v>
                </c:pt>
                <c:pt idx="21">
                  <c:v>3.2643352090771863E-2</c:v>
                </c:pt>
                <c:pt idx="22">
                  <c:v>3.4912251827165265E-2</c:v>
                </c:pt>
                <c:pt idx="23">
                  <c:v>3.7096568412803871E-2</c:v>
                </c:pt>
                <c:pt idx="24">
                  <c:v>3.9184976809744754E-2</c:v>
                </c:pt>
                <c:pt idx="25">
                  <c:v>3.6106692897258146E-2</c:v>
                </c:pt>
                <c:pt idx="26">
                  <c:v>3.6342663015082925E-2</c:v>
                </c:pt>
                <c:pt idx="27">
                  <c:v>3.6570018247512472E-2</c:v>
                </c:pt>
                <c:pt idx="28">
                  <c:v>3.6647735579991188E-2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F-46D0-A176-05352B46F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53880"/>
        <c:axId val="577254272"/>
      </c:scatterChart>
      <c:valAx>
        <c:axId val="577253880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54272"/>
        <c:crosses val="autoZero"/>
        <c:crossBetween val="midCat"/>
      </c:valAx>
      <c:valAx>
        <c:axId val="577254272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538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'C029'!$J$1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'C029'!$C$2:$C$30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21.999999999941792</c:v>
                </c:pt>
                <c:pt idx="2">
                  <c:v>44.666666666627862</c:v>
                </c:pt>
                <c:pt idx="3">
                  <c:v>68.666666666627862</c:v>
                </c:pt>
                <c:pt idx="4">
                  <c:v>92.666666666627862</c:v>
                </c:pt>
                <c:pt idx="5">
                  <c:v>116.66666666662786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189.33333333337214</c:v>
                </c:pt>
                <c:pt idx="9">
                  <c:v>213.33333333337214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333</c:v>
                </c:pt>
                <c:pt idx="15">
                  <c:v>357</c:v>
                </c:pt>
                <c:pt idx="16">
                  <c:v>381</c:v>
                </c:pt>
                <c:pt idx="17">
                  <c:v>404.66666666662786</c:v>
                </c:pt>
                <c:pt idx="18">
                  <c:v>428.66666666662786</c:v>
                </c:pt>
                <c:pt idx="19">
                  <c:v>452.66666666662786</c:v>
                </c:pt>
                <c:pt idx="20">
                  <c:v>476.66666666662786</c:v>
                </c:pt>
                <c:pt idx="21">
                  <c:v>500.66666666662786</c:v>
                </c:pt>
                <c:pt idx="22">
                  <c:v>524.66666666662786</c:v>
                </c:pt>
                <c:pt idx="23">
                  <c:v>548.66666666662786</c:v>
                </c:pt>
                <c:pt idx="24">
                  <c:v>572.66666666662786</c:v>
                </c:pt>
                <c:pt idx="25">
                  <c:v>596.66666666662786</c:v>
                </c:pt>
                <c:pt idx="26">
                  <c:v>620.66666666662786</c:v>
                </c:pt>
                <c:pt idx="27">
                  <c:v>644.66666666662786</c:v>
                </c:pt>
                <c:pt idx="28">
                  <c:v>669</c:v>
                </c:pt>
              </c:numCache>
            </c:numRef>
          </c:xVal>
          <c:yVal>
            <c:numRef>
              <c:f>'C029'!$J$2:$J$30</c:f>
              <c:numCache>
                <c:formatCode>0.000</c:formatCode>
                <c:ptCount val="29"/>
                <c:pt idx="0" formatCode="_-* #,##0.0000_-;\-* #,##0.0000_-;_-* &quot;-&quot;??_-;_-@_-">
                  <c:v>0.24039851724237232</c:v>
                </c:pt>
                <c:pt idx="1">
                  <c:v>0.15007281122167307</c:v>
                </c:pt>
                <c:pt idx="2">
                  <c:v>0.11424858083376628</c:v>
                </c:pt>
                <c:pt idx="3">
                  <c:v>7.4414934957966222E-2</c:v>
                </c:pt>
                <c:pt idx="4">
                  <c:v>5.7581760082207195E-2</c:v>
                </c:pt>
                <c:pt idx="5">
                  <c:v>4.3146074685035583E-2</c:v>
                </c:pt>
                <c:pt idx="6">
                  <c:v>3.0743206540960896E-2</c:v>
                </c:pt>
                <c:pt idx="7">
                  <c:v>1.9690009665050377E-2</c:v>
                </c:pt>
                <c:pt idx="8">
                  <c:v>1.0119148687882601E-2</c:v>
                </c:pt>
                <c:pt idx="9">
                  <c:v>1.4222813220135366E-2</c:v>
                </c:pt>
                <c:pt idx="10">
                  <c:v>1.0967665307969755E-2</c:v>
                </c:pt>
                <c:pt idx="11">
                  <c:v>1.3667422315845055E-2</c:v>
                </c:pt>
                <c:pt idx="12">
                  <c:v>1.3124461778913785E-2</c:v>
                </c:pt>
                <c:pt idx="13">
                  <c:v>1.2560010577562892E-2</c:v>
                </c:pt>
                <c:pt idx="14">
                  <c:v>1.1973039780427746E-2</c:v>
                </c:pt>
                <c:pt idx="15">
                  <c:v>1.2840849195543886E-2</c:v>
                </c:pt>
                <c:pt idx="16">
                  <c:v>1.2917727844655608E-2</c:v>
                </c:pt>
                <c:pt idx="17">
                  <c:v>1.3042708933565482E-2</c:v>
                </c:pt>
                <c:pt idx="18">
                  <c:v>2.4251355753775294E-2</c:v>
                </c:pt>
                <c:pt idx="19">
                  <c:v>2.8421864180352249E-2</c:v>
                </c:pt>
                <c:pt idx="20">
                  <c:v>3.235264473052292E-2</c:v>
                </c:pt>
                <c:pt idx="21">
                  <c:v>3.2643352090771863E-2</c:v>
                </c:pt>
                <c:pt idx="22">
                  <c:v>3.4912251827165265E-2</c:v>
                </c:pt>
                <c:pt idx="23">
                  <c:v>3.7096568412803871E-2</c:v>
                </c:pt>
                <c:pt idx="24">
                  <c:v>3.9184976809744754E-2</c:v>
                </c:pt>
                <c:pt idx="25">
                  <c:v>3.6106692897258146E-2</c:v>
                </c:pt>
                <c:pt idx="26">
                  <c:v>3.6342663015082925E-2</c:v>
                </c:pt>
                <c:pt idx="27">
                  <c:v>3.6570018247512472E-2</c:v>
                </c:pt>
                <c:pt idx="28">
                  <c:v>3.6647735579991188E-2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3-4054-B4E3-2B0F32EE3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55056"/>
        <c:axId val="577255448"/>
      </c:scatterChart>
      <c:valAx>
        <c:axId val="577255056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55448"/>
        <c:crosses val="autoZero"/>
        <c:crossBetween val="midCat"/>
      </c:valAx>
      <c:valAx>
        <c:axId val="577255448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5505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'C029'!$J$1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'C029'!$C$2:$C$30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21.999999999941792</c:v>
                </c:pt>
                <c:pt idx="2">
                  <c:v>44.666666666627862</c:v>
                </c:pt>
                <c:pt idx="3">
                  <c:v>68.666666666627862</c:v>
                </c:pt>
                <c:pt idx="4">
                  <c:v>92.666666666627862</c:v>
                </c:pt>
                <c:pt idx="5">
                  <c:v>116.66666666662786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189.33333333337214</c:v>
                </c:pt>
                <c:pt idx="9">
                  <c:v>213.33333333337214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333</c:v>
                </c:pt>
                <c:pt idx="15">
                  <c:v>357</c:v>
                </c:pt>
                <c:pt idx="16">
                  <c:v>381</c:v>
                </c:pt>
                <c:pt idx="17">
                  <c:v>404.66666666662786</c:v>
                </c:pt>
                <c:pt idx="18">
                  <c:v>428.66666666662786</c:v>
                </c:pt>
                <c:pt idx="19">
                  <c:v>452.66666666662786</c:v>
                </c:pt>
                <c:pt idx="20">
                  <c:v>476.66666666662786</c:v>
                </c:pt>
                <c:pt idx="21">
                  <c:v>500.66666666662786</c:v>
                </c:pt>
                <c:pt idx="22">
                  <c:v>524.66666666662786</c:v>
                </c:pt>
                <c:pt idx="23">
                  <c:v>548.66666666662786</c:v>
                </c:pt>
                <c:pt idx="24">
                  <c:v>572.66666666662786</c:v>
                </c:pt>
                <c:pt idx="25">
                  <c:v>596.66666666662786</c:v>
                </c:pt>
                <c:pt idx="26">
                  <c:v>620.66666666662786</c:v>
                </c:pt>
                <c:pt idx="27">
                  <c:v>644.66666666662786</c:v>
                </c:pt>
                <c:pt idx="28">
                  <c:v>669</c:v>
                </c:pt>
              </c:numCache>
            </c:numRef>
          </c:xVal>
          <c:yVal>
            <c:numRef>
              <c:f>'C029'!$J$2:$J$30</c:f>
              <c:numCache>
                <c:formatCode>0.000</c:formatCode>
                <c:ptCount val="29"/>
                <c:pt idx="0" formatCode="_-* #,##0.0000_-;\-* #,##0.0000_-;_-* &quot;-&quot;??_-;_-@_-">
                  <c:v>0.24039851724237232</c:v>
                </c:pt>
                <c:pt idx="1">
                  <c:v>0.15007281122167307</c:v>
                </c:pt>
                <c:pt idx="2">
                  <c:v>0.11424858083376628</c:v>
                </c:pt>
                <c:pt idx="3">
                  <c:v>7.4414934957966222E-2</c:v>
                </c:pt>
                <c:pt idx="4">
                  <c:v>5.7581760082207195E-2</c:v>
                </c:pt>
                <c:pt idx="5">
                  <c:v>4.3146074685035583E-2</c:v>
                </c:pt>
                <c:pt idx="6">
                  <c:v>3.0743206540960896E-2</c:v>
                </c:pt>
                <c:pt idx="7">
                  <c:v>1.9690009665050377E-2</c:v>
                </c:pt>
                <c:pt idx="8">
                  <c:v>1.0119148687882601E-2</c:v>
                </c:pt>
                <c:pt idx="9">
                  <c:v>1.4222813220135366E-2</c:v>
                </c:pt>
                <c:pt idx="10">
                  <c:v>1.0967665307969755E-2</c:v>
                </c:pt>
                <c:pt idx="11">
                  <c:v>1.3667422315845055E-2</c:v>
                </c:pt>
                <c:pt idx="12">
                  <c:v>1.3124461778913785E-2</c:v>
                </c:pt>
                <c:pt idx="13">
                  <c:v>1.2560010577562892E-2</c:v>
                </c:pt>
                <c:pt idx="14">
                  <c:v>1.1973039780427746E-2</c:v>
                </c:pt>
                <c:pt idx="15">
                  <c:v>1.2840849195543886E-2</c:v>
                </c:pt>
                <c:pt idx="16">
                  <c:v>1.2917727844655608E-2</c:v>
                </c:pt>
                <c:pt idx="17">
                  <c:v>1.3042708933565482E-2</c:v>
                </c:pt>
                <c:pt idx="18">
                  <c:v>2.4251355753775294E-2</c:v>
                </c:pt>
                <c:pt idx="19">
                  <c:v>2.8421864180352249E-2</c:v>
                </c:pt>
                <c:pt idx="20">
                  <c:v>3.235264473052292E-2</c:v>
                </c:pt>
                <c:pt idx="21">
                  <c:v>3.2643352090771863E-2</c:v>
                </c:pt>
                <c:pt idx="22">
                  <c:v>3.4912251827165265E-2</c:v>
                </c:pt>
                <c:pt idx="23">
                  <c:v>3.7096568412803871E-2</c:v>
                </c:pt>
                <c:pt idx="24">
                  <c:v>3.9184976809744754E-2</c:v>
                </c:pt>
                <c:pt idx="25">
                  <c:v>3.6106692897258146E-2</c:v>
                </c:pt>
                <c:pt idx="26">
                  <c:v>3.6342663015082925E-2</c:v>
                </c:pt>
                <c:pt idx="27">
                  <c:v>3.6570018247512472E-2</c:v>
                </c:pt>
                <c:pt idx="28">
                  <c:v>3.6647735579991188E-2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F-4130-B72F-576A7CD21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56232"/>
        <c:axId val="577263680"/>
      </c:scatterChart>
      <c:valAx>
        <c:axId val="577256232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3680"/>
        <c:crosses val="autoZero"/>
        <c:crossBetween val="midCat"/>
      </c:valAx>
      <c:valAx>
        <c:axId val="577263680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5623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'C023'!$J$1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'C023'!$C$2:$C$30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22.000000000116415</c:v>
                </c:pt>
                <c:pt idx="2">
                  <c:v>44.666666666802485</c:v>
                </c:pt>
                <c:pt idx="3">
                  <c:v>68.666666666802485</c:v>
                </c:pt>
                <c:pt idx="4">
                  <c:v>92.666666666802485</c:v>
                </c:pt>
                <c:pt idx="5">
                  <c:v>116.66666666680248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</c:v>
                </c:pt>
                <c:pt idx="9">
                  <c:v>213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332.83333333348855</c:v>
                </c:pt>
                <c:pt idx="15">
                  <c:v>356.83333333348855</c:v>
                </c:pt>
                <c:pt idx="16">
                  <c:v>380.83333333348855</c:v>
                </c:pt>
                <c:pt idx="17">
                  <c:v>404.66666666680248</c:v>
                </c:pt>
                <c:pt idx="18">
                  <c:v>428.66666666680248</c:v>
                </c:pt>
                <c:pt idx="19">
                  <c:v>452.66666666680248</c:v>
                </c:pt>
                <c:pt idx="20">
                  <c:v>476.66666666680248</c:v>
                </c:pt>
                <c:pt idx="21">
                  <c:v>500.66666666680248</c:v>
                </c:pt>
                <c:pt idx="22">
                  <c:v>524.66666666680248</c:v>
                </c:pt>
                <c:pt idx="23">
                  <c:v>548.66666666680248</c:v>
                </c:pt>
                <c:pt idx="24">
                  <c:v>572.66666666680248</c:v>
                </c:pt>
                <c:pt idx="25">
                  <c:v>596.66666666680248</c:v>
                </c:pt>
                <c:pt idx="26">
                  <c:v>620.66666666680248</c:v>
                </c:pt>
                <c:pt idx="27">
                  <c:v>644.66666666680248</c:v>
                </c:pt>
                <c:pt idx="28">
                  <c:v>669.25000000011642</c:v>
                </c:pt>
              </c:numCache>
            </c:numRef>
          </c:xVal>
          <c:yVal>
            <c:numRef>
              <c:f>'C023'!$J$2:$J$30</c:f>
              <c:numCache>
                <c:formatCode>_-* #,##0.0000_-;\-* #,##0.0000_-;_-* "-"??_-;_-@_-</c:formatCode>
                <c:ptCount val="29"/>
                <c:pt idx="0">
                  <c:v>0.2322437541770058</c:v>
                </c:pt>
                <c:pt idx="1">
                  <c:v>0.11208548183864371</c:v>
                </c:pt>
                <c:pt idx="2">
                  <c:v>5.7563109967897902E-2</c:v>
                </c:pt>
                <c:pt idx="3">
                  <c:v>4.7242565106726683E-2</c:v>
                </c:pt>
                <c:pt idx="4">
                  <c:v>3.3000762850363193E-2</c:v>
                </c:pt>
                <c:pt idx="5">
                  <c:v>2.1384848058341413E-2</c:v>
                </c:pt>
                <c:pt idx="6">
                  <c:v>1.1921642509237114E-2</c:v>
                </c:pt>
                <c:pt idx="7">
                  <c:v>1.7650215403697444E-2</c:v>
                </c:pt>
                <c:pt idx="8">
                  <c:v>1.5792657569681286E-2</c:v>
                </c:pt>
                <c:pt idx="9">
                  <c:v>1.5254307979297711E-2</c:v>
                </c:pt>
                <c:pt idx="10">
                  <c:v>1.4383662786019899E-2</c:v>
                </c:pt>
                <c:pt idx="11">
                  <c:v>1.3028880331633628E-2</c:v>
                </c:pt>
                <c:pt idx="12">
                  <c:v>1.2003768111487817E-2</c:v>
                </c:pt>
                <c:pt idx="13">
                  <c:v>1.1040052148084503E-2</c:v>
                </c:pt>
                <c:pt idx="14">
                  <c:v>1.0144762774772402E-2</c:v>
                </c:pt>
                <c:pt idx="15">
                  <c:v>9.2488969117460827E-3</c:v>
                </c:pt>
                <c:pt idx="16">
                  <c:v>8.4965075593954748E-3</c:v>
                </c:pt>
                <c:pt idx="17">
                  <c:v>7.7764094764083908E-3</c:v>
                </c:pt>
                <c:pt idx="18">
                  <c:v>8.8964950817838322E-3</c:v>
                </c:pt>
                <c:pt idx="19">
                  <c:v>9.0414498808049568E-3</c:v>
                </c:pt>
                <c:pt idx="20">
                  <c:v>9.1835869188141347E-3</c:v>
                </c:pt>
                <c:pt idx="21">
                  <c:v>1.1107457595939341E-2</c:v>
                </c:pt>
                <c:pt idx="22">
                  <c:v>1.202291662263566E-2</c:v>
                </c:pt>
                <c:pt idx="23">
                  <c:v>1.2920778035987577E-2</c:v>
                </c:pt>
                <c:pt idx="24">
                  <c:v>1.3801544416672003E-2</c:v>
                </c:pt>
                <c:pt idx="25">
                  <c:v>1.6693006986259421E-2</c:v>
                </c:pt>
                <c:pt idx="26">
                  <c:v>1.85263856237241E-2</c:v>
                </c:pt>
                <c:pt idx="27">
                  <c:v>2.0348395494409335E-2</c:v>
                </c:pt>
                <c:pt idx="28">
                  <c:v>2.1942901364919099E-2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6-45B9-9EE7-8B03C0E68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75048"/>
        <c:axId val="577272696"/>
      </c:scatterChart>
      <c:valAx>
        <c:axId val="577275048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2696"/>
        <c:crosses val="autoZero"/>
        <c:crossBetween val="midCat"/>
      </c:valAx>
      <c:valAx>
        <c:axId val="577272696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50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'C023'!$J$1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'C023'!$C$2:$C$30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22.000000000116415</c:v>
                </c:pt>
                <c:pt idx="2">
                  <c:v>44.666666666802485</c:v>
                </c:pt>
                <c:pt idx="3">
                  <c:v>68.666666666802485</c:v>
                </c:pt>
                <c:pt idx="4">
                  <c:v>92.666666666802485</c:v>
                </c:pt>
                <c:pt idx="5">
                  <c:v>116.66666666680248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</c:v>
                </c:pt>
                <c:pt idx="9">
                  <c:v>213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332.83333333348855</c:v>
                </c:pt>
                <c:pt idx="15">
                  <c:v>356.83333333348855</c:v>
                </c:pt>
                <c:pt idx="16">
                  <c:v>380.83333333348855</c:v>
                </c:pt>
                <c:pt idx="17">
                  <c:v>404.66666666680248</c:v>
                </c:pt>
                <c:pt idx="18">
                  <c:v>428.66666666680248</c:v>
                </c:pt>
                <c:pt idx="19">
                  <c:v>452.66666666680248</c:v>
                </c:pt>
                <c:pt idx="20">
                  <c:v>476.66666666680248</c:v>
                </c:pt>
                <c:pt idx="21">
                  <c:v>500.66666666680248</c:v>
                </c:pt>
                <c:pt idx="22">
                  <c:v>524.66666666680248</c:v>
                </c:pt>
                <c:pt idx="23">
                  <c:v>548.66666666680248</c:v>
                </c:pt>
                <c:pt idx="24">
                  <c:v>572.66666666680248</c:v>
                </c:pt>
                <c:pt idx="25">
                  <c:v>596.66666666680248</c:v>
                </c:pt>
                <c:pt idx="26">
                  <c:v>620.66666666680248</c:v>
                </c:pt>
                <c:pt idx="27">
                  <c:v>644.66666666680248</c:v>
                </c:pt>
                <c:pt idx="28">
                  <c:v>669.25000000011642</c:v>
                </c:pt>
              </c:numCache>
            </c:numRef>
          </c:xVal>
          <c:yVal>
            <c:numRef>
              <c:f>'C023'!$J$2:$J$30</c:f>
              <c:numCache>
                <c:formatCode>_-* #,##0.0000_-;\-* #,##0.0000_-;_-* "-"??_-;_-@_-</c:formatCode>
                <c:ptCount val="29"/>
                <c:pt idx="0">
                  <c:v>0.2322437541770058</c:v>
                </c:pt>
                <c:pt idx="1">
                  <c:v>0.11208548183864371</c:v>
                </c:pt>
                <c:pt idx="2">
                  <c:v>5.7563109967897902E-2</c:v>
                </c:pt>
                <c:pt idx="3">
                  <c:v>4.7242565106726683E-2</c:v>
                </c:pt>
                <c:pt idx="4">
                  <c:v>3.3000762850363193E-2</c:v>
                </c:pt>
                <c:pt idx="5">
                  <c:v>2.1384848058341413E-2</c:v>
                </c:pt>
                <c:pt idx="6">
                  <c:v>1.1921642509237114E-2</c:v>
                </c:pt>
                <c:pt idx="7">
                  <c:v>1.7650215403697444E-2</c:v>
                </c:pt>
                <c:pt idx="8">
                  <c:v>1.5792657569681286E-2</c:v>
                </c:pt>
                <c:pt idx="9">
                  <c:v>1.5254307979297711E-2</c:v>
                </c:pt>
                <c:pt idx="10">
                  <c:v>1.4383662786019899E-2</c:v>
                </c:pt>
                <c:pt idx="11">
                  <c:v>1.3028880331633628E-2</c:v>
                </c:pt>
                <c:pt idx="12">
                  <c:v>1.2003768111487817E-2</c:v>
                </c:pt>
                <c:pt idx="13">
                  <c:v>1.1040052148084503E-2</c:v>
                </c:pt>
                <c:pt idx="14">
                  <c:v>1.0144762774772402E-2</c:v>
                </c:pt>
                <c:pt idx="15">
                  <c:v>9.2488969117460827E-3</c:v>
                </c:pt>
                <c:pt idx="16">
                  <c:v>8.4965075593954748E-3</c:v>
                </c:pt>
                <c:pt idx="17">
                  <c:v>7.7764094764083908E-3</c:v>
                </c:pt>
                <c:pt idx="18">
                  <c:v>8.8964950817838322E-3</c:v>
                </c:pt>
                <c:pt idx="19">
                  <c:v>9.0414498808049568E-3</c:v>
                </c:pt>
                <c:pt idx="20">
                  <c:v>9.1835869188141347E-3</c:v>
                </c:pt>
                <c:pt idx="21">
                  <c:v>1.1107457595939341E-2</c:v>
                </c:pt>
                <c:pt idx="22">
                  <c:v>1.202291662263566E-2</c:v>
                </c:pt>
                <c:pt idx="23">
                  <c:v>1.2920778035987577E-2</c:v>
                </c:pt>
                <c:pt idx="24">
                  <c:v>1.3801544416672003E-2</c:v>
                </c:pt>
                <c:pt idx="25">
                  <c:v>1.6693006986259421E-2</c:v>
                </c:pt>
                <c:pt idx="26">
                  <c:v>1.85263856237241E-2</c:v>
                </c:pt>
                <c:pt idx="27">
                  <c:v>2.0348395494409335E-2</c:v>
                </c:pt>
                <c:pt idx="28">
                  <c:v>2.1942901364919099E-2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7-4A2B-B49C-BBAB51F0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71912"/>
        <c:axId val="577273480"/>
      </c:scatterChart>
      <c:valAx>
        <c:axId val="577271912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3480"/>
        <c:crosses val="autoZero"/>
        <c:crossBetween val="midCat"/>
      </c:valAx>
      <c:valAx>
        <c:axId val="577273480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191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'C024'!$J$1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'C024'!$H$2:$H$30</c:f>
              <c:numCache>
                <c:formatCode>_-* #,##0.00000_-;\-* #,##0.00000_-;_-* "-"??_-;_-@_-</c:formatCode>
                <c:ptCount val="29"/>
                <c:pt idx="0">
                  <c:v>2.4959983272286788E-2</c:v>
                </c:pt>
              </c:numCache>
            </c:numRef>
          </c:xVal>
          <c:yVal>
            <c:numRef>
              <c:f>'C024'!$J$2:$J$30</c:f>
              <c:numCache>
                <c:formatCode>_-* #,##0.0000_-;\-* #,##0.0000_-;_-* "-"??_-;_-@_-</c:formatCode>
                <c:ptCount val="29"/>
                <c:pt idx="0">
                  <c:v>0.23626242192549016</c:v>
                </c:pt>
                <c:pt idx="1">
                  <c:v>0.12056944362280152</c:v>
                </c:pt>
                <c:pt idx="2">
                  <c:v>5.621704602278739E-2</c:v>
                </c:pt>
                <c:pt idx="3">
                  <c:v>4.6979848307519924E-2</c:v>
                </c:pt>
                <c:pt idx="4">
                  <c:v>3.2292238350441892E-2</c:v>
                </c:pt>
                <c:pt idx="5">
                  <c:v>2.0351978799860105E-2</c:v>
                </c:pt>
                <c:pt idx="6">
                  <c:v>1.0663136887209001E-2</c:v>
                </c:pt>
                <c:pt idx="7">
                  <c:v>1.5805187621407316E-2</c:v>
                </c:pt>
                <c:pt idx="8">
                  <c:v>1.3662756413835537E-2</c:v>
                </c:pt>
                <c:pt idx="9">
                  <c:v>1.7352068748535353E-2</c:v>
                </c:pt>
                <c:pt idx="10">
                  <c:v>1.7882244949322324E-2</c:v>
                </c:pt>
                <c:pt idx="11">
                  <c:v>1.371913309336039E-2</c:v>
                </c:pt>
                <c:pt idx="12">
                  <c:v>1.2332317997380363E-2</c:v>
                </c:pt>
                <c:pt idx="13">
                  <c:v>1.1026766738458696E-2</c:v>
                </c:pt>
                <c:pt idx="14">
                  <c:v>9.8035431418342124E-3</c:v>
                </c:pt>
                <c:pt idx="15">
                  <c:v>9.442973267554897E-3</c:v>
                </c:pt>
                <c:pt idx="16">
                  <c:v>8.7430232112817047E-3</c:v>
                </c:pt>
                <c:pt idx="17">
                  <c:v>8.0750084020219191E-3</c:v>
                </c:pt>
                <c:pt idx="18">
                  <c:v>8.0039760267100052E-3</c:v>
                </c:pt>
                <c:pt idx="19">
                  <c:v>7.6037074981277677E-3</c:v>
                </c:pt>
                <c:pt idx="20">
                  <c:v>7.2185357453587841E-3</c:v>
                </c:pt>
                <c:pt idx="21">
                  <c:v>1.1612949767747375E-2</c:v>
                </c:pt>
                <c:pt idx="22">
                  <c:v>1.3517312576198126E-2</c:v>
                </c:pt>
                <c:pt idx="23">
                  <c:v>1.5428995009723917E-2</c:v>
                </c:pt>
                <c:pt idx="24">
                  <c:v>1.734803975088374E-2</c:v>
                </c:pt>
                <c:pt idx="25">
                  <c:v>1.868340381196848E-2</c:v>
                </c:pt>
                <c:pt idx="26">
                  <c:v>2.017058254725948E-2</c:v>
                </c:pt>
                <c:pt idx="27">
                  <c:v>2.1632345538158498E-2</c:v>
                </c:pt>
                <c:pt idx="28">
                  <c:v>2.2856835868811258E-2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0-47BE-BDEE-680DC58CF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65640"/>
        <c:axId val="577266816"/>
      </c:scatterChart>
      <c:valAx>
        <c:axId val="577265640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6816"/>
        <c:crosses val="autoZero"/>
        <c:crossBetween val="midCat"/>
      </c:valAx>
      <c:valAx>
        <c:axId val="577266816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564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'C024'!$J$1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'C024'!$F$2:$F$30</c:f>
              <c:numCache>
                <c:formatCode>0.0000</c:formatCode>
                <c:ptCount val="29"/>
                <c:pt idx="0">
                  <c:v>2.4959983272286788E-2</c:v>
                </c:pt>
                <c:pt idx="1">
                  <c:v>1.8269102824525284E-2</c:v>
                </c:pt>
                <c:pt idx="2">
                  <c:v>7.1574175688415001E-3</c:v>
                </c:pt>
                <c:pt idx="3">
                  <c:v>4.6158576302988384E-3</c:v>
                </c:pt>
                <c:pt idx="4">
                  <c:v>4.1551263854679174E-3</c:v>
                </c:pt>
                <c:pt idx="5">
                  <c:v>3.7780807311783298E-3</c:v>
                </c:pt>
                <c:pt idx="6">
                  <c:v>3.3931164985545209E-3</c:v>
                </c:pt>
                <c:pt idx="7">
                  <c:v>2.0720655171396515E-3</c:v>
                </c:pt>
                <c:pt idx="8">
                  <c:v>1.9876891471678712E-3</c:v>
                </c:pt>
                <c:pt idx="9">
                  <c:v>1.5114315099003612E-3</c:v>
                </c:pt>
                <c:pt idx="10">
                  <c:v>1.4585190710340089E-3</c:v>
                </c:pt>
                <c:pt idx="11">
                  <c:v>1.2408926660212683E-3</c:v>
                </c:pt>
                <c:pt idx="12">
                  <c:v>1.2050033738549859E-3</c:v>
                </c:pt>
                <c:pt idx="13">
                  <c:v>1.1711318515668313E-3</c:v>
                </c:pt>
                <c:pt idx="14">
                  <c:v>1.1470783990078658E-3</c:v>
                </c:pt>
                <c:pt idx="15">
                  <c:v>6.7474399928469351E-4</c:v>
                </c:pt>
                <c:pt idx="16">
                  <c:v>6.6399119033667313E-4</c:v>
                </c:pt>
                <c:pt idx="17">
                  <c:v>6.5814618839574938E-4</c:v>
                </c:pt>
                <c:pt idx="18">
                  <c:v>7.8871838205112467E-4</c:v>
                </c:pt>
                <c:pt idx="19">
                  <c:v>7.740654804951531E-4</c:v>
                </c:pt>
                <c:pt idx="20">
                  <c:v>7.5994711005882573E-4</c:v>
                </c:pt>
                <c:pt idx="21">
                  <c:v>3.1901967867278548E-4</c:v>
                </c:pt>
                <c:pt idx="22">
                  <c:v>3.1659566101603642E-4</c:v>
                </c:pt>
                <c:pt idx="23">
                  <c:v>3.1420820272886019E-4</c:v>
                </c:pt>
                <c:pt idx="24">
                  <c:v>3.1185648290768075E-4</c:v>
                </c:pt>
                <c:pt idx="25">
                  <c:v>5.6110013912627867E-4</c:v>
                </c:pt>
                <c:pt idx="26">
                  <c:v>5.5364442876948622E-4</c:v>
                </c:pt>
                <c:pt idx="27">
                  <c:v>5.4638426090346237E-4</c:v>
                </c:pt>
                <c:pt idx="28">
                  <c:v>5.2651480729631894E-4</c:v>
                </c:pt>
              </c:numCache>
            </c:numRef>
          </c:xVal>
          <c:yVal>
            <c:numRef>
              <c:f>'C024'!$J$2:$J$30</c:f>
              <c:numCache>
                <c:formatCode>_-* #,##0.0000_-;\-* #,##0.0000_-;_-* "-"??_-;_-@_-</c:formatCode>
                <c:ptCount val="29"/>
                <c:pt idx="0">
                  <c:v>0.23626242192549016</c:v>
                </c:pt>
                <c:pt idx="1">
                  <c:v>0.12056944362280152</c:v>
                </c:pt>
                <c:pt idx="2">
                  <c:v>5.621704602278739E-2</c:v>
                </c:pt>
                <c:pt idx="3">
                  <c:v>4.6979848307519924E-2</c:v>
                </c:pt>
                <c:pt idx="4">
                  <c:v>3.2292238350441892E-2</c:v>
                </c:pt>
                <c:pt idx="5">
                  <c:v>2.0351978799860105E-2</c:v>
                </c:pt>
                <c:pt idx="6">
                  <c:v>1.0663136887209001E-2</c:v>
                </c:pt>
                <c:pt idx="7">
                  <c:v>1.5805187621407316E-2</c:v>
                </c:pt>
                <c:pt idx="8">
                  <c:v>1.3662756413835537E-2</c:v>
                </c:pt>
                <c:pt idx="9">
                  <c:v>1.7352068748535353E-2</c:v>
                </c:pt>
                <c:pt idx="10">
                  <c:v>1.7882244949322324E-2</c:v>
                </c:pt>
                <c:pt idx="11">
                  <c:v>1.371913309336039E-2</c:v>
                </c:pt>
                <c:pt idx="12">
                  <c:v>1.2332317997380363E-2</c:v>
                </c:pt>
                <c:pt idx="13">
                  <c:v>1.1026766738458696E-2</c:v>
                </c:pt>
                <c:pt idx="14">
                  <c:v>9.8035431418342124E-3</c:v>
                </c:pt>
                <c:pt idx="15">
                  <c:v>9.442973267554897E-3</c:v>
                </c:pt>
                <c:pt idx="16">
                  <c:v>8.7430232112817047E-3</c:v>
                </c:pt>
                <c:pt idx="17">
                  <c:v>8.0750084020219191E-3</c:v>
                </c:pt>
                <c:pt idx="18">
                  <c:v>8.0039760267100052E-3</c:v>
                </c:pt>
                <c:pt idx="19">
                  <c:v>7.6037074981277677E-3</c:v>
                </c:pt>
                <c:pt idx="20">
                  <c:v>7.2185357453587841E-3</c:v>
                </c:pt>
                <c:pt idx="21">
                  <c:v>1.1612949767747375E-2</c:v>
                </c:pt>
                <c:pt idx="22">
                  <c:v>1.3517312576198126E-2</c:v>
                </c:pt>
                <c:pt idx="23">
                  <c:v>1.5428995009723917E-2</c:v>
                </c:pt>
                <c:pt idx="24">
                  <c:v>1.734803975088374E-2</c:v>
                </c:pt>
                <c:pt idx="25">
                  <c:v>1.868340381196848E-2</c:v>
                </c:pt>
                <c:pt idx="26">
                  <c:v>2.017058254725948E-2</c:v>
                </c:pt>
                <c:pt idx="27">
                  <c:v>2.1632345538158498E-2</c:v>
                </c:pt>
                <c:pt idx="28">
                  <c:v>2.2856835868811258E-2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D-4EF8-B775-24407053D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64072"/>
        <c:axId val="577271520"/>
      </c:scatterChart>
      <c:valAx>
        <c:axId val="577264072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1520"/>
        <c:crosses val="autoZero"/>
        <c:crossBetween val="midCat"/>
      </c:valAx>
      <c:valAx>
        <c:axId val="57727152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40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'C024'!$J$1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'C024'!$C$2:$C$30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22.000000000116415</c:v>
                </c:pt>
                <c:pt idx="2">
                  <c:v>44.666666666802485</c:v>
                </c:pt>
                <c:pt idx="3">
                  <c:v>68.666666666802485</c:v>
                </c:pt>
                <c:pt idx="4">
                  <c:v>92.666666666802485</c:v>
                </c:pt>
                <c:pt idx="5">
                  <c:v>116.66666666680248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</c:v>
                </c:pt>
                <c:pt idx="9">
                  <c:v>213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332.83333333348855</c:v>
                </c:pt>
                <c:pt idx="15">
                  <c:v>356.83333333348855</c:v>
                </c:pt>
                <c:pt idx="16">
                  <c:v>380.83333333348855</c:v>
                </c:pt>
                <c:pt idx="17">
                  <c:v>404.66666666680248</c:v>
                </c:pt>
                <c:pt idx="18">
                  <c:v>428.66666666680248</c:v>
                </c:pt>
                <c:pt idx="19">
                  <c:v>452.66666666680248</c:v>
                </c:pt>
                <c:pt idx="20">
                  <c:v>476.66666666680248</c:v>
                </c:pt>
                <c:pt idx="21">
                  <c:v>500.66666666680248</c:v>
                </c:pt>
                <c:pt idx="22">
                  <c:v>524.66666666680248</c:v>
                </c:pt>
                <c:pt idx="23">
                  <c:v>548.66666666680248</c:v>
                </c:pt>
                <c:pt idx="24">
                  <c:v>572.66666666680248</c:v>
                </c:pt>
                <c:pt idx="25">
                  <c:v>596.66666666680248</c:v>
                </c:pt>
                <c:pt idx="26">
                  <c:v>620.66666666680248</c:v>
                </c:pt>
                <c:pt idx="27">
                  <c:v>644.66666666680248</c:v>
                </c:pt>
                <c:pt idx="28">
                  <c:v>669.25000000011642</c:v>
                </c:pt>
              </c:numCache>
            </c:numRef>
          </c:xVal>
          <c:yVal>
            <c:numRef>
              <c:f>'C024'!$J$2:$J$30</c:f>
              <c:numCache>
                <c:formatCode>_-* #,##0.0000_-;\-* #,##0.0000_-;_-* "-"??_-;_-@_-</c:formatCode>
                <c:ptCount val="29"/>
                <c:pt idx="0">
                  <c:v>0.23626242192549016</c:v>
                </c:pt>
                <c:pt idx="1">
                  <c:v>0.12056944362280152</c:v>
                </c:pt>
                <c:pt idx="2">
                  <c:v>5.621704602278739E-2</c:v>
                </c:pt>
                <c:pt idx="3">
                  <c:v>4.6979848307519924E-2</c:v>
                </c:pt>
                <c:pt idx="4">
                  <c:v>3.2292238350441892E-2</c:v>
                </c:pt>
                <c:pt idx="5">
                  <c:v>2.0351978799860105E-2</c:v>
                </c:pt>
                <c:pt idx="6">
                  <c:v>1.0663136887209001E-2</c:v>
                </c:pt>
                <c:pt idx="7">
                  <c:v>1.5805187621407316E-2</c:v>
                </c:pt>
                <c:pt idx="8">
                  <c:v>1.3662756413835537E-2</c:v>
                </c:pt>
                <c:pt idx="9">
                  <c:v>1.7352068748535353E-2</c:v>
                </c:pt>
                <c:pt idx="10">
                  <c:v>1.7882244949322324E-2</c:v>
                </c:pt>
                <c:pt idx="11">
                  <c:v>1.371913309336039E-2</c:v>
                </c:pt>
                <c:pt idx="12">
                  <c:v>1.2332317997380363E-2</c:v>
                </c:pt>
                <c:pt idx="13">
                  <c:v>1.1026766738458696E-2</c:v>
                </c:pt>
                <c:pt idx="14">
                  <c:v>9.8035431418342124E-3</c:v>
                </c:pt>
                <c:pt idx="15">
                  <c:v>9.442973267554897E-3</c:v>
                </c:pt>
                <c:pt idx="16">
                  <c:v>8.7430232112817047E-3</c:v>
                </c:pt>
                <c:pt idx="17">
                  <c:v>8.0750084020219191E-3</c:v>
                </c:pt>
                <c:pt idx="18">
                  <c:v>8.0039760267100052E-3</c:v>
                </c:pt>
                <c:pt idx="19">
                  <c:v>7.6037074981277677E-3</c:v>
                </c:pt>
                <c:pt idx="20">
                  <c:v>7.2185357453587841E-3</c:v>
                </c:pt>
                <c:pt idx="21">
                  <c:v>1.1612949767747375E-2</c:v>
                </c:pt>
                <c:pt idx="22">
                  <c:v>1.3517312576198126E-2</c:v>
                </c:pt>
                <c:pt idx="23">
                  <c:v>1.5428995009723917E-2</c:v>
                </c:pt>
                <c:pt idx="24">
                  <c:v>1.734803975088374E-2</c:v>
                </c:pt>
                <c:pt idx="25">
                  <c:v>1.868340381196848E-2</c:v>
                </c:pt>
                <c:pt idx="26">
                  <c:v>2.017058254725948E-2</c:v>
                </c:pt>
                <c:pt idx="27">
                  <c:v>2.1632345538158498E-2</c:v>
                </c:pt>
                <c:pt idx="28">
                  <c:v>2.2856835868811258E-2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1-42F7-927B-EC19DE8E1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78968"/>
        <c:axId val="577293864"/>
      </c:scatterChart>
      <c:valAx>
        <c:axId val="577278968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3864"/>
        <c:crosses val="autoZero"/>
        <c:crossBetween val="midCat"/>
      </c:valAx>
      <c:valAx>
        <c:axId val="577293864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896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'C024'!$J$1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'C024'!$C$2:$C$30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22.000000000116415</c:v>
                </c:pt>
                <c:pt idx="2">
                  <c:v>44.666666666802485</c:v>
                </c:pt>
                <c:pt idx="3">
                  <c:v>68.666666666802485</c:v>
                </c:pt>
                <c:pt idx="4">
                  <c:v>92.666666666802485</c:v>
                </c:pt>
                <c:pt idx="5">
                  <c:v>116.66666666680248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</c:v>
                </c:pt>
                <c:pt idx="9">
                  <c:v>213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332.83333333348855</c:v>
                </c:pt>
                <c:pt idx="15">
                  <c:v>356.83333333348855</c:v>
                </c:pt>
                <c:pt idx="16">
                  <c:v>380.83333333348855</c:v>
                </c:pt>
                <c:pt idx="17">
                  <c:v>404.66666666680248</c:v>
                </c:pt>
                <c:pt idx="18">
                  <c:v>428.66666666680248</c:v>
                </c:pt>
                <c:pt idx="19">
                  <c:v>452.66666666680248</c:v>
                </c:pt>
                <c:pt idx="20">
                  <c:v>476.66666666680248</c:v>
                </c:pt>
                <c:pt idx="21">
                  <c:v>500.66666666680248</c:v>
                </c:pt>
                <c:pt idx="22">
                  <c:v>524.66666666680248</c:v>
                </c:pt>
                <c:pt idx="23">
                  <c:v>548.66666666680248</c:v>
                </c:pt>
                <c:pt idx="24">
                  <c:v>572.66666666680248</c:v>
                </c:pt>
                <c:pt idx="25">
                  <c:v>596.66666666680248</c:v>
                </c:pt>
                <c:pt idx="26">
                  <c:v>620.66666666680248</c:v>
                </c:pt>
                <c:pt idx="27">
                  <c:v>644.66666666680248</c:v>
                </c:pt>
                <c:pt idx="28">
                  <c:v>669.25000000011642</c:v>
                </c:pt>
              </c:numCache>
            </c:numRef>
          </c:xVal>
          <c:yVal>
            <c:numRef>
              <c:f>'C024'!$J$2:$J$30</c:f>
              <c:numCache>
                <c:formatCode>_-* #,##0.0000_-;\-* #,##0.0000_-;_-* "-"??_-;_-@_-</c:formatCode>
                <c:ptCount val="29"/>
                <c:pt idx="0">
                  <c:v>0.23626242192549016</c:v>
                </c:pt>
                <c:pt idx="1">
                  <c:v>0.12056944362280152</c:v>
                </c:pt>
                <c:pt idx="2">
                  <c:v>5.621704602278739E-2</c:v>
                </c:pt>
                <c:pt idx="3">
                  <c:v>4.6979848307519924E-2</c:v>
                </c:pt>
                <c:pt idx="4">
                  <c:v>3.2292238350441892E-2</c:v>
                </c:pt>
                <c:pt idx="5">
                  <c:v>2.0351978799860105E-2</c:v>
                </c:pt>
                <c:pt idx="6">
                  <c:v>1.0663136887209001E-2</c:v>
                </c:pt>
                <c:pt idx="7">
                  <c:v>1.5805187621407316E-2</c:v>
                </c:pt>
                <c:pt idx="8">
                  <c:v>1.3662756413835537E-2</c:v>
                </c:pt>
                <c:pt idx="9">
                  <c:v>1.7352068748535353E-2</c:v>
                </c:pt>
                <c:pt idx="10">
                  <c:v>1.7882244949322324E-2</c:v>
                </c:pt>
                <c:pt idx="11">
                  <c:v>1.371913309336039E-2</c:v>
                </c:pt>
                <c:pt idx="12">
                  <c:v>1.2332317997380363E-2</c:v>
                </c:pt>
                <c:pt idx="13">
                  <c:v>1.1026766738458696E-2</c:v>
                </c:pt>
                <c:pt idx="14">
                  <c:v>9.8035431418342124E-3</c:v>
                </c:pt>
                <c:pt idx="15">
                  <c:v>9.442973267554897E-3</c:v>
                </c:pt>
                <c:pt idx="16">
                  <c:v>8.7430232112817047E-3</c:v>
                </c:pt>
                <c:pt idx="17">
                  <c:v>8.0750084020219191E-3</c:v>
                </c:pt>
                <c:pt idx="18">
                  <c:v>8.0039760267100052E-3</c:v>
                </c:pt>
                <c:pt idx="19">
                  <c:v>7.6037074981277677E-3</c:v>
                </c:pt>
                <c:pt idx="20">
                  <c:v>7.2185357453587841E-3</c:v>
                </c:pt>
                <c:pt idx="21">
                  <c:v>1.1612949767747375E-2</c:v>
                </c:pt>
                <c:pt idx="22">
                  <c:v>1.3517312576198126E-2</c:v>
                </c:pt>
                <c:pt idx="23">
                  <c:v>1.5428995009723917E-2</c:v>
                </c:pt>
                <c:pt idx="24">
                  <c:v>1.734803975088374E-2</c:v>
                </c:pt>
                <c:pt idx="25">
                  <c:v>1.868340381196848E-2</c:v>
                </c:pt>
                <c:pt idx="26">
                  <c:v>2.017058254725948E-2</c:v>
                </c:pt>
                <c:pt idx="27">
                  <c:v>2.1632345538158498E-2</c:v>
                </c:pt>
                <c:pt idx="28">
                  <c:v>2.2856835868811258E-2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9-43EE-B793-912DFBC7F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60936"/>
        <c:axId val="577297392"/>
      </c:scatterChart>
      <c:valAx>
        <c:axId val="577260936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7392"/>
        <c:crosses val="autoZero"/>
        <c:crossBetween val="midCat"/>
      </c:valAx>
      <c:valAx>
        <c:axId val="577297392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093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'C030'!$J$1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'C030'!$H$2:$H$30</c:f>
              <c:numCache>
                <c:formatCode>_-* #,##0.00000_-;\-* #,##0.00000_-;_-* "-"??_-;_-@_-</c:formatCode>
                <c:ptCount val="29"/>
                <c:pt idx="0">
                  <c:v>2.4810056144906653E-2</c:v>
                </c:pt>
              </c:numCache>
            </c:numRef>
          </c:xVal>
          <c:yVal>
            <c:numRef>
              <c:f>'C030'!$J$2:$J$30</c:f>
              <c:numCache>
                <c:formatCode>_-* #,##0.0000_-;\-* #,##0.0000_-;_-* "-"??_-;_-@_-</c:formatCode>
                <c:ptCount val="29"/>
                <c:pt idx="0">
                  <c:v>0.22562126971516178</c:v>
                </c:pt>
                <c:pt idx="1">
                  <c:v>0.12271800777629169</c:v>
                </c:pt>
                <c:pt idx="2">
                  <c:v>5.6148077168074954E-2</c:v>
                </c:pt>
                <c:pt idx="3">
                  <c:v>4.5532021884951104E-2</c:v>
                </c:pt>
                <c:pt idx="4">
                  <c:v>3.0699675571516885E-2</c:v>
                </c:pt>
                <c:pt idx="5">
                  <c:v>1.8627014539252782E-2</c:v>
                </c:pt>
                <c:pt idx="6">
                  <c:v>8.8377916069666343E-3</c:v>
                </c:pt>
                <c:pt idx="7">
                  <c:v>1.6528454969252992E-2</c:v>
                </c:pt>
                <c:pt idx="8">
                  <c:v>1.5338113544979406E-2</c:v>
                </c:pt>
                <c:pt idx="9">
                  <c:v>1.4839850940954339E-2</c:v>
                </c:pt>
                <c:pt idx="10">
                  <c:v>1.4146492591620414E-2</c:v>
                </c:pt>
                <c:pt idx="11">
                  <c:v>1.2446373366769729E-2</c:v>
                </c:pt>
                <c:pt idx="12">
                  <c:v>1.1392915977668016E-2</c:v>
                </c:pt>
                <c:pt idx="13">
                  <c:v>1.0405515609066133E-2</c:v>
                </c:pt>
                <c:pt idx="14">
                  <c:v>9.4781384740119032E-3</c:v>
                </c:pt>
                <c:pt idx="15">
                  <c:v>8.8379514338485614E-3</c:v>
                </c:pt>
                <c:pt idx="16">
                  <c:v>8.1761350637569296E-3</c:v>
                </c:pt>
                <c:pt idx="17">
                  <c:v>7.5544039746492002E-3</c:v>
                </c:pt>
                <c:pt idx="18">
                  <c:v>8.2503089718215863E-3</c:v>
                </c:pt>
                <c:pt idx="19">
                  <c:v>8.2404834429218171E-3</c:v>
                </c:pt>
                <c:pt idx="20">
                  <c:v>8.2309285563056684E-3</c:v>
                </c:pt>
                <c:pt idx="21">
                  <c:v>9.5941281818342529E-3</c:v>
                </c:pt>
                <c:pt idx="22">
                  <c:v>1.0135335583065308E-2</c:v>
                </c:pt>
                <c:pt idx="23">
                  <c:v>1.0656995391906132E-2</c:v>
                </c:pt>
                <c:pt idx="24">
                  <c:v>1.1160147345247657E-2</c:v>
                </c:pt>
                <c:pt idx="25">
                  <c:v>1.193076030830926E-2</c:v>
                </c:pt>
                <c:pt idx="26">
                  <c:v>1.2573249576190977E-2</c:v>
                </c:pt>
                <c:pt idx="27">
                  <c:v>1.3200343211351405E-2</c:v>
                </c:pt>
                <c:pt idx="28">
                  <c:v>1.3693016175300391E-2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7-4A08-9273-6F76DAEB4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45256"/>
        <c:axId val="577246824"/>
      </c:scatterChart>
      <c:valAx>
        <c:axId val="577245256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46824"/>
        <c:crosses val="autoZero"/>
        <c:crossBetween val="midCat"/>
      </c:valAx>
      <c:valAx>
        <c:axId val="577246824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4525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419597</xdr:colOff>
      <xdr:row>15</xdr:row>
      <xdr:rowOff>186639</xdr:rowOff>
    </xdr:from>
    <xdr:to>
      <xdr:col>23</xdr:col>
      <xdr:colOff>215509</xdr:colOff>
      <xdr:row>30</xdr:row>
      <xdr:rowOff>65139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72334-5DD7-4D13-9C2B-3E31C223E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346760</xdr:colOff>
      <xdr:row>30</xdr:row>
      <xdr:rowOff>179294</xdr:rowOff>
    </xdr:from>
    <xdr:to>
      <xdr:col>23</xdr:col>
      <xdr:colOff>142672</xdr:colOff>
      <xdr:row>45</xdr:row>
      <xdr:rowOff>58417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79866C-737D-45BD-8B73-7E247F3AE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280148</xdr:colOff>
      <xdr:row>30</xdr:row>
      <xdr:rowOff>123265</xdr:rowOff>
    </xdr:from>
    <xdr:to>
      <xdr:col>29</xdr:col>
      <xdr:colOff>580325</xdr:colOff>
      <xdr:row>45</xdr:row>
      <xdr:rowOff>1765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AE6647E-8741-47C4-99F8-2FBDDA5D7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302559</xdr:colOff>
      <xdr:row>15</xdr:row>
      <xdr:rowOff>168088</xdr:rowOff>
    </xdr:from>
    <xdr:to>
      <xdr:col>29</xdr:col>
      <xdr:colOff>602736</xdr:colOff>
      <xdr:row>30</xdr:row>
      <xdr:rowOff>46588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33259176-CBC6-4903-844C-644C0F125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16</xdr:row>
      <xdr:rowOff>0</xdr:rowOff>
    </xdr:from>
    <xdr:to>
      <xdr:col>22</xdr:col>
      <xdr:colOff>266559</xdr:colOff>
      <xdr:row>30</xdr:row>
      <xdr:rowOff>69000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27189C6-28E2-45A6-8A39-EA302AD18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22</xdr:col>
      <xdr:colOff>266559</xdr:colOff>
      <xdr:row>45</xdr:row>
      <xdr:rowOff>69000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DCEA8-9E65-4019-8D54-7FCE1650B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11206</xdr:colOff>
      <xdr:row>31</xdr:row>
      <xdr:rowOff>0</xdr:rowOff>
    </xdr:from>
    <xdr:to>
      <xdr:col>29</xdr:col>
      <xdr:colOff>311383</xdr:colOff>
      <xdr:row>45</xdr:row>
      <xdr:rowOff>69000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EF44E8F6-E62E-4D59-A0D1-C76D0D127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16</xdr:row>
      <xdr:rowOff>0</xdr:rowOff>
    </xdr:from>
    <xdr:to>
      <xdr:col>29</xdr:col>
      <xdr:colOff>300177</xdr:colOff>
      <xdr:row>30</xdr:row>
      <xdr:rowOff>69000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30702F47-5E1A-4F44-9D23-BE703DF42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17</xdr:row>
      <xdr:rowOff>0</xdr:rowOff>
    </xdr:from>
    <xdr:to>
      <xdr:col>22</xdr:col>
      <xdr:colOff>266559</xdr:colOff>
      <xdr:row>31</xdr:row>
      <xdr:rowOff>69000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E19FA-DEE1-45D4-8087-C8D17C6F4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22</xdr:col>
      <xdr:colOff>266559</xdr:colOff>
      <xdr:row>46</xdr:row>
      <xdr:rowOff>69000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3DD80-76C0-4C56-8382-EFAFB75A8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91888</xdr:colOff>
      <xdr:row>32</xdr:row>
      <xdr:rowOff>11206</xdr:rowOff>
    </xdr:from>
    <xdr:to>
      <xdr:col>29</xdr:col>
      <xdr:colOff>392065</xdr:colOff>
      <xdr:row>46</xdr:row>
      <xdr:rowOff>80206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A42E1CE-2225-4582-97C0-6D3E8695A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80682</xdr:colOff>
      <xdr:row>17</xdr:row>
      <xdr:rowOff>11206</xdr:rowOff>
    </xdr:from>
    <xdr:to>
      <xdr:col>29</xdr:col>
      <xdr:colOff>380859</xdr:colOff>
      <xdr:row>31</xdr:row>
      <xdr:rowOff>80206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CC3C29F-A3EA-485F-83EE-626FD0FF4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11206</xdr:colOff>
      <xdr:row>16</xdr:row>
      <xdr:rowOff>7844</xdr:rowOff>
    </xdr:from>
    <xdr:to>
      <xdr:col>21</xdr:col>
      <xdr:colOff>277765</xdr:colOff>
      <xdr:row>30</xdr:row>
      <xdr:rowOff>76844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A07BE82-D765-4FDA-B3EB-C0FFAD366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11206</xdr:colOff>
      <xdr:row>31</xdr:row>
      <xdr:rowOff>7844</xdr:rowOff>
    </xdr:from>
    <xdr:to>
      <xdr:col>21</xdr:col>
      <xdr:colOff>277765</xdr:colOff>
      <xdr:row>45</xdr:row>
      <xdr:rowOff>76844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ED00B-07E9-4850-AF3E-23E6E9798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103094</xdr:colOff>
      <xdr:row>31</xdr:row>
      <xdr:rowOff>19050</xdr:rowOff>
    </xdr:from>
    <xdr:to>
      <xdr:col>28</xdr:col>
      <xdr:colOff>403271</xdr:colOff>
      <xdr:row>45</xdr:row>
      <xdr:rowOff>88050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BCA1605-90BE-454F-93A8-1D72D2EDF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91888</xdr:colOff>
      <xdr:row>16</xdr:row>
      <xdr:rowOff>19050</xdr:rowOff>
    </xdr:from>
    <xdr:to>
      <xdr:col>28</xdr:col>
      <xdr:colOff>392065</xdr:colOff>
      <xdr:row>30</xdr:row>
      <xdr:rowOff>88050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C1F3042D-1D35-477F-95B7-9D226E95F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605117</xdr:colOff>
      <xdr:row>16</xdr:row>
      <xdr:rowOff>11206</xdr:rowOff>
    </xdr:from>
    <xdr:to>
      <xdr:col>21</xdr:col>
      <xdr:colOff>266558</xdr:colOff>
      <xdr:row>30</xdr:row>
      <xdr:rowOff>80206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BF8F12A-0517-4C52-9AC5-2FCB235B8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605117</xdr:colOff>
      <xdr:row>31</xdr:row>
      <xdr:rowOff>11206</xdr:rowOff>
    </xdr:from>
    <xdr:to>
      <xdr:col>21</xdr:col>
      <xdr:colOff>266558</xdr:colOff>
      <xdr:row>45</xdr:row>
      <xdr:rowOff>80206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5D8531-2978-430E-969D-BCE578D67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91887</xdr:colOff>
      <xdr:row>31</xdr:row>
      <xdr:rowOff>22412</xdr:rowOff>
    </xdr:from>
    <xdr:to>
      <xdr:col>28</xdr:col>
      <xdr:colOff>392064</xdr:colOff>
      <xdr:row>45</xdr:row>
      <xdr:rowOff>91412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1FB7EB4-C0B8-49E2-B8CC-5848F3348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80681</xdr:colOff>
      <xdr:row>16</xdr:row>
      <xdr:rowOff>22412</xdr:rowOff>
    </xdr:from>
    <xdr:to>
      <xdr:col>28</xdr:col>
      <xdr:colOff>380858</xdr:colOff>
      <xdr:row>30</xdr:row>
      <xdr:rowOff>91412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E0E00311-44E9-4C9E-96B7-6D5158A9F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16</xdr:row>
      <xdr:rowOff>0</xdr:rowOff>
    </xdr:from>
    <xdr:to>
      <xdr:col>21</xdr:col>
      <xdr:colOff>266559</xdr:colOff>
      <xdr:row>30</xdr:row>
      <xdr:rowOff>69000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D3DFD47-76D6-43E6-B6CA-46EBE90AE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21</xdr:col>
      <xdr:colOff>266559</xdr:colOff>
      <xdr:row>45</xdr:row>
      <xdr:rowOff>69000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7F3395-0195-49C8-9785-A232A5B9D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91888</xdr:colOff>
      <xdr:row>31</xdr:row>
      <xdr:rowOff>11206</xdr:rowOff>
    </xdr:from>
    <xdr:to>
      <xdr:col>28</xdr:col>
      <xdr:colOff>392065</xdr:colOff>
      <xdr:row>45</xdr:row>
      <xdr:rowOff>80206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749CEEBB-D8A6-4E13-9C60-12C46B368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80682</xdr:colOff>
      <xdr:row>16</xdr:row>
      <xdr:rowOff>11206</xdr:rowOff>
    </xdr:from>
    <xdr:to>
      <xdr:col>28</xdr:col>
      <xdr:colOff>380859</xdr:colOff>
      <xdr:row>30</xdr:row>
      <xdr:rowOff>80206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DA5CFC52-75D6-4817-BEEE-0DCD2BB5A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en-c\Downloads\qp_Solver%20(1).xlsx" TargetMode="External"/><Relationship Id="rId1" Type="http://schemas.openxmlformats.org/officeDocument/2006/relationships/externalLinkPath" Target="qp_Solve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ample"/>
      <sheetName val="C097"/>
      <sheetName val="C098"/>
      <sheetName val="C0023_via"/>
      <sheetName val="C024_via"/>
      <sheetName val="C030_via"/>
      <sheetName val="Comparison qP"/>
    </sheetNames>
    <sheetDataSet>
      <sheetData sheetId="0" refreshError="1"/>
      <sheetData sheetId="1">
        <row r="4">
          <cell r="D4">
            <v>0</v>
          </cell>
        </row>
      </sheetData>
      <sheetData sheetId="2">
        <row r="4">
          <cell r="D4">
            <v>0</v>
          </cell>
        </row>
      </sheetData>
      <sheetData sheetId="3">
        <row r="3">
          <cell r="I3" t="str">
            <v>qP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77F0-13A8-4C9A-A96D-CDEC6241E7AE}">
  <dimension ref="A1:C17"/>
  <sheetViews>
    <sheetView workbookViewId="0">
      <selection activeCell="C1" sqref="C1"/>
    </sheetView>
  </sheetViews>
  <sheetFormatPr defaultRowHeight="15" x14ac:dyDescent="0.25"/>
  <sheetData>
    <row r="1" spans="1:3" ht="16.5" thickBot="1" x14ac:dyDescent="0.3">
      <c r="A1" s="61" t="s">
        <v>84</v>
      </c>
      <c r="B1" s="62" t="s">
        <v>85</v>
      </c>
      <c r="C1" t="s">
        <v>86</v>
      </c>
    </row>
    <row r="2" spans="1:3" ht="15.75" x14ac:dyDescent="0.25">
      <c r="A2" s="63" t="s">
        <v>87</v>
      </c>
      <c r="B2" s="64">
        <v>1.4684348896801891E-2</v>
      </c>
      <c r="C2" s="65">
        <v>2.4466289284181202E-4</v>
      </c>
    </row>
    <row r="3" spans="1:3" ht="15.75" x14ac:dyDescent="0.25">
      <c r="A3" s="63" t="s">
        <v>88</v>
      </c>
      <c r="B3" s="64">
        <v>1.4979512326190636E-2</v>
      </c>
      <c r="C3" s="65">
        <v>2.5282270608996827E-4</v>
      </c>
    </row>
    <row r="4" spans="1:3" ht="15.75" x14ac:dyDescent="0.25">
      <c r="A4" s="63" t="s">
        <v>87</v>
      </c>
      <c r="B4" s="64">
        <v>2.4122663168251891E-2</v>
      </c>
      <c r="C4" s="65">
        <v>5.0944671825856427E-4</v>
      </c>
    </row>
    <row r="5" spans="1:3" ht="15.75" x14ac:dyDescent="0.25">
      <c r="A5" s="63" t="s">
        <v>88</v>
      </c>
      <c r="B5" s="64">
        <v>2.4971451602068921E-2</v>
      </c>
      <c r="C5" s="65">
        <v>5.9161852344298863E-4</v>
      </c>
    </row>
    <row r="6" spans="1:3" ht="15.75" x14ac:dyDescent="0.25">
      <c r="A6" s="63" t="s">
        <v>89</v>
      </c>
      <c r="B6" s="64">
        <v>4.5814134007167745E-2</v>
      </c>
      <c r="C6" s="65">
        <v>7.7283211373728282E-4</v>
      </c>
    </row>
    <row r="7" spans="1:3" ht="15.75" x14ac:dyDescent="0.25">
      <c r="A7" s="63" t="s">
        <v>90</v>
      </c>
      <c r="B7" s="64">
        <v>4.9426837491571139E-2</v>
      </c>
      <c r="C7" s="65">
        <v>7.7775582001931524E-4</v>
      </c>
    </row>
    <row r="8" spans="1:3" ht="15.75" x14ac:dyDescent="0.25">
      <c r="A8" s="63" t="s">
        <v>91</v>
      </c>
      <c r="B8" s="66">
        <v>7.4186383148647297E-2</v>
      </c>
      <c r="C8" s="65">
        <v>1.0026827331045035E-3</v>
      </c>
    </row>
    <row r="9" spans="1:3" ht="15.75" x14ac:dyDescent="0.25">
      <c r="A9" s="63" t="s">
        <v>92</v>
      </c>
      <c r="B9" s="66">
        <v>7.4456466524433593E-2</v>
      </c>
      <c r="C9" s="65">
        <v>1.0379447579093044E-3</v>
      </c>
    </row>
    <row r="10" spans="1:3" ht="15.75" x14ac:dyDescent="0.25">
      <c r="A10" s="63" t="s">
        <v>90</v>
      </c>
      <c r="B10" s="64">
        <v>9.8853674983142278E-2</v>
      </c>
      <c r="C10" s="65">
        <v>1.2016989646065899E-3</v>
      </c>
    </row>
    <row r="11" spans="1:3" ht="15.75" x14ac:dyDescent="0.25">
      <c r="A11" s="63" t="s">
        <v>93</v>
      </c>
      <c r="B11" s="64">
        <v>0.1</v>
      </c>
      <c r="C11" s="65">
        <v>1.1527667346712396E-3</v>
      </c>
    </row>
    <row r="12" spans="1:3" ht="15.75" x14ac:dyDescent="0.25">
      <c r="A12" s="63" t="s">
        <v>89</v>
      </c>
      <c r="B12" s="64">
        <v>0.12031546371169012</v>
      </c>
      <c r="C12" s="65">
        <v>1.2501388691055235E-3</v>
      </c>
    </row>
    <row r="13" spans="1:3" ht="15.75" x14ac:dyDescent="0.25">
      <c r="A13" s="63" t="s">
        <v>94</v>
      </c>
      <c r="B13" s="64">
        <v>0.12053342650826927</v>
      </c>
      <c r="C13" s="65">
        <v>1.1493412495511386E-3</v>
      </c>
    </row>
    <row r="14" spans="1:3" ht="15.75" x14ac:dyDescent="0.25">
      <c r="A14" s="63" t="s">
        <v>95</v>
      </c>
      <c r="B14" s="67">
        <v>0.15712693923030768</v>
      </c>
      <c r="C14" s="65">
        <v>1.2600325826325458E-3</v>
      </c>
    </row>
    <row r="15" spans="1:3" ht="15.75" x14ac:dyDescent="0.25">
      <c r="A15" s="63" t="s">
        <v>96</v>
      </c>
      <c r="B15" s="68">
        <v>0.15604641168886979</v>
      </c>
      <c r="C15" s="65">
        <v>1.2218350690903826E-3</v>
      </c>
    </row>
    <row r="16" spans="1:3" ht="15.75" x14ac:dyDescent="0.25">
      <c r="A16" s="63" t="s">
        <v>97</v>
      </c>
      <c r="B16" s="68">
        <v>0.16897621853062711</v>
      </c>
      <c r="C16" s="65">
        <v>1.3149329789789283E-3</v>
      </c>
    </row>
    <row r="17" spans="1:3" ht="15.75" x14ac:dyDescent="0.25">
      <c r="A17" s="63" t="s">
        <v>98</v>
      </c>
      <c r="B17" s="68">
        <v>0.17121433735142316</v>
      </c>
      <c r="C17" s="65">
        <v>1.2374400173177174E-3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AA398-9F84-495C-8C4E-78290CBBFE37}">
  <dimension ref="A1:AW47"/>
  <sheetViews>
    <sheetView zoomScale="85" zoomScaleNormal="85" workbookViewId="0">
      <selection activeCell="E39" sqref="E39"/>
    </sheetView>
  </sheetViews>
  <sheetFormatPr defaultColWidth="9.140625" defaultRowHeight="15" x14ac:dyDescent="0.25"/>
  <cols>
    <col min="5" max="5" width="13.85546875" bestFit="1" customWidth="1"/>
    <col min="6" max="6" width="13.85546875" customWidth="1"/>
    <col min="7" max="7" width="19.42578125" bestFit="1" customWidth="1"/>
    <col min="8" max="8" width="11" bestFit="1" customWidth="1"/>
    <col min="9" max="9" width="9" bestFit="1" customWidth="1"/>
    <col min="11" max="11" width="11" bestFit="1" customWidth="1"/>
    <col min="12" max="12" width="12.42578125" bestFit="1" customWidth="1"/>
    <col min="13" max="14" width="12.28515625" bestFit="1" customWidth="1"/>
    <col min="15" max="15" width="11.5703125" bestFit="1" customWidth="1"/>
    <col min="16" max="16" width="5.7109375" bestFit="1" customWidth="1"/>
    <col min="17" max="17" width="5.7109375" customWidth="1"/>
    <col min="18" max="18" width="7.7109375" bestFit="1" customWidth="1"/>
    <col min="19" max="20" width="16.28515625" bestFit="1" customWidth="1"/>
    <col min="21" max="21" width="11.5703125" bestFit="1" customWidth="1"/>
    <col min="22" max="22" width="12.140625" bestFit="1" customWidth="1"/>
    <col min="23" max="23" width="7" bestFit="1" customWidth="1"/>
    <col min="24" max="24" width="7.7109375" bestFit="1" customWidth="1"/>
    <col min="25" max="25" width="11.5703125" bestFit="1" customWidth="1"/>
    <col min="26" max="26" width="8.140625" bestFit="1" customWidth="1"/>
    <col min="27" max="27" width="9.5703125" bestFit="1" customWidth="1"/>
    <col min="28" max="29" width="13.28515625" bestFit="1" customWidth="1"/>
    <col min="30" max="30" width="9" bestFit="1" customWidth="1"/>
    <col min="31" max="31" width="6.85546875" bestFit="1" customWidth="1"/>
    <col min="32" max="32" width="7.85546875" bestFit="1" customWidth="1"/>
    <col min="33" max="33" width="9.85546875" bestFit="1" customWidth="1"/>
    <col min="34" max="34" width="12.5703125" bestFit="1" customWidth="1"/>
    <col min="35" max="35" width="11.7109375" bestFit="1" customWidth="1"/>
    <col min="36" max="36" width="14.5703125" bestFit="1" customWidth="1"/>
    <col min="37" max="37" width="11.85546875" bestFit="1" customWidth="1"/>
    <col min="38" max="38" width="15" bestFit="1" customWidth="1"/>
    <col min="39" max="39" width="13.28515625" bestFit="1" customWidth="1"/>
    <col min="40" max="40" width="15.5703125" bestFit="1" customWidth="1"/>
    <col min="41" max="41" width="14.140625" bestFit="1" customWidth="1"/>
    <col min="42" max="42" width="17" bestFit="1" customWidth="1"/>
    <col min="43" max="43" width="14.7109375" bestFit="1" customWidth="1"/>
    <col min="44" max="44" width="17.5703125" bestFit="1" customWidth="1"/>
    <col min="45" max="45" width="13.28515625" bestFit="1" customWidth="1"/>
    <col min="46" max="46" width="9" bestFit="1" customWidth="1"/>
    <col min="47" max="47" width="8.4257812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Z1">
        <v>3.3</v>
      </c>
    </row>
    <row r="2" spans="1:49" x14ac:dyDescent="0.25">
      <c r="A2">
        <v>24</v>
      </c>
      <c r="B2" s="1" t="s">
        <v>16</v>
      </c>
      <c r="C2">
        <v>0</v>
      </c>
      <c r="D2" s="2">
        <f>W5</f>
        <v>4.7600000000002751</v>
      </c>
      <c r="E2" s="2">
        <f>Y5</f>
        <v>4.6024440000002658</v>
      </c>
      <c r="F2" s="3">
        <f>AA5</f>
        <v>2.4846324336343487E-2</v>
      </c>
      <c r="G2" s="4">
        <f>AM5</f>
        <v>43.02</v>
      </c>
      <c r="H2" s="3">
        <f>AA5</f>
        <v>2.4846324336343487E-2</v>
      </c>
      <c r="I2" s="5"/>
      <c r="J2" s="6">
        <f>G2/E2*H2</f>
        <v>0.2322437541770058</v>
      </c>
      <c r="K2" s="5"/>
      <c r="L2" s="7">
        <f>G2</f>
        <v>43.02</v>
      </c>
      <c r="M2" s="8">
        <f>L2-G2</f>
        <v>0</v>
      </c>
      <c r="N2" s="9">
        <f>M2*M2</f>
        <v>0</v>
      </c>
      <c r="O2" s="10"/>
      <c r="Q2" s="11"/>
    </row>
    <row r="3" spans="1:49" x14ac:dyDescent="0.25">
      <c r="A3" s="12">
        <f t="shared" ref="A3:A30" si="0">C3-C2</f>
        <v>22.000000000116415</v>
      </c>
      <c r="B3" s="1" t="s">
        <v>17</v>
      </c>
      <c r="C3" s="13">
        <f>C2+$V$6</f>
        <v>22.000000000116415</v>
      </c>
      <c r="D3" s="2">
        <f>W6</f>
        <v>7.0142857142856583</v>
      </c>
      <c r="E3" s="2">
        <f>Y6</f>
        <v>6.7035528571428031</v>
      </c>
      <c r="F3" s="3">
        <f>LN(D3/D2)/A3</f>
        <v>1.7622782613623437E-2</v>
      </c>
      <c r="G3" s="4">
        <f>AM6</f>
        <v>38.76</v>
      </c>
      <c r="H3" s="14"/>
      <c r="I3" s="5">
        <f t="shared" ref="I3:I30" si="1">(G2)*EXP(-A3*0.025)</f>
        <v>24.820380842496302</v>
      </c>
      <c r="J3" s="15">
        <v>0.11208548183864371</v>
      </c>
      <c r="K3" s="5">
        <f t="shared" ref="K3:K30" si="2">((E3+E2)/2)*J3*A3</f>
        <v>13.939619159463557</v>
      </c>
      <c r="L3" s="5">
        <f t="shared" ref="L3:L30" si="3">K3+I3</f>
        <v>38.76000000195986</v>
      </c>
      <c r="M3" s="8">
        <f t="shared" ref="M3:M28" si="4">L3-G3</f>
        <v>1.9598616063376539E-9</v>
      </c>
      <c r="N3" s="9">
        <f>M3*M3</f>
        <v>3.8410575159964092E-18</v>
      </c>
      <c r="O3" s="16">
        <f>G3*0.035*24</f>
        <v>32.558399999999999</v>
      </c>
      <c r="P3">
        <f>0.035*24</f>
        <v>0.84000000000000008</v>
      </c>
      <c r="Q3" s="11"/>
      <c r="R3" s="17"/>
      <c r="S3" s="18" t="s">
        <v>18</v>
      </c>
      <c r="T3" s="18" t="s">
        <v>19</v>
      </c>
      <c r="U3" s="18" t="s">
        <v>0</v>
      </c>
      <c r="V3" s="18" t="s">
        <v>0</v>
      </c>
      <c r="W3" s="18" t="s">
        <v>20</v>
      </c>
      <c r="X3" s="18" t="s">
        <v>21</v>
      </c>
      <c r="Y3" s="18" t="s">
        <v>22</v>
      </c>
      <c r="Z3" s="18" t="s">
        <v>23</v>
      </c>
      <c r="AA3" s="18" t="s">
        <v>24</v>
      </c>
      <c r="AB3" s="18" t="s">
        <v>25</v>
      </c>
      <c r="AC3" s="18" t="s">
        <v>26</v>
      </c>
      <c r="AD3" s="18" t="s">
        <v>27</v>
      </c>
      <c r="AE3" s="18" t="s">
        <v>28</v>
      </c>
      <c r="AF3" s="18" t="s">
        <v>29</v>
      </c>
      <c r="AG3" s="18" t="s">
        <v>30</v>
      </c>
      <c r="AH3" s="18" t="s">
        <v>31</v>
      </c>
      <c r="AI3" s="18" t="s">
        <v>32</v>
      </c>
      <c r="AJ3" s="18" t="s">
        <v>33</v>
      </c>
      <c r="AK3" s="18" t="s">
        <v>34</v>
      </c>
      <c r="AL3" s="18" t="s">
        <v>35</v>
      </c>
      <c r="AM3" s="18" t="s">
        <v>36</v>
      </c>
      <c r="AN3" s="18" t="s">
        <v>37</v>
      </c>
      <c r="AO3" s="18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44</v>
      </c>
      <c r="AW3" s="18" t="s">
        <v>45</v>
      </c>
    </row>
    <row r="4" spans="1:49" x14ac:dyDescent="0.25">
      <c r="A4" s="12">
        <f t="shared" si="0"/>
        <v>22.666666666686069</v>
      </c>
      <c r="B4" s="1" t="s">
        <v>46</v>
      </c>
      <c r="C4" s="13">
        <f>V7</f>
        <v>44.666666666802485</v>
      </c>
      <c r="D4" s="2">
        <f>W7</f>
        <v>8.2799999999998875</v>
      </c>
      <c r="E4" s="2">
        <f>Y7</f>
        <v>7.9305839999998922</v>
      </c>
      <c r="F4" s="3">
        <f t="shared" ref="F4:F30" si="5">LN(D4/D3)/A4</f>
        <v>7.3188565875820224E-3</v>
      </c>
      <c r="G4" s="4">
        <f>AM7</f>
        <v>31.54</v>
      </c>
      <c r="H4" s="14"/>
      <c r="I4" s="5">
        <f t="shared" si="1"/>
        <v>21.9929538025612</v>
      </c>
      <c r="J4" s="15">
        <v>5.7563109967897902E-2</v>
      </c>
      <c r="K4" s="5">
        <f t="shared" si="2"/>
        <v>9.5470461975285303</v>
      </c>
      <c r="L4" s="5">
        <f t="shared" si="3"/>
        <v>31.54000000008973</v>
      </c>
      <c r="M4" s="8">
        <f t="shared" si="4"/>
        <v>8.9730889385464252E-11</v>
      </c>
      <c r="N4" s="9">
        <f>M4*M4</f>
        <v>8.0516325099064212E-21</v>
      </c>
      <c r="O4" s="16">
        <f t="shared" ref="O4:O30" si="6">G4*0.035*24</f>
        <v>26.493600000000001</v>
      </c>
      <c r="P4">
        <f t="shared" ref="P4:P30" si="7">0.035*24</f>
        <v>0.84000000000000008</v>
      </c>
      <c r="Q4" s="11"/>
      <c r="R4" s="18" t="s">
        <v>47</v>
      </c>
      <c r="S4" s="18"/>
      <c r="T4" s="18"/>
      <c r="U4" s="18" t="s">
        <v>48</v>
      </c>
      <c r="V4" s="18" t="s">
        <v>49</v>
      </c>
      <c r="W4" s="18" t="s">
        <v>50</v>
      </c>
      <c r="X4" s="18" t="s">
        <v>51</v>
      </c>
      <c r="Y4" s="18" t="s">
        <v>50</v>
      </c>
      <c r="Z4" s="18"/>
      <c r="AA4" s="18" t="s">
        <v>52</v>
      </c>
      <c r="AB4" s="18" t="s">
        <v>48</v>
      </c>
      <c r="AC4" s="18" t="s">
        <v>52</v>
      </c>
      <c r="AD4" s="18" t="s">
        <v>50</v>
      </c>
      <c r="AE4" s="18" t="s">
        <v>53</v>
      </c>
      <c r="AF4" s="18" t="s">
        <v>53</v>
      </c>
      <c r="AG4" s="18" t="s">
        <v>54</v>
      </c>
      <c r="AH4" s="18" t="s">
        <v>54</v>
      </c>
      <c r="AI4" s="18" t="s">
        <v>54</v>
      </c>
      <c r="AJ4" s="18" t="s">
        <v>54</v>
      </c>
      <c r="AK4" s="18" t="s">
        <v>54</v>
      </c>
      <c r="AL4" s="18" t="s">
        <v>54</v>
      </c>
      <c r="AM4" s="18" t="s">
        <v>54</v>
      </c>
      <c r="AN4" s="18" t="s">
        <v>54</v>
      </c>
      <c r="AO4" s="18" t="s">
        <v>54</v>
      </c>
      <c r="AP4" s="18" t="s">
        <v>54</v>
      </c>
      <c r="AQ4" s="18" t="s">
        <v>54</v>
      </c>
      <c r="AR4" s="18" t="s">
        <v>54</v>
      </c>
      <c r="AS4" s="18" t="s">
        <v>55</v>
      </c>
      <c r="AT4" s="18" t="s">
        <v>55</v>
      </c>
      <c r="AU4" s="18" t="s">
        <v>56</v>
      </c>
      <c r="AV4" s="18" t="s">
        <v>56</v>
      </c>
      <c r="AW4" s="18" t="s">
        <v>56</v>
      </c>
    </row>
    <row r="5" spans="1:49" x14ac:dyDescent="0.25">
      <c r="A5" s="12">
        <f t="shared" si="0"/>
        <v>24</v>
      </c>
      <c r="B5" s="19"/>
      <c r="C5" s="20">
        <f>C4+$A$2</f>
        <v>68.666666666802485</v>
      </c>
      <c r="D5" s="21">
        <f>(D8-D4)/4+D4</f>
        <v>9.2324999999999768</v>
      </c>
      <c r="E5" s="21">
        <f t="shared" ref="E5:G5" si="8">(E8-E4)/4+E4</f>
        <v>8.8806697499999778</v>
      </c>
      <c r="F5" s="3">
        <f t="shared" si="5"/>
        <v>4.5369541394759978E-3</v>
      </c>
      <c r="G5" s="22">
        <f t="shared" si="8"/>
        <v>26.84</v>
      </c>
      <c r="H5" s="23"/>
      <c r="I5" s="5">
        <f t="shared" si="1"/>
        <v>17.30951900240559</v>
      </c>
      <c r="J5" s="15">
        <v>4.7242565106726683E-2</v>
      </c>
      <c r="K5" s="5">
        <f t="shared" si="2"/>
        <v>9.5304809977208649</v>
      </c>
      <c r="L5" s="5">
        <f t="shared" si="3"/>
        <v>26.840000000126455</v>
      </c>
      <c r="M5" s="8">
        <f t="shared" si="4"/>
        <v>1.2645529068322503E-10</v>
      </c>
      <c r="N5" s="9">
        <f t="shared" ref="N5:N30" si="9">M5*M5</f>
        <v>1.5990940541778939E-20</v>
      </c>
      <c r="O5" s="16">
        <f t="shared" si="6"/>
        <v>22.545600000000004</v>
      </c>
      <c r="P5">
        <f t="shared" si="7"/>
        <v>0.84000000000000008</v>
      </c>
      <c r="Q5" s="11"/>
      <c r="R5" s="24" t="s">
        <v>57</v>
      </c>
      <c r="S5" s="1" t="s">
        <v>16</v>
      </c>
      <c r="T5" s="24">
        <v>43396.597222222219</v>
      </c>
      <c r="U5" s="25">
        <v>0</v>
      </c>
      <c r="V5" s="25">
        <v>0</v>
      </c>
      <c r="W5" s="25">
        <v>4.7600000000002751</v>
      </c>
      <c r="X5" s="25">
        <v>0</v>
      </c>
      <c r="Y5" s="25">
        <v>4.6024440000002658</v>
      </c>
      <c r="Z5" s="25">
        <v>23</v>
      </c>
      <c r="AA5" s="25">
        <v>2.4846324336343487E-2</v>
      </c>
      <c r="AB5" s="25">
        <v>1.1623905464795743</v>
      </c>
      <c r="AC5" s="26"/>
      <c r="AD5" s="27"/>
      <c r="AE5" s="28">
        <v>5.119820021224946E-2</v>
      </c>
      <c r="AF5" s="28">
        <v>5.2950874146498572E-2</v>
      </c>
      <c r="AG5" s="27">
        <v>88.83460495540406</v>
      </c>
      <c r="AH5" s="27">
        <v>8.0678281779247119</v>
      </c>
      <c r="AI5" s="27">
        <v>78.608762490392024</v>
      </c>
      <c r="AJ5" s="27">
        <v>9.7831837520037129E-2</v>
      </c>
      <c r="AK5" s="27">
        <v>87.439190980764494</v>
      </c>
      <c r="AL5" s="27">
        <v>8.0678281779247119</v>
      </c>
      <c r="AM5" s="25">
        <v>43.02</v>
      </c>
      <c r="AN5" s="27"/>
      <c r="AO5" s="29"/>
      <c r="AP5" s="29"/>
      <c r="AQ5" s="29"/>
      <c r="AR5" s="29"/>
      <c r="AS5" s="29">
        <f>J2</f>
        <v>0.2322437541770058</v>
      </c>
      <c r="AT5" s="30"/>
      <c r="AU5" s="30">
        <v>96.69</v>
      </c>
      <c r="AV5" s="30">
        <v>96.69</v>
      </c>
      <c r="AW5" s="30"/>
    </row>
    <row r="6" spans="1:49" x14ac:dyDescent="0.25">
      <c r="A6" s="12">
        <f t="shared" si="0"/>
        <v>24</v>
      </c>
      <c r="B6" s="19"/>
      <c r="C6" s="20">
        <f>C5+$A$2</f>
        <v>92.666666666802485</v>
      </c>
      <c r="D6" s="21">
        <f>(D8-D4)/4*2+D4</f>
        <v>10.185000000000066</v>
      </c>
      <c r="E6" s="21">
        <f t="shared" ref="E6:G6" si="10">(E8-E4)/4*2+E4</f>
        <v>9.8307555000000644</v>
      </c>
      <c r="F6" s="3">
        <f t="shared" si="5"/>
        <v>4.0910909139248693E-3</v>
      </c>
      <c r="G6" s="22">
        <f t="shared" si="10"/>
        <v>22.14</v>
      </c>
      <c r="H6" s="23"/>
      <c r="I6" s="5">
        <f t="shared" si="1"/>
        <v>14.730104312763668</v>
      </c>
      <c r="J6" s="15">
        <v>3.3000762850363193E-2</v>
      </c>
      <c r="K6" s="5">
        <f t="shared" si="2"/>
        <v>7.4098956872105903</v>
      </c>
      <c r="L6" s="5">
        <f t="shared" si="3"/>
        <v>22.139999999974258</v>
      </c>
      <c r="M6" s="8">
        <f t="shared" si="4"/>
        <v>-2.574296331658843E-11</v>
      </c>
      <c r="N6" s="9">
        <f t="shared" si="9"/>
        <v>6.6270016031921757E-22</v>
      </c>
      <c r="O6" s="16">
        <f t="shared" si="6"/>
        <v>18.597600000000003</v>
      </c>
      <c r="P6">
        <f t="shared" si="7"/>
        <v>0.84000000000000008</v>
      </c>
      <c r="Q6" s="11"/>
      <c r="R6" s="24" t="s">
        <v>57</v>
      </c>
      <c r="S6" s="1" t="s">
        <v>17</v>
      </c>
      <c r="T6" s="24">
        <v>43397.638888888891</v>
      </c>
      <c r="U6" s="31">
        <v>0.91666666667151731</v>
      </c>
      <c r="V6" s="31">
        <v>22.000000000116415</v>
      </c>
      <c r="W6" s="25">
        <v>7.0142857142856583</v>
      </c>
      <c r="X6" s="25">
        <v>2.0203050890924799E-2</v>
      </c>
      <c r="Y6" s="25">
        <v>6.7035528571428031</v>
      </c>
      <c r="Z6" s="25">
        <v>33.5</v>
      </c>
      <c r="AA6" s="25">
        <v>1.7622782613623444E-2</v>
      </c>
      <c r="AB6" s="25">
        <v>1.6388519995136435</v>
      </c>
      <c r="AC6" s="26">
        <v>1.2231004207703336E-2</v>
      </c>
      <c r="AD6" s="27">
        <v>7.2222999999999997</v>
      </c>
      <c r="AE6" s="28">
        <v>2.5583162072925152E-2</v>
      </c>
      <c r="AF6" s="28">
        <v>2.676903010664974E-2</v>
      </c>
      <c r="AG6" s="27">
        <v>80.214833988035977</v>
      </c>
      <c r="AH6" s="27">
        <v>1.3557908990866097</v>
      </c>
      <c r="AI6" s="27">
        <v>72.924673328209067</v>
      </c>
      <c r="AJ6" s="27">
        <v>1.1250661314805099</v>
      </c>
      <c r="AK6" s="27">
        <v>78.358089766452935</v>
      </c>
      <c r="AL6" s="27">
        <v>1.3557005084152549</v>
      </c>
      <c r="AM6" s="25">
        <v>38.76</v>
      </c>
      <c r="AN6" s="27"/>
      <c r="AO6" s="29">
        <v>77.760872302120617</v>
      </c>
      <c r="AP6" s="29">
        <v>1.9922926078759113</v>
      </c>
      <c r="AQ6" s="29"/>
      <c r="AR6" s="29"/>
      <c r="AS6" s="29">
        <f>J3</f>
        <v>0.11208548183864371</v>
      </c>
      <c r="AT6" s="30"/>
      <c r="AU6" s="30">
        <v>95.57</v>
      </c>
      <c r="AV6" s="30">
        <v>95.57</v>
      </c>
      <c r="AW6" s="30"/>
    </row>
    <row r="7" spans="1:49" x14ac:dyDescent="0.25">
      <c r="A7" s="12">
        <f t="shared" si="0"/>
        <v>24</v>
      </c>
      <c r="B7" s="19"/>
      <c r="C7" s="20">
        <f>C6+$A$2</f>
        <v>116.66666666680248</v>
      </c>
      <c r="D7" s="21">
        <f>(D8-D4)/4*3+D4</f>
        <v>11.137500000000156</v>
      </c>
      <c r="E7" s="21">
        <f t="shared" ref="E7:G7" si="11">(E8-E4)/4*3+E4</f>
        <v>10.780841250000151</v>
      </c>
      <c r="F7" s="3">
        <f t="shared" si="5"/>
        <v>3.7250726299235819E-3</v>
      </c>
      <c r="G7" s="22">
        <f t="shared" si="11"/>
        <v>17.440000000000001</v>
      </c>
      <c r="H7" s="23"/>
      <c r="I7" s="5">
        <f t="shared" si="1"/>
        <v>12.150689623121744</v>
      </c>
      <c r="J7" s="15">
        <v>2.1384848058341413E-2</v>
      </c>
      <c r="K7" s="5">
        <f t="shared" si="2"/>
        <v>5.2893103768626997</v>
      </c>
      <c r="L7" s="5">
        <f t="shared" si="3"/>
        <v>17.439999999984444</v>
      </c>
      <c r="M7" s="8">
        <f t="shared" si="4"/>
        <v>-1.5557333199467394E-11</v>
      </c>
      <c r="N7" s="9">
        <f t="shared" si="9"/>
        <v>2.4203061627925037E-22</v>
      </c>
      <c r="O7" s="16">
        <f t="shared" si="6"/>
        <v>14.649600000000001</v>
      </c>
      <c r="P7">
        <f t="shared" si="7"/>
        <v>0.84000000000000008</v>
      </c>
      <c r="Q7" s="11"/>
      <c r="R7" s="24" t="s">
        <v>57</v>
      </c>
      <c r="S7" s="1" t="s">
        <v>46</v>
      </c>
      <c r="T7" s="24">
        <v>43398.583333333336</v>
      </c>
      <c r="U7" s="31">
        <v>1.8611111111167702</v>
      </c>
      <c r="V7" s="31">
        <v>44.666666666802485</v>
      </c>
      <c r="W7" s="25">
        <v>8.2799999999998875</v>
      </c>
      <c r="X7" s="25">
        <v>2.8284271247395982E-2</v>
      </c>
      <c r="Y7" s="25">
        <v>7.9305839999998922</v>
      </c>
      <c r="Z7" s="25">
        <v>45</v>
      </c>
      <c r="AA7" s="25">
        <v>7.318856587582025E-3</v>
      </c>
      <c r="AB7" s="25">
        <v>3.946126307807964</v>
      </c>
      <c r="AC7" s="26">
        <v>7.0973467011519785E-3</v>
      </c>
      <c r="AD7" s="27">
        <v>5.6757900000000001</v>
      </c>
      <c r="AE7" s="28">
        <v>1.7031705217992382E-2</v>
      </c>
      <c r="AF7" s="28">
        <v>1.7782110271447465E-2</v>
      </c>
      <c r="AG7" s="27">
        <v>71.791282200570961</v>
      </c>
      <c r="AH7" s="27">
        <v>17.108893658051954</v>
      </c>
      <c r="AI7" s="27">
        <v>56.322059953881627</v>
      </c>
      <c r="AJ7" s="27">
        <v>3.1143134943880995</v>
      </c>
      <c r="AK7" s="27">
        <v>69.829657205722597</v>
      </c>
      <c r="AL7" s="27">
        <v>17.107296746508361</v>
      </c>
      <c r="AM7" s="25">
        <v>31.54</v>
      </c>
      <c r="AN7" s="27"/>
      <c r="AO7" s="29">
        <v>61.297722481381875</v>
      </c>
      <c r="AP7" s="29">
        <v>3.8774294928757773</v>
      </c>
      <c r="AQ7" s="29"/>
      <c r="AR7" s="29"/>
      <c r="AS7" s="29">
        <f>J4</f>
        <v>5.7563109967897902E-2</v>
      </c>
      <c r="AT7" s="30"/>
      <c r="AU7" s="30">
        <v>95.78</v>
      </c>
      <c r="AV7" s="30">
        <v>95.78</v>
      </c>
      <c r="AW7" s="30"/>
    </row>
    <row r="8" spans="1:49" x14ac:dyDescent="0.25">
      <c r="A8" s="12">
        <f t="shared" si="0"/>
        <v>24.499999999883585</v>
      </c>
      <c r="B8" s="1" t="s">
        <v>58</v>
      </c>
      <c r="C8" s="13">
        <f>V8</f>
        <v>141.16666666668607</v>
      </c>
      <c r="D8" s="2">
        <f>W8</f>
        <v>12.090000000000245</v>
      </c>
      <c r="E8" s="2">
        <f>Y8</f>
        <v>11.730927000000237</v>
      </c>
      <c r="F8" s="3">
        <f t="shared" si="5"/>
        <v>3.3494233400069347E-3</v>
      </c>
      <c r="G8" s="32">
        <f>AM8</f>
        <v>12.74</v>
      </c>
      <c r="H8" s="14"/>
      <c r="I8" s="5">
        <f t="shared" si="1"/>
        <v>9.4523786467557329</v>
      </c>
      <c r="J8" s="15">
        <v>1.1921642509237114E-2</v>
      </c>
      <c r="K8" s="5">
        <f t="shared" si="2"/>
        <v>3.2876213532437912</v>
      </c>
      <c r="L8" s="5">
        <f t="shared" si="3"/>
        <v>12.739999999999524</v>
      </c>
      <c r="M8" s="8">
        <f t="shared" si="4"/>
        <v>-4.7606363295926712E-13</v>
      </c>
      <c r="N8" s="9">
        <f t="shared" si="9"/>
        <v>2.2663658262637581E-25</v>
      </c>
      <c r="O8" s="16">
        <f t="shared" si="6"/>
        <v>10.701600000000003</v>
      </c>
      <c r="P8">
        <f t="shared" si="7"/>
        <v>0.84000000000000008</v>
      </c>
      <c r="Q8" s="11"/>
      <c r="R8" s="24" t="s">
        <v>57</v>
      </c>
      <c r="S8" s="1" t="s">
        <v>58</v>
      </c>
      <c r="T8" s="24">
        <v>43402.604166666664</v>
      </c>
      <c r="U8" s="31">
        <v>5.8819444444452529</v>
      </c>
      <c r="V8" s="31">
        <v>141.16666666668607</v>
      </c>
      <c r="W8" s="25">
        <v>12.090000000000245</v>
      </c>
      <c r="X8" s="25">
        <v>9.8994949365885945E-2</v>
      </c>
      <c r="Y8" s="25">
        <v>11.730927000000237</v>
      </c>
      <c r="Z8" s="25">
        <v>64</v>
      </c>
      <c r="AA8" s="25">
        <v>3.9226497018655269E-3</v>
      </c>
      <c r="AB8" s="25">
        <v>7.3626590999435448</v>
      </c>
      <c r="AC8" s="26">
        <v>2.1278153172507876E-3</v>
      </c>
      <c r="AD8" s="27">
        <v>3.6057999999999999</v>
      </c>
      <c r="AE8" s="28">
        <v>7.4103288909830875E-3</v>
      </c>
      <c r="AF8" s="28">
        <v>7.6371523147305866E-3</v>
      </c>
      <c r="AG8" s="27">
        <v>27.795730685506392</v>
      </c>
      <c r="AH8" s="27">
        <v>5.4831517658469782</v>
      </c>
      <c r="AI8" s="27">
        <v>21.295157571099153</v>
      </c>
      <c r="AJ8" s="27">
        <v>1.6468359315874241</v>
      </c>
      <c r="AK8" s="27">
        <v>26.686764418346719</v>
      </c>
      <c r="AL8" s="27">
        <v>5.481360511553274</v>
      </c>
      <c r="AM8" s="25">
        <v>12.74</v>
      </c>
      <c r="AN8" s="27"/>
      <c r="AO8" s="29">
        <v>22.263976784887067</v>
      </c>
      <c r="AP8" s="29">
        <v>4.0773688188988393</v>
      </c>
      <c r="AQ8" s="29"/>
      <c r="AR8" s="29"/>
      <c r="AS8" s="29">
        <f>J8</f>
        <v>1.1921642509237114E-2</v>
      </c>
      <c r="AT8" s="30"/>
      <c r="AU8" s="30">
        <v>97.03</v>
      </c>
      <c r="AV8" s="30">
        <v>97.03</v>
      </c>
      <c r="AW8" s="30"/>
    </row>
    <row r="9" spans="1:49" x14ac:dyDescent="0.25">
      <c r="A9" s="12">
        <f t="shared" si="0"/>
        <v>24</v>
      </c>
      <c r="B9" s="19"/>
      <c r="C9" s="20">
        <f>C8+$A$2</f>
        <v>165.16666666668607</v>
      </c>
      <c r="D9" s="21">
        <f>(D10-D8)/2+D8</f>
        <v>12.789999999999857</v>
      </c>
      <c r="E9" s="21">
        <f t="shared" ref="E9:G9" si="12">(E10-E8)/2+E8</f>
        <v>12.41013699999986</v>
      </c>
      <c r="F9" s="3">
        <f t="shared" si="5"/>
        <v>2.3452062901674429E-3</v>
      </c>
      <c r="G9" s="22">
        <f t="shared" si="12"/>
        <v>12.105</v>
      </c>
      <c r="H9" s="23"/>
      <c r="I9" s="5">
        <f t="shared" si="1"/>
        <v>6.9918602438378965</v>
      </c>
      <c r="J9" s="15">
        <v>1.7650215403697444E-2</v>
      </c>
      <c r="K9" s="5">
        <f t="shared" si="2"/>
        <v>5.1131397560933713</v>
      </c>
      <c r="L9" s="5">
        <f t="shared" si="3"/>
        <v>12.104999999931268</v>
      </c>
      <c r="M9" s="8">
        <f t="shared" si="4"/>
        <v>-6.8732575186913891E-11</v>
      </c>
      <c r="N9" s="9">
        <f t="shared" si="9"/>
        <v>4.7241668918247711E-21</v>
      </c>
      <c r="O9" s="16">
        <f t="shared" si="6"/>
        <v>10.168200000000002</v>
      </c>
      <c r="P9">
        <f t="shared" si="7"/>
        <v>0.84000000000000008</v>
      </c>
      <c r="Q9" s="11"/>
      <c r="R9" s="24" t="s">
        <v>57</v>
      </c>
      <c r="S9" s="1" t="s">
        <v>59</v>
      </c>
      <c r="T9" s="24">
        <v>43404.597222222219</v>
      </c>
      <c r="U9" s="31">
        <v>7.875</v>
      </c>
      <c r="V9" s="31">
        <v>189</v>
      </c>
      <c r="W9" s="25">
        <v>13.489999999999469</v>
      </c>
      <c r="X9" s="25">
        <v>4.2426406871596406E-2</v>
      </c>
      <c r="Y9" s="25">
        <v>13.089346999999485</v>
      </c>
      <c r="Z9" s="25">
        <v>72</v>
      </c>
      <c r="AA9" s="25">
        <v>2.2906621378316673E-3</v>
      </c>
      <c r="AB9" s="25">
        <v>12.608202687922294</v>
      </c>
      <c r="AC9" s="26">
        <v>1.6199231438351303E-3</v>
      </c>
      <c r="AD9" s="27">
        <v>3.5506199999999999</v>
      </c>
      <c r="AE9" s="28">
        <v>6.5396483406309405E-3</v>
      </c>
      <c r="AF9" s="28">
        <v>6.7398210250756889E-3</v>
      </c>
      <c r="AG9" s="27">
        <v>24.084775589384616</v>
      </c>
      <c r="AH9" s="27">
        <v>0.28031306702072173</v>
      </c>
      <c r="AI9" s="27">
        <v>20.361260568793238</v>
      </c>
      <c r="AJ9" s="27">
        <v>2.2175216504543527</v>
      </c>
      <c r="AK9" s="33">
        <v>23.012593634472022</v>
      </c>
      <c r="AL9" s="33">
        <v>0.28027382118915334</v>
      </c>
      <c r="AM9" s="25">
        <v>11.47</v>
      </c>
      <c r="AN9" s="27"/>
      <c r="AO9" s="29">
        <v>21.887443867599501</v>
      </c>
      <c r="AP9" s="29">
        <v>3.2867635995984328</v>
      </c>
      <c r="AQ9" s="29"/>
      <c r="AR9" s="29"/>
      <c r="AS9" s="29">
        <f>J10</f>
        <v>1.5792657569681286E-2</v>
      </c>
      <c r="AT9" s="30"/>
      <c r="AU9" s="30">
        <v>97.594999999999999</v>
      </c>
      <c r="AV9" s="30"/>
      <c r="AW9" s="30"/>
    </row>
    <row r="10" spans="1:49" x14ac:dyDescent="0.25">
      <c r="A10" s="12">
        <f t="shared" si="0"/>
        <v>23.833333333313931</v>
      </c>
      <c r="B10" s="1" t="s">
        <v>59</v>
      </c>
      <c r="C10" s="13">
        <f>V9</f>
        <v>189</v>
      </c>
      <c r="D10" s="2">
        <f>W9</f>
        <v>13.489999999999469</v>
      </c>
      <c r="E10" s="2">
        <f>Y9</f>
        <v>13.089346999999485</v>
      </c>
      <c r="F10" s="3">
        <f t="shared" si="5"/>
        <v>2.2357365578571384E-3</v>
      </c>
      <c r="G10" s="32">
        <f>AM9</f>
        <v>11.47</v>
      </c>
      <c r="H10" s="14"/>
      <c r="I10" s="5">
        <f t="shared" si="1"/>
        <v>6.6711032900926996</v>
      </c>
      <c r="J10" s="15">
        <v>1.5792657569681286E-2</v>
      </c>
      <c r="K10" s="5">
        <f t="shared" si="2"/>
        <v>4.7988967099314745</v>
      </c>
      <c r="L10" s="5">
        <f t="shared" si="3"/>
        <v>11.470000000024175</v>
      </c>
      <c r="M10" s="8">
        <f t="shared" si="4"/>
        <v>2.4174440227398009E-11</v>
      </c>
      <c r="N10" s="9">
        <f t="shared" si="9"/>
        <v>5.8440356030803908E-22</v>
      </c>
      <c r="O10" s="16">
        <f t="shared" si="6"/>
        <v>9.634800000000002</v>
      </c>
      <c r="P10">
        <f t="shared" si="7"/>
        <v>0.84000000000000008</v>
      </c>
      <c r="Q10" s="11"/>
      <c r="R10" s="24" t="s">
        <v>57</v>
      </c>
      <c r="S10" s="1" t="s">
        <v>60</v>
      </c>
      <c r="T10" s="24">
        <v>43406.597222222219</v>
      </c>
      <c r="U10" s="31">
        <v>9.875</v>
      </c>
      <c r="V10" s="31">
        <v>237</v>
      </c>
      <c r="W10" s="25">
        <v>14.230000000000231</v>
      </c>
      <c r="X10" s="25">
        <v>7.0710678118489953E-2</v>
      </c>
      <c r="Y10" s="25">
        <v>13.887768500000226</v>
      </c>
      <c r="Z10" s="25">
        <v>74</v>
      </c>
      <c r="AA10" s="25">
        <v>1.1125779558781672E-3</v>
      </c>
      <c r="AB10" s="25">
        <v>25.958749560640836</v>
      </c>
      <c r="AC10" s="26">
        <v>1.3336949380821353E-3</v>
      </c>
      <c r="AD10" s="27">
        <v>3.4678100000000001</v>
      </c>
      <c r="AE10" s="28">
        <v>6.0549776526222007E-3</v>
      </c>
      <c r="AF10" s="28">
        <v>6.2041883832391004E-3</v>
      </c>
      <c r="AG10" s="27">
        <v>25.743222380760084</v>
      </c>
      <c r="AH10" s="27">
        <v>1.4555946126884354</v>
      </c>
      <c r="AI10" s="27">
        <v>23.255188316679479</v>
      </c>
      <c r="AJ10" s="27">
        <v>1.8751102191341964</v>
      </c>
      <c r="AK10" s="27">
        <v>24.534346400981953</v>
      </c>
      <c r="AL10" s="27">
        <v>1.4552549566174102</v>
      </c>
      <c r="AM10" s="25">
        <v>10.85</v>
      </c>
      <c r="AN10" s="27"/>
      <c r="AO10" s="29">
        <v>22.099692159766199</v>
      </c>
      <c r="AP10" s="29">
        <v>7.193749191748533E-2</v>
      </c>
      <c r="AQ10" s="29"/>
      <c r="AR10" s="29"/>
      <c r="AS10" s="29">
        <f>J12</f>
        <v>1.4383662786019899E-2</v>
      </c>
      <c r="AT10" s="30"/>
      <c r="AU10" s="30">
        <v>98.16</v>
      </c>
      <c r="AV10" s="30">
        <v>98.16</v>
      </c>
      <c r="AW10" s="30"/>
    </row>
    <row r="11" spans="1:49" x14ac:dyDescent="0.25">
      <c r="A11" s="12">
        <f t="shared" si="0"/>
        <v>24</v>
      </c>
      <c r="B11" s="19"/>
      <c r="C11" s="20">
        <f>C10+$A$2</f>
        <v>213</v>
      </c>
      <c r="D11" s="21">
        <f>(D12-D10)/2+D10</f>
        <v>13.85999999999985</v>
      </c>
      <c r="E11" s="21">
        <f t="shared" ref="E11:G11" si="13">(E12-E10)/2+E10</f>
        <v>13.488557749999856</v>
      </c>
      <c r="F11" s="3">
        <f t="shared" si="5"/>
        <v>1.1274301475883832E-3</v>
      </c>
      <c r="G11" s="22">
        <f t="shared" si="13"/>
        <v>11.16</v>
      </c>
      <c r="H11" s="23"/>
      <c r="I11" s="5">
        <f t="shared" si="1"/>
        <v>6.2948694659984827</v>
      </c>
      <c r="J11" s="15">
        <v>1.5254307979297711E-2</v>
      </c>
      <c r="K11" s="5">
        <f t="shared" si="2"/>
        <v>4.8651305340111541</v>
      </c>
      <c r="L11" s="5">
        <f t="shared" si="3"/>
        <v>11.160000000009637</v>
      </c>
      <c r="M11" s="8">
        <f t="shared" si="4"/>
        <v>9.6367358537463588E-12</v>
      </c>
      <c r="N11" s="9">
        <f t="shared" si="9"/>
        <v>9.2866677914880562E-23</v>
      </c>
      <c r="O11" s="16">
        <f t="shared" si="6"/>
        <v>9.3744000000000014</v>
      </c>
      <c r="P11">
        <f t="shared" si="7"/>
        <v>0.84000000000000008</v>
      </c>
      <c r="Q11" s="11"/>
      <c r="R11" s="24" t="s">
        <v>57</v>
      </c>
      <c r="S11" s="1" t="s">
        <v>61</v>
      </c>
      <c r="T11" s="24">
        <v>43410.590277777781</v>
      </c>
      <c r="U11" s="31">
        <v>13.868055555562023</v>
      </c>
      <c r="V11" s="31">
        <v>332.83333333348855</v>
      </c>
      <c r="W11" s="25">
        <v>16.070000000000206</v>
      </c>
      <c r="X11" s="25">
        <v>1.4142135623698E-2</v>
      </c>
      <c r="Y11" s="25">
        <v>15.685927000000202</v>
      </c>
      <c r="Z11" s="25">
        <v>76</v>
      </c>
      <c r="AA11" s="25">
        <v>1.2688880102343617E-3</v>
      </c>
      <c r="AB11" s="25">
        <v>22.760978345123423</v>
      </c>
      <c r="AC11" s="26">
        <v>9.9228001928379061E-4</v>
      </c>
      <c r="AD11" s="27">
        <v>3.4960100000000001</v>
      </c>
      <c r="AE11" s="28">
        <v>5.4052892559489155E-3</v>
      </c>
      <c r="AF11" s="28">
        <v>5.5376388238386597E-3</v>
      </c>
      <c r="AG11" s="27">
        <v>21.017106480467138</v>
      </c>
      <c r="AH11" s="27">
        <v>1.8683070402790316</v>
      </c>
      <c r="AI11" s="27">
        <v>15.772482705611068</v>
      </c>
      <c r="AJ11" s="27">
        <v>0.39132735008018038</v>
      </c>
      <c r="AK11" s="27">
        <v>19.902548306701473</v>
      </c>
      <c r="AL11" s="27">
        <v>1.8682198481689154</v>
      </c>
      <c r="AM11" s="25">
        <v>8.92</v>
      </c>
      <c r="AN11" s="27"/>
      <c r="AO11" s="29">
        <v>17.016213544371013</v>
      </c>
      <c r="AP11" s="29">
        <v>1.702590228083166</v>
      </c>
      <c r="AQ11" s="29"/>
      <c r="AR11" s="29"/>
      <c r="AS11" s="29">
        <f>J16</f>
        <v>1.0144762774772402E-2</v>
      </c>
      <c r="AT11" s="30"/>
      <c r="AU11" s="30">
        <v>97.61</v>
      </c>
      <c r="AV11" s="30">
        <v>97.61</v>
      </c>
      <c r="AW11" s="30"/>
    </row>
    <row r="12" spans="1:49" x14ac:dyDescent="0.25">
      <c r="A12" s="12">
        <f t="shared" si="0"/>
        <v>24</v>
      </c>
      <c r="B12" s="1" t="s">
        <v>60</v>
      </c>
      <c r="C12" s="13">
        <f>V10</f>
        <v>237</v>
      </c>
      <c r="D12" s="2">
        <f>W10</f>
        <v>14.230000000000231</v>
      </c>
      <c r="E12" s="2">
        <f>Y10</f>
        <v>13.887768500000226</v>
      </c>
      <c r="F12" s="3">
        <f t="shared" si="5"/>
        <v>1.0977257641679513E-3</v>
      </c>
      <c r="G12" s="32">
        <f>AM10</f>
        <v>10.85</v>
      </c>
      <c r="H12" s="14"/>
      <c r="I12" s="5">
        <f t="shared" si="1"/>
        <v>6.1247378588093344</v>
      </c>
      <c r="J12" s="15">
        <v>1.4383662786019899E-2</v>
      </c>
      <c r="K12" s="5">
        <f t="shared" si="2"/>
        <v>4.7252621412007905</v>
      </c>
      <c r="L12" s="5">
        <f t="shared" si="3"/>
        <v>10.850000000010125</v>
      </c>
      <c r="M12" s="8">
        <f t="shared" si="4"/>
        <v>1.0125233984581428E-11</v>
      </c>
      <c r="N12" s="9">
        <f t="shared" si="9"/>
        <v>1.0252036324252269E-22</v>
      </c>
      <c r="O12" s="16">
        <f t="shared" si="6"/>
        <v>9.1140000000000008</v>
      </c>
      <c r="P12">
        <f t="shared" si="7"/>
        <v>0.84000000000000008</v>
      </c>
      <c r="Q12" s="11"/>
      <c r="R12" s="24" t="s">
        <v>57</v>
      </c>
      <c r="S12" s="1" t="s">
        <v>62</v>
      </c>
      <c r="T12" s="24">
        <v>43413.583333333336</v>
      </c>
      <c r="U12" s="31">
        <v>16.86111111111677</v>
      </c>
      <c r="V12" s="31">
        <v>404.66666666680248</v>
      </c>
      <c r="W12" s="25">
        <v>16.87999999999974</v>
      </c>
      <c r="X12" s="25">
        <v>0.11313708498958393</v>
      </c>
      <c r="Y12" s="25">
        <v>16.480787999999745</v>
      </c>
      <c r="Z12" s="25">
        <v>78</v>
      </c>
      <c r="AA12" s="25">
        <v>6.8457507310962673E-4</v>
      </c>
      <c r="AB12" s="25">
        <v>42.188408047258939</v>
      </c>
      <c r="AC12" s="26">
        <v>8.2368304424092448E-4</v>
      </c>
      <c r="AD12" s="27">
        <v>3.31901</v>
      </c>
      <c r="AE12" s="28">
        <v>4.8853790838607036E-3</v>
      </c>
      <c r="AF12" s="28">
        <v>5.0037169906905349E-3</v>
      </c>
      <c r="AG12" s="27">
        <v>16.322067132729622</v>
      </c>
      <c r="AH12" s="27">
        <v>0.77425352509094014</v>
      </c>
      <c r="AI12" s="27">
        <v>14.631053036126058</v>
      </c>
      <c r="AJ12" s="27">
        <v>1.2555085815072451</v>
      </c>
      <c r="AK12" s="33">
        <v>15.412862705168063</v>
      </c>
      <c r="AL12" s="33">
        <v>0.77396445569426364</v>
      </c>
      <c r="AM12" s="25">
        <v>7.38</v>
      </c>
      <c r="AN12" s="27"/>
      <c r="AO12" s="29">
        <v>13.5318479922654</v>
      </c>
      <c r="AP12" s="29">
        <v>1.5550443455596257</v>
      </c>
      <c r="AQ12" s="29"/>
      <c r="AR12" s="29"/>
      <c r="AS12" s="29">
        <f>J19</f>
        <v>7.7764094764083908E-3</v>
      </c>
      <c r="AT12" s="30"/>
      <c r="AU12" s="30">
        <v>97.634999999999991</v>
      </c>
      <c r="AV12" s="30"/>
      <c r="AW12" s="30"/>
    </row>
    <row r="13" spans="1:49" x14ac:dyDescent="0.25">
      <c r="A13" s="12">
        <f t="shared" si="0"/>
        <v>24</v>
      </c>
      <c r="B13" s="19"/>
      <c r="C13" s="20">
        <f>C12+$A$2</f>
        <v>261</v>
      </c>
      <c r="D13" s="21">
        <f>(D16-D12)/4*1+D12</f>
        <v>14.690000000000225</v>
      </c>
      <c r="E13" s="21">
        <f t="shared" ref="E13:G13" si="14">(E16-E12)/4*1+E12</f>
        <v>14.33730812500022</v>
      </c>
      <c r="F13" s="3">
        <f t="shared" si="5"/>
        <v>1.325607420167666E-3</v>
      </c>
      <c r="G13" s="22">
        <f t="shared" si="14"/>
        <v>10.3675</v>
      </c>
      <c r="H13" s="23"/>
      <c r="I13" s="5">
        <f t="shared" si="1"/>
        <v>5.9546062516201861</v>
      </c>
      <c r="J13" s="15">
        <v>1.3028880331633628E-2</v>
      </c>
      <c r="K13" s="5">
        <f t="shared" si="2"/>
        <v>4.4128937483798447</v>
      </c>
      <c r="L13" s="5">
        <f t="shared" si="3"/>
        <v>10.367500000000032</v>
      </c>
      <c r="M13" s="8">
        <f t="shared" si="4"/>
        <v>3.1974423109204508E-14</v>
      </c>
      <c r="N13" s="9">
        <f t="shared" si="9"/>
        <v>1.0223637331664313E-27</v>
      </c>
      <c r="O13" s="16">
        <f t="shared" si="6"/>
        <v>8.7087000000000003</v>
      </c>
      <c r="P13">
        <f t="shared" si="7"/>
        <v>0.84000000000000008</v>
      </c>
      <c r="Q13" s="11"/>
      <c r="R13" s="24" t="s">
        <v>57</v>
      </c>
      <c r="S13" s="1" t="s">
        <v>63</v>
      </c>
      <c r="T13" s="24">
        <v>43416.583333333336</v>
      </c>
      <c r="U13" s="31">
        <v>19.86111111111677</v>
      </c>
      <c r="V13" s="31">
        <v>476.66666666680248</v>
      </c>
      <c r="W13" s="25">
        <v>17.379999999999995</v>
      </c>
      <c r="X13" s="25">
        <v>0.36769552621715262</v>
      </c>
      <c r="Y13" s="25">
        <v>16.973307999999996</v>
      </c>
      <c r="Z13" s="25">
        <v>78</v>
      </c>
      <c r="AA13" s="25">
        <v>4.0542542596458706E-4</v>
      </c>
      <c r="AB13" s="25">
        <v>71.236608938911857</v>
      </c>
      <c r="AC13" s="26">
        <v>6.9469328982939759E-4</v>
      </c>
      <c r="AD13" s="27">
        <v>3.51172</v>
      </c>
      <c r="AE13" s="28">
        <v>5.0203299251107116E-3</v>
      </c>
      <c r="AF13" s="28">
        <v>5.1406204434883383E-3</v>
      </c>
      <c r="AG13" s="27">
        <v>15.418260130252461</v>
      </c>
      <c r="AH13" s="27">
        <v>0.78382494368518907</v>
      </c>
      <c r="AI13" s="27">
        <v>13.385857033051499</v>
      </c>
      <c r="AJ13" s="27">
        <v>0.76634939390701884</v>
      </c>
      <c r="AK13" s="27">
        <v>14.533961238741961</v>
      </c>
      <c r="AL13" s="27">
        <v>0.78287385423225864</v>
      </c>
      <c r="AM13" s="25">
        <v>8</v>
      </c>
      <c r="AN13" s="27"/>
      <c r="AO13" s="29">
        <v>13.978666903000001</v>
      </c>
      <c r="AP13" s="29">
        <v>1.1831057831933138</v>
      </c>
      <c r="AQ13" s="29"/>
      <c r="AR13" s="29"/>
      <c r="AS13" s="29">
        <f>J22</f>
        <v>9.1835869188141347E-3</v>
      </c>
      <c r="AT13" s="30"/>
      <c r="AU13" s="30">
        <v>97.66</v>
      </c>
      <c r="AV13" s="30">
        <v>97.66</v>
      </c>
      <c r="AW13" s="30"/>
    </row>
    <row r="14" spans="1:49" x14ac:dyDescent="0.25">
      <c r="A14" s="12">
        <f t="shared" si="0"/>
        <v>24</v>
      </c>
      <c r="B14" s="19"/>
      <c r="C14" s="20">
        <f>C13+$A$2</f>
        <v>285</v>
      </c>
      <c r="D14" s="21">
        <f>(D16-D12)/4*2+D12</f>
        <v>15.150000000000219</v>
      </c>
      <c r="E14" s="21">
        <f t="shared" ref="E14:G14" si="15">(E16-E12)/4*2+E12</f>
        <v>14.786847750000213</v>
      </c>
      <c r="F14" s="3">
        <f t="shared" si="5"/>
        <v>1.2847309070663068E-3</v>
      </c>
      <c r="G14" s="22">
        <f t="shared" si="15"/>
        <v>9.8849999999999998</v>
      </c>
      <c r="H14" s="23"/>
      <c r="I14" s="5">
        <f t="shared" si="1"/>
        <v>5.6898046372048183</v>
      </c>
      <c r="J14" s="15">
        <v>1.2003768111487817E-2</v>
      </c>
      <c r="K14" s="5">
        <f t="shared" si="2"/>
        <v>4.1951953627959693</v>
      </c>
      <c r="L14" s="5">
        <f t="shared" si="3"/>
        <v>9.8850000000007867</v>
      </c>
      <c r="M14" s="8">
        <f t="shared" si="4"/>
        <v>7.8692607985431096E-13</v>
      </c>
      <c r="N14" s="9">
        <f t="shared" si="9"/>
        <v>6.1925265515487338E-25</v>
      </c>
      <c r="O14" s="16">
        <f t="shared" si="6"/>
        <v>8.3033999999999999</v>
      </c>
      <c r="P14">
        <f t="shared" si="7"/>
        <v>0.84000000000000008</v>
      </c>
      <c r="Q14" s="11"/>
      <c r="R14" s="1" t="s">
        <v>57</v>
      </c>
      <c r="S14" s="1" t="s">
        <v>64</v>
      </c>
      <c r="T14" s="24">
        <v>43420.583333333336</v>
      </c>
      <c r="U14" s="31">
        <v>23.86111111111677</v>
      </c>
      <c r="V14" s="31">
        <v>572.66666666680248</v>
      </c>
      <c r="W14" s="25">
        <v>18.800000000000239</v>
      </c>
      <c r="X14" s="25"/>
      <c r="Y14" s="25">
        <v>17.641920000000226</v>
      </c>
      <c r="Z14" s="25">
        <v>82</v>
      </c>
      <c r="AA14" s="25">
        <v>8.1809114581948372E-4</v>
      </c>
      <c r="AB14" s="25">
        <v>35.303074322361425</v>
      </c>
      <c r="AC14" s="26">
        <v>5.6493004330067397E-4</v>
      </c>
      <c r="AD14" s="27">
        <v>3.51172</v>
      </c>
      <c r="AE14" s="28">
        <v>4.6411347924693105E-3</v>
      </c>
      <c r="AF14" s="28">
        <v>4.9457958146518653E-3</v>
      </c>
      <c r="AG14" s="27"/>
      <c r="AH14" s="27"/>
      <c r="AI14" s="27">
        <v>23.981552651806304</v>
      </c>
      <c r="AJ14" s="27">
        <v>2.1849110379476717</v>
      </c>
      <c r="AK14" s="27"/>
      <c r="AL14" s="27"/>
      <c r="AM14" s="25">
        <v>11.75</v>
      </c>
      <c r="AN14" s="25"/>
      <c r="AO14" s="29"/>
      <c r="AP14" s="29"/>
      <c r="AQ14" s="29"/>
      <c r="AR14" s="29"/>
      <c r="AS14" s="29">
        <f>J26</f>
        <v>1.3801544416672003E-2</v>
      </c>
      <c r="AT14" s="30"/>
      <c r="AU14" s="30">
        <v>93.84</v>
      </c>
      <c r="AV14" s="30">
        <v>93.84</v>
      </c>
      <c r="AW14" s="30"/>
    </row>
    <row r="15" spans="1:49" x14ac:dyDescent="0.25">
      <c r="A15" s="12">
        <f t="shared" si="0"/>
        <v>24</v>
      </c>
      <c r="B15" s="19"/>
      <c r="C15" s="20">
        <f>C14+$A$2</f>
        <v>309</v>
      </c>
      <c r="D15" s="21">
        <f>(D16-D12)/4*3+D12</f>
        <v>15.610000000000213</v>
      </c>
      <c r="E15" s="21">
        <f t="shared" ref="E15:G15" si="16">(E16-E12)/4*3+E12</f>
        <v>15.236387375000207</v>
      </c>
      <c r="F15" s="3">
        <f t="shared" si="5"/>
        <v>1.2463001071650742E-3</v>
      </c>
      <c r="G15" s="22">
        <f t="shared" si="16"/>
        <v>9.4024999999999999</v>
      </c>
      <c r="H15" s="23"/>
      <c r="I15" s="5">
        <f t="shared" si="1"/>
        <v>5.4250030227894506</v>
      </c>
      <c r="J15" s="15">
        <v>1.1040052148084503E-2</v>
      </c>
      <c r="K15" s="5">
        <f t="shared" si="2"/>
        <v>3.9774969772104836</v>
      </c>
      <c r="L15" s="5">
        <f t="shared" si="3"/>
        <v>9.4024999999999341</v>
      </c>
      <c r="M15" s="8">
        <f t="shared" si="4"/>
        <v>-6.5725203057809267E-14</v>
      </c>
      <c r="N15" s="9">
        <f t="shared" si="9"/>
        <v>4.3198023169902606E-27</v>
      </c>
      <c r="O15" s="16">
        <f t="shared" si="6"/>
        <v>7.8981000000000012</v>
      </c>
      <c r="P15">
        <f t="shared" si="7"/>
        <v>0.84000000000000008</v>
      </c>
      <c r="Q15" s="11"/>
      <c r="R15" s="1" t="s">
        <v>57</v>
      </c>
      <c r="S15" s="1" t="s">
        <v>65</v>
      </c>
      <c r="T15" s="24">
        <v>43424.607638888891</v>
      </c>
      <c r="U15" s="31">
        <v>27.885416666671517</v>
      </c>
      <c r="V15" s="31">
        <v>669.25000000011642</v>
      </c>
      <c r="W15" s="25">
        <v>19.339999999999691</v>
      </c>
      <c r="X15" s="25"/>
      <c r="Y15" s="25">
        <v>17.862423999999713</v>
      </c>
      <c r="Z15" s="25">
        <v>82</v>
      </c>
      <c r="AA15" s="25">
        <v>2.9320400541040626E-4</v>
      </c>
      <c r="AB15" s="25">
        <v>98.501834867178175</v>
      </c>
      <c r="AC15" s="26">
        <v>4.6837513767499953E-4</v>
      </c>
      <c r="AD15" s="27">
        <v>3.51172</v>
      </c>
      <c r="AE15" s="28">
        <v>4.5115477817179702E-3</v>
      </c>
      <c r="AF15" s="28">
        <v>4.8847420763512023E-3</v>
      </c>
      <c r="AG15" s="27"/>
      <c r="AH15" s="27"/>
      <c r="AI15" s="27">
        <v>33.170637970791702</v>
      </c>
      <c r="AJ15" s="27">
        <v>0.79896000641370135</v>
      </c>
      <c r="AK15" s="27"/>
      <c r="AL15" s="27"/>
      <c r="AM15" s="25">
        <v>18.86</v>
      </c>
      <c r="AN15" s="25"/>
      <c r="AO15" s="29"/>
      <c r="AP15" s="29"/>
      <c r="AQ15" s="29"/>
      <c r="AR15" s="29"/>
      <c r="AS15" s="29">
        <f>J30</f>
        <v>2.1942901364919099E-2</v>
      </c>
      <c r="AT15" s="30"/>
      <c r="AU15" s="30">
        <v>92.36</v>
      </c>
      <c r="AV15" s="30">
        <v>92.36</v>
      </c>
      <c r="AW15" s="30"/>
    </row>
    <row r="16" spans="1:49" x14ac:dyDescent="0.25">
      <c r="A16" s="12">
        <f t="shared" si="0"/>
        <v>23.833333333488554</v>
      </c>
      <c r="B16" s="19" t="s">
        <v>61</v>
      </c>
      <c r="C16" s="13">
        <f>V11</f>
        <v>332.83333333348855</v>
      </c>
      <c r="D16" s="2">
        <f>W11</f>
        <v>16.070000000000206</v>
      </c>
      <c r="E16" s="2">
        <f>Y11</f>
        <v>15.685927000000202</v>
      </c>
      <c r="F16" s="3">
        <f t="shared" si="5"/>
        <v>1.218564135184217E-3</v>
      </c>
      <c r="G16" s="32">
        <f>AM11</f>
        <v>8.92</v>
      </c>
      <c r="H16" s="14"/>
      <c r="I16" s="5">
        <f t="shared" si="1"/>
        <v>5.1817471032484725</v>
      </c>
      <c r="J16" s="15">
        <v>1.0144762774772402E-2</v>
      </c>
      <c r="K16" s="5">
        <f t="shared" si="2"/>
        <v>3.7382528967516682</v>
      </c>
      <c r="L16" s="5">
        <f t="shared" si="3"/>
        <v>8.9200000000001403</v>
      </c>
      <c r="M16" s="8">
        <f t="shared" si="4"/>
        <v>1.4033219031261979E-13</v>
      </c>
      <c r="N16" s="9">
        <f t="shared" si="9"/>
        <v>1.9693123637937339E-26</v>
      </c>
      <c r="O16" s="16">
        <f t="shared" si="6"/>
        <v>7.4928000000000008</v>
      </c>
      <c r="P16">
        <f t="shared" si="7"/>
        <v>0.84000000000000008</v>
      </c>
      <c r="Q16" s="11"/>
      <c r="V16" s="34"/>
      <c r="W16" s="35"/>
      <c r="X16" s="36"/>
      <c r="Y16" s="1"/>
      <c r="Z16" s="37"/>
      <c r="AA16" s="38"/>
      <c r="AB16" s="39"/>
      <c r="AC16" s="40"/>
      <c r="AD16" s="38"/>
      <c r="AE16" s="39"/>
      <c r="AF16" s="39"/>
      <c r="AG16" s="39"/>
      <c r="AH16" s="39"/>
      <c r="AI16" s="41"/>
      <c r="AJ16" s="41"/>
      <c r="AK16" s="41"/>
      <c r="AL16" s="41"/>
      <c r="AM16" s="41"/>
      <c r="AN16" s="1"/>
      <c r="AS16" s="29"/>
    </row>
    <row r="17" spans="1:40" x14ac:dyDescent="0.25">
      <c r="A17" s="12">
        <f t="shared" si="0"/>
        <v>24</v>
      </c>
      <c r="C17" s="20">
        <f>C16+$A$2</f>
        <v>356.83333333348855</v>
      </c>
      <c r="D17" s="21">
        <f>(D19-D16)/3*1+D16</f>
        <v>16.34000000000005</v>
      </c>
      <c r="E17" s="21">
        <f t="shared" ref="E17:G17" si="17">(E19-E16)/3*1+E16</f>
        <v>15.950880666666716</v>
      </c>
      <c r="F17" s="3">
        <f t="shared" si="5"/>
        <v>6.9424623676773935E-4</v>
      </c>
      <c r="G17" s="22">
        <f t="shared" si="17"/>
        <v>8.4066666666666663</v>
      </c>
      <c r="H17" s="23"/>
      <c r="I17" s="5">
        <f t="shared" si="1"/>
        <v>4.8953997939587151</v>
      </c>
      <c r="J17" s="15">
        <v>9.2488969117460827E-3</v>
      </c>
      <c r="K17" s="5">
        <f t="shared" si="2"/>
        <v>3.5112668727088856</v>
      </c>
      <c r="L17" s="5">
        <f t="shared" si="3"/>
        <v>8.4066666666676007</v>
      </c>
      <c r="M17" s="8">
        <f t="shared" si="4"/>
        <v>9.3436369752453174E-13</v>
      </c>
      <c r="N17" s="9">
        <f t="shared" si="9"/>
        <v>8.7303551925171465E-25</v>
      </c>
      <c r="O17" s="16">
        <f t="shared" si="6"/>
        <v>7.0616000000000003</v>
      </c>
      <c r="P17">
        <f t="shared" si="7"/>
        <v>0.84000000000000008</v>
      </c>
      <c r="Q17" s="11"/>
      <c r="V17" s="34"/>
      <c r="W17" s="35"/>
      <c r="X17" s="36"/>
      <c r="Y17" s="1"/>
      <c r="Z17" s="37"/>
      <c r="AA17" s="38"/>
      <c r="AB17" s="39"/>
      <c r="AC17" s="38"/>
      <c r="AD17" s="38"/>
      <c r="AE17" s="39"/>
      <c r="AF17" s="39"/>
      <c r="AG17" s="39"/>
      <c r="AH17" s="39"/>
      <c r="AI17" s="41"/>
      <c r="AJ17" s="41"/>
      <c r="AK17" s="41"/>
      <c r="AL17" s="41"/>
      <c r="AM17" s="41"/>
      <c r="AN17" s="1"/>
    </row>
    <row r="18" spans="1:40" x14ac:dyDescent="0.25">
      <c r="A18" s="12">
        <f t="shared" si="0"/>
        <v>24</v>
      </c>
      <c r="C18" s="20">
        <f>C17+$A$2</f>
        <v>380.83333333348855</v>
      </c>
      <c r="D18" s="21">
        <f>(D19-D16)/3*2+D16</f>
        <v>16.609999999999896</v>
      </c>
      <c r="E18" s="21">
        <f t="shared" ref="E18:G18" si="18">(E19-E16)/3*2+E16</f>
        <v>16.21583433333323</v>
      </c>
      <c r="F18" s="3">
        <f t="shared" si="5"/>
        <v>6.8286809138905528E-4</v>
      </c>
      <c r="G18" s="22">
        <f t="shared" si="18"/>
        <v>7.8933333333333335</v>
      </c>
      <c r="H18" s="23"/>
      <c r="I18" s="5">
        <f t="shared" si="1"/>
        <v>4.6136764874304479</v>
      </c>
      <c r="J18" s="15">
        <v>8.4965075593954748E-3</v>
      </c>
      <c r="K18" s="5">
        <f t="shared" si="2"/>
        <v>3.279656845901032</v>
      </c>
      <c r="L18" s="5">
        <f t="shared" si="3"/>
        <v>7.8933333333314799</v>
      </c>
      <c r="M18" s="8">
        <f t="shared" si="4"/>
        <v>-1.8536283619141614E-12</v>
      </c>
      <c r="N18" s="9">
        <f t="shared" si="9"/>
        <v>3.4359381040925772E-24</v>
      </c>
      <c r="O18" s="16">
        <f t="shared" si="6"/>
        <v>6.6304000000000016</v>
      </c>
      <c r="P18">
        <f t="shared" si="7"/>
        <v>0.84000000000000008</v>
      </c>
      <c r="Q18" s="11"/>
      <c r="R18" s="1"/>
      <c r="S18" s="37"/>
      <c r="T18" s="38"/>
      <c r="U18" s="39"/>
      <c r="V18" s="38"/>
      <c r="W18" s="38"/>
      <c r="X18" s="41"/>
      <c r="Y18" s="41"/>
      <c r="Z18" s="41"/>
      <c r="AA18" s="41"/>
      <c r="AB18" s="41"/>
      <c r="AC18" s="41"/>
      <c r="AD18" s="41"/>
      <c r="AE18" s="41"/>
      <c r="AF18" s="41"/>
      <c r="AG18" s="1"/>
    </row>
    <row r="19" spans="1:40" x14ac:dyDescent="0.25">
      <c r="A19" s="12">
        <f t="shared" si="0"/>
        <v>23.833333333313931</v>
      </c>
      <c r="B19" s="1" t="s">
        <v>62</v>
      </c>
      <c r="C19" s="13">
        <f>V12</f>
        <v>404.66666666680248</v>
      </c>
      <c r="D19" s="2">
        <f>W12</f>
        <v>16.87999999999974</v>
      </c>
      <c r="E19" s="2">
        <f>Y12</f>
        <v>16.480787999999745</v>
      </c>
      <c r="F19" s="3">
        <f t="shared" si="5"/>
        <v>6.7655519759208605E-4</v>
      </c>
      <c r="G19" s="32">
        <f>AM12</f>
        <v>7.38</v>
      </c>
      <c r="H19" s="14"/>
      <c r="I19" s="5">
        <f t="shared" si="1"/>
        <v>4.3500406418668627</v>
      </c>
      <c r="J19" s="15">
        <v>7.7764094764083908E-3</v>
      </c>
      <c r="K19" s="5">
        <f t="shared" si="2"/>
        <v>3.0299593581312982</v>
      </c>
      <c r="L19" s="5">
        <f t="shared" si="3"/>
        <v>7.3799999999981605</v>
      </c>
      <c r="M19" s="8">
        <f t="shared" si="4"/>
        <v>-1.8394175071989594E-12</v>
      </c>
      <c r="N19" s="9">
        <f t="shared" si="9"/>
        <v>3.3834567657900337E-24</v>
      </c>
      <c r="O19" s="16">
        <f t="shared" si="6"/>
        <v>6.1992000000000012</v>
      </c>
      <c r="P19">
        <f t="shared" si="7"/>
        <v>0.84000000000000008</v>
      </c>
      <c r="Q19" s="11"/>
    </row>
    <row r="20" spans="1:40" x14ac:dyDescent="0.25">
      <c r="A20" s="12">
        <f t="shared" si="0"/>
        <v>24</v>
      </c>
      <c r="C20" s="20">
        <f>C19+$A$2</f>
        <v>428.66666666680248</v>
      </c>
      <c r="D20" s="21">
        <f>(D22-D19)/3+D19</f>
        <v>17.046666666666493</v>
      </c>
      <c r="E20" s="21">
        <f t="shared" ref="E20:G20" si="19">(E22-E19)/3+E19</f>
        <v>16.644961333333161</v>
      </c>
      <c r="F20" s="3">
        <f t="shared" si="5"/>
        <v>4.0938300113020756E-4</v>
      </c>
      <c r="G20" s="22">
        <f t="shared" si="19"/>
        <v>7.5866666666666669</v>
      </c>
      <c r="H20" s="23"/>
      <c r="I20" s="5">
        <f t="shared" si="1"/>
        <v>4.0502298743739145</v>
      </c>
      <c r="J20" s="15">
        <v>8.8964950817838322E-3</v>
      </c>
      <c r="K20" s="5">
        <f t="shared" si="2"/>
        <v>3.5364367922928031</v>
      </c>
      <c r="L20" s="5">
        <f t="shared" si="3"/>
        <v>7.5866666666667175</v>
      </c>
      <c r="M20" s="8">
        <f t="shared" si="4"/>
        <v>5.0626169922907138E-14</v>
      </c>
      <c r="N20" s="9">
        <f t="shared" si="9"/>
        <v>2.5630090810630674E-27</v>
      </c>
      <c r="O20" s="16">
        <f t="shared" si="6"/>
        <v>6.3727999999999998</v>
      </c>
      <c r="P20">
        <f t="shared" si="7"/>
        <v>0.84000000000000008</v>
      </c>
      <c r="Q20" s="11"/>
    </row>
    <row r="21" spans="1:40" x14ac:dyDescent="0.25">
      <c r="A21" s="12">
        <f t="shared" si="0"/>
        <v>24</v>
      </c>
      <c r="C21" s="20">
        <f>C20+$A$2</f>
        <v>452.66666666680248</v>
      </c>
      <c r="D21" s="21">
        <f>(D22-D19)/3*2+D19</f>
        <v>17.213333333333242</v>
      </c>
      <c r="E21" s="21">
        <f t="shared" ref="E21:G21" si="20">(E22-E19)/3*2+E19</f>
        <v>16.80913466666658</v>
      </c>
      <c r="F21" s="3">
        <f t="shared" si="5"/>
        <v>4.0539983814192221E-4</v>
      </c>
      <c r="G21" s="22">
        <f t="shared" si="20"/>
        <v>7.793333333333333</v>
      </c>
      <c r="H21" s="23"/>
      <c r="I21" s="5">
        <f t="shared" si="1"/>
        <v>4.1636509458333473</v>
      </c>
      <c r="J21" s="15">
        <v>9.0414498808049568E-3</v>
      </c>
      <c r="K21" s="5">
        <f t="shared" si="2"/>
        <v>3.6296823874996225</v>
      </c>
      <c r="L21" s="5">
        <f t="shared" si="3"/>
        <v>7.7933333333329697</v>
      </c>
      <c r="M21" s="8">
        <f t="shared" si="4"/>
        <v>-3.6326497365735122E-13</v>
      </c>
      <c r="N21" s="9">
        <f t="shared" si="9"/>
        <v>1.3196144108627608E-25</v>
      </c>
      <c r="O21" s="16">
        <f t="shared" si="6"/>
        <v>6.5464000000000002</v>
      </c>
      <c r="P21">
        <f t="shared" si="7"/>
        <v>0.84000000000000008</v>
      </c>
      <c r="Q21" s="11"/>
    </row>
    <row r="22" spans="1:40" x14ac:dyDescent="0.25">
      <c r="A22" s="12">
        <f t="shared" si="0"/>
        <v>24</v>
      </c>
      <c r="B22" s="19" t="s">
        <v>63</v>
      </c>
      <c r="C22" s="13">
        <f>V13</f>
        <v>476.66666666680248</v>
      </c>
      <c r="D22" s="2">
        <f>W13</f>
        <v>17.379999999999995</v>
      </c>
      <c r="E22" s="2">
        <f>Y13</f>
        <v>16.973307999999996</v>
      </c>
      <c r="F22" s="3">
        <f t="shared" si="5"/>
        <v>4.0149343862162654E-4</v>
      </c>
      <c r="G22" s="32">
        <f>AM13</f>
        <v>8</v>
      </c>
      <c r="H22" s="14"/>
      <c r="I22" s="5">
        <f t="shared" si="1"/>
        <v>4.2770720172927792</v>
      </c>
      <c r="J22" s="15">
        <v>9.1835869188141347E-3</v>
      </c>
      <c r="K22" s="5">
        <f t="shared" si="2"/>
        <v>3.7229279827102522</v>
      </c>
      <c r="L22" s="5">
        <f t="shared" si="3"/>
        <v>8.0000000000030305</v>
      </c>
      <c r="M22" s="8">
        <f t="shared" si="4"/>
        <v>3.0304647680168273E-12</v>
      </c>
      <c r="N22" s="9">
        <f t="shared" si="9"/>
        <v>9.1837167101912829E-24</v>
      </c>
      <c r="O22" s="16">
        <f t="shared" si="6"/>
        <v>6.7200000000000006</v>
      </c>
      <c r="P22">
        <f t="shared" si="7"/>
        <v>0.84000000000000008</v>
      </c>
      <c r="Q22" s="11"/>
    </row>
    <row r="23" spans="1:40" x14ac:dyDescent="0.25">
      <c r="A23" s="12">
        <f t="shared" si="0"/>
        <v>24</v>
      </c>
      <c r="C23" s="20">
        <f>C22+$A$2</f>
        <v>500.66666666680248</v>
      </c>
      <c r="D23" s="21">
        <f>(D26-D22)/4+D22</f>
        <v>17.735000000000056</v>
      </c>
      <c r="E23" s="21">
        <f t="shared" ref="E23:G23" si="21">(E26-E22)/4+E22</f>
        <v>17.140461000000052</v>
      </c>
      <c r="F23" s="3">
        <f t="shared" si="5"/>
        <v>8.4249868284760529E-4</v>
      </c>
      <c r="G23" s="22">
        <f t="shared" si="21"/>
        <v>8.9375</v>
      </c>
      <c r="H23" s="23"/>
      <c r="I23" s="5">
        <f t="shared" si="1"/>
        <v>4.3904930887522111</v>
      </c>
      <c r="J23" s="15">
        <v>1.1107457595939341E-2</v>
      </c>
      <c r="K23" s="5">
        <f t="shared" si="2"/>
        <v>4.5470069112620459</v>
      </c>
      <c r="L23" s="5">
        <f t="shared" si="3"/>
        <v>8.937500000014257</v>
      </c>
      <c r="M23" s="8">
        <f t="shared" si="4"/>
        <v>1.425703999302641E-11</v>
      </c>
      <c r="N23" s="9">
        <f t="shared" si="9"/>
        <v>2.032631893627545E-22</v>
      </c>
      <c r="O23" s="16">
        <f t="shared" si="6"/>
        <v>7.5075000000000012</v>
      </c>
      <c r="P23">
        <f t="shared" si="7"/>
        <v>0.84000000000000008</v>
      </c>
      <c r="Q23" s="11"/>
    </row>
    <row r="24" spans="1:40" x14ac:dyDescent="0.25">
      <c r="A24" s="12">
        <f t="shared" si="0"/>
        <v>24</v>
      </c>
      <c r="C24" s="20">
        <f>C23+$A$2</f>
        <v>524.66666666680248</v>
      </c>
      <c r="D24" s="21">
        <f>(D26-D22)/4*2+D22</f>
        <v>18.090000000000117</v>
      </c>
      <c r="E24" s="21">
        <f t="shared" ref="E24:G24" si="22">(E26-E22)/4*2+E22</f>
        <v>17.307614000000111</v>
      </c>
      <c r="F24" s="3">
        <f t="shared" si="5"/>
        <v>8.2580046590091237E-4</v>
      </c>
      <c r="G24" s="22">
        <f t="shared" si="22"/>
        <v>9.875</v>
      </c>
      <c r="H24" s="23"/>
      <c r="I24" s="5">
        <f t="shared" si="1"/>
        <v>4.9050039975903612</v>
      </c>
      <c r="J24" s="15">
        <v>1.202291662263566E-2</v>
      </c>
      <c r="K24" s="5">
        <f t="shared" si="2"/>
        <v>4.9699960024236214</v>
      </c>
      <c r="L24" s="5">
        <f t="shared" si="3"/>
        <v>9.8750000000139835</v>
      </c>
      <c r="M24" s="8">
        <f t="shared" si="4"/>
        <v>1.3983481039758772E-11</v>
      </c>
      <c r="N24" s="9">
        <f t="shared" si="9"/>
        <v>1.9553774198929306E-22</v>
      </c>
      <c r="O24" s="16">
        <f t="shared" si="6"/>
        <v>8.2949999999999999</v>
      </c>
      <c r="P24">
        <f t="shared" si="7"/>
        <v>0.84000000000000008</v>
      </c>
      <c r="Q24" s="11"/>
    </row>
    <row r="25" spans="1:40" x14ac:dyDescent="0.25">
      <c r="A25" s="12">
        <f t="shared" si="0"/>
        <v>24</v>
      </c>
      <c r="C25" s="20">
        <f>C24+$A$2</f>
        <v>548.66666666680248</v>
      </c>
      <c r="D25" s="21">
        <f>(D26-D22)/4*3+D22</f>
        <v>18.445000000000178</v>
      </c>
      <c r="E25" s="21">
        <f t="shared" ref="E25:G25" si="23">(E26-E22)/4*3+E22</f>
        <v>17.47476700000017</v>
      </c>
      <c r="F25" s="3">
        <f t="shared" si="5"/>
        <v>8.0975131839326308E-4</v>
      </c>
      <c r="G25" s="22">
        <f t="shared" si="23"/>
        <v>10.8125</v>
      </c>
      <c r="H25" s="23"/>
      <c r="I25" s="5">
        <f t="shared" si="1"/>
        <v>5.4195149064285104</v>
      </c>
      <c r="J25" s="15">
        <v>1.2920778035987577E-2</v>
      </c>
      <c r="K25" s="5">
        <f t="shared" si="2"/>
        <v>5.3929850935698633</v>
      </c>
      <c r="L25" s="5">
        <f t="shared" si="3"/>
        <v>10.812499999998373</v>
      </c>
      <c r="M25" s="8">
        <f t="shared" si="4"/>
        <v>-1.6271428648906294E-12</v>
      </c>
      <c r="N25" s="9">
        <f t="shared" si="9"/>
        <v>2.6475939027644851E-24</v>
      </c>
      <c r="O25" s="16">
        <f t="shared" si="6"/>
        <v>9.0825000000000014</v>
      </c>
      <c r="P25">
        <f t="shared" si="7"/>
        <v>0.84000000000000008</v>
      </c>
      <c r="Q25" s="11"/>
    </row>
    <row r="26" spans="1:40" x14ac:dyDescent="0.25">
      <c r="A26" s="12">
        <f t="shared" si="0"/>
        <v>24</v>
      </c>
      <c r="B26" s="1" t="s">
        <v>64</v>
      </c>
      <c r="C26" s="13">
        <f>V14</f>
        <v>572.66666666680248</v>
      </c>
      <c r="D26" s="2">
        <f>W14</f>
        <v>18.800000000000239</v>
      </c>
      <c r="E26" s="2">
        <f>Y14</f>
        <v>17.641920000000226</v>
      </c>
      <c r="F26" s="3">
        <f t="shared" si="5"/>
        <v>7.943141161361471E-4</v>
      </c>
      <c r="G26" s="32">
        <f>AM14</f>
        <v>11.75</v>
      </c>
      <c r="H26" s="14"/>
      <c r="I26" s="5">
        <f t="shared" si="1"/>
        <v>5.9340258152666605</v>
      </c>
      <c r="J26" s="15">
        <v>1.3801544416672003E-2</v>
      </c>
      <c r="K26" s="5">
        <f t="shared" si="2"/>
        <v>5.8159741847624851</v>
      </c>
      <c r="L26" s="5">
        <f t="shared" si="3"/>
        <v>11.750000000029146</v>
      </c>
      <c r="M26" s="8">
        <f t="shared" si="4"/>
        <v>2.914646302087931E-11</v>
      </c>
      <c r="N26" s="9">
        <f t="shared" si="9"/>
        <v>8.4951630662748505E-22</v>
      </c>
      <c r="O26" s="16">
        <f t="shared" si="6"/>
        <v>9.870000000000001</v>
      </c>
      <c r="P26">
        <f t="shared" si="7"/>
        <v>0.84000000000000008</v>
      </c>
      <c r="Q26" s="11"/>
    </row>
    <row r="27" spans="1:40" x14ac:dyDescent="0.25">
      <c r="A27" s="12">
        <f t="shared" si="0"/>
        <v>24</v>
      </c>
      <c r="C27" s="20">
        <f>C26+$A$2</f>
        <v>596.66666666680248</v>
      </c>
      <c r="D27" s="21">
        <f>(D30-D26)/4+D26</f>
        <v>18.935000000000102</v>
      </c>
      <c r="E27" s="21">
        <f t="shared" ref="E27:G27" si="24">(E30-E26)/4+E26</f>
        <v>17.6970460000001</v>
      </c>
      <c r="F27" s="3">
        <f t="shared" si="5"/>
        <v>2.9813297991030763E-4</v>
      </c>
      <c r="G27" s="22">
        <f t="shared" si="24"/>
        <v>13.5275</v>
      </c>
      <c r="H27" s="23"/>
      <c r="I27" s="5">
        <f t="shared" si="1"/>
        <v>6.4485367241048097</v>
      </c>
      <c r="J27" s="15">
        <v>1.6693006986259421E-2</v>
      </c>
      <c r="K27" s="5">
        <f t="shared" si="2"/>
        <v>7.0789632759022751</v>
      </c>
      <c r="L27" s="5">
        <f t="shared" si="3"/>
        <v>13.527500000007084</v>
      </c>
      <c r="M27" s="8">
        <f t="shared" si="4"/>
        <v>7.0841110755281989E-12</v>
      </c>
      <c r="N27" s="9">
        <f t="shared" si="9"/>
        <v>5.0184629730421294E-23</v>
      </c>
      <c r="O27" s="16">
        <f t="shared" si="6"/>
        <v>11.363100000000001</v>
      </c>
      <c r="P27">
        <f t="shared" si="7"/>
        <v>0.84000000000000008</v>
      </c>
      <c r="Q27" s="11"/>
    </row>
    <row r="28" spans="1:40" x14ac:dyDescent="0.25">
      <c r="A28" s="12">
        <f t="shared" si="0"/>
        <v>24</v>
      </c>
      <c r="C28" s="20">
        <f>C27+$A$2</f>
        <v>620.66666666680248</v>
      </c>
      <c r="D28" s="21">
        <f>(D30-D26)/4*2+D26</f>
        <v>19.069999999999965</v>
      </c>
      <c r="E28" s="21">
        <f t="shared" ref="E28:G28" si="25">(E30-E26)/4*2+E26</f>
        <v>17.75217199999997</v>
      </c>
      <c r="F28" s="3">
        <f t="shared" si="5"/>
        <v>2.9601492744009585E-4</v>
      </c>
      <c r="G28" s="22">
        <f t="shared" si="25"/>
        <v>15.305</v>
      </c>
      <c r="H28" s="23"/>
      <c r="I28" s="5">
        <f t="shared" si="1"/>
        <v>7.4240494072619416</v>
      </c>
      <c r="J28" s="15">
        <v>1.85263856237241E-2</v>
      </c>
      <c r="K28" s="5">
        <f t="shared" si="2"/>
        <v>7.8809505927295547</v>
      </c>
      <c r="L28" s="5">
        <f t="shared" si="3"/>
        <v>15.304999999991496</v>
      </c>
      <c r="M28" s="8">
        <f t="shared" si="4"/>
        <v>-8.503420190208999E-12</v>
      </c>
      <c r="N28" s="9">
        <f t="shared" si="9"/>
        <v>7.2308154931254048E-23</v>
      </c>
      <c r="O28" s="16">
        <f t="shared" si="6"/>
        <v>12.856200000000001</v>
      </c>
      <c r="P28">
        <f t="shared" si="7"/>
        <v>0.84000000000000008</v>
      </c>
      <c r="Q28" s="11"/>
    </row>
    <row r="29" spans="1:40" x14ac:dyDescent="0.25">
      <c r="A29" s="12">
        <f t="shared" si="0"/>
        <v>24</v>
      </c>
      <c r="C29" s="20">
        <f>C28+$A$2</f>
        <v>644.66666666680248</v>
      </c>
      <c r="D29" s="21">
        <f>(D30-D26)/4*3+D26</f>
        <v>19.204999999999828</v>
      </c>
      <c r="E29" s="21">
        <f t="shared" ref="E29:G29" si="26">(E30-E26)/4*3+E26</f>
        <v>17.80729799999984</v>
      </c>
      <c r="F29" s="3">
        <f t="shared" si="5"/>
        <v>2.9392675773055307E-4</v>
      </c>
      <c r="G29" s="22">
        <f t="shared" si="26"/>
        <v>17.0825</v>
      </c>
      <c r="H29" s="23"/>
      <c r="I29" s="5">
        <f t="shared" si="1"/>
        <v>8.3995620904190744</v>
      </c>
      <c r="J29" s="15">
        <v>2.0348395494409335E-2</v>
      </c>
      <c r="K29" s="5">
        <f t="shared" si="2"/>
        <v>8.6829379095789605</v>
      </c>
      <c r="L29" s="5">
        <f t="shared" si="3"/>
        <v>17.082499999998035</v>
      </c>
      <c r="M29" s="8">
        <f>L29-G29</f>
        <v>-1.964650664376677E-12</v>
      </c>
      <c r="N29" s="9">
        <f t="shared" si="9"/>
        <v>3.8598522330357184E-24</v>
      </c>
      <c r="O29" s="16">
        <f>G29*0.035*24</f>
        <v>14.349299999999999</v>
      </c>
      <c r="P29">
        <f t="shared" si="7"/>
        <v>0.84000000000000008</v>
      </c>
      <c r="Q29" s="11"/>
    </row>
    <row r="30" spans="1:40" x14ac:dyDescent="0.25">
      <c r="A30" s="12">
        <f t="shared" si="0"/>
        <v>24.583333333313931</v>
      </c>
      <c r="B30" s="1" t="s">
        <v>65</v>
      </c>
      <c r="C30" s="13">
        <f>V15</f>
        <v>669.25000000011642</v>
      </c>
      <c r="D30" s="2">
        <f>W15</f>
        <v>19.339999999999691</v>
      </c>
      <c r="E30" s="2">
        <f>Y15</f>
        <v>17.862423999999713</v>
      </c>
      <c r="F30" s="3">
        <f t="shared" si="5"/>
        <v>2.8494216517743504E-4</v>
      </c>
      <c r="G30" s="32">
        <f>AM15</f>
        <v>18.86</v>
      </c>
      <c r="H30" s="14"/>
      <c r="I30" s="5">
        <f t="shared" si="1"/>
        <v>9.239347020135666</v>
      </c>
      <c r="J30" s="15">
        <v>2.1942901364919099E-2</v>
      </c>
      <c r="K30" s="5">
        <f t="shared" si="2"/>
        <v>9.620652979584996</v>
      </c>
      <c r="L30" s="5">
        <f t="shared" si="3"/>
        <v>18.859999999720664</v>
      </c>
      <c r="M30" s="8">
        <f>L30-G30</f>
        <v>-2.7933566570936819E-10</v>
      </c>
      <c r="N30" s="9">
        <f t="shared" si="9"/>
        <v>7.8028414137295893E-20</v>
      </c>
      <c r="O30" s="16">
        <f t="shared" si="6"/>
        <v>15.842400000000001</v>
      </c>
      <c r="P30">
        <f t="shared" si="7"/>
        <v>0.84000000000000008</v>
      </c>
      <c r="Q30" s="11"/>
    </row>
    <row r="31" spans="1:40" x14ac:dyDescent="0.25">
      <c r="E31" s="42"/>
      <c r="F31" s="42"/>
      <c r="G31" s="43"/>
      <c r="H31" s="23"/>
      <c r="I31" s="42"/>
      <c r="J31" s="44"/>
      <c r="K31" s="42"/>
      <c r="L31" s="5"/>
      <c r="M31" s="11"/>
    </row>
    <row r="32" spans="1:40" x14ac:dyDescent="0.25">
      <c r="E32" s="42"/>
      <c r="F32" s="42"/>
      <c r="G32" s="42"/>
      <c r="H32" s="23"/>
      <c r="I32" s="42"/>
      <c r="J32" s="44"/>
      <c r="K32" s="42"/>
      <c r="L32" s="5"/>
      <c r="M32" s="11"/>
      <c r="N32" t="s">
        <v>66</v>
      </c>
      <c r="O32" s="21">
        <f>SUM(O3:O30)</f>
        <v>324.93719999999996</v>
      </c>
      <c r="P32" s="21">
        <f>SUM(P3:P30)</f>
        <v>23.52</v>
      </c>
    </row>
    <row r="33" spans="5:17" x14ac:dyDescent="0.25">
      <c r="E33" s="42"/>
      <c r="F33" s="42"/>
      <c r="G33" s="42"/>
      <c r="H33" s="44"/>
      <c r="I33" s="42"/>
      <c r="K33" s="42"/>
      <c r="L33" s="5"/>
      <c r="M33" s="11"/>
    </row>
    <row r="34" spans="5:17" x14ac:dyDescent="0.25">
      <c r="E34" s="42"/>
      <c r="F34" s="42"/>
      <c r="G34" s="42"/>
      <c r="I34" s="42"/>
      <c r="K34" s="42"/>
      <c r="L34" s="5"/>
      <c r="M34" s="11"/>
    </row>
    <row r="35" spans="5:17" x14ac:dyDescent="0.25">
      <c r="E35" s="42"/>
      <c r="F35" s="42"/>
      <c r="G35" s="42"/>
      <c r="I35" s="42"/>
      <c r="K35" s="42"/>
      <c r="L35" s="5"/>
      <c r="M35" s="11"/>
    </row>
    <row r="36" spans="5:17" x14ac:dyDescent="0.25">
      <c r="N36" s="45">
        <f>SUM(N3:N35)</f>
        <v>3.9509323905201331E-18</v>
      </c>
      <c r="O36" s="21"/>
      <c r="P36" s="21"/>
      <c r="Q36" s="21"/>
    </row>
    <row r="38" spans="5:17" x14ac:dyDescent="0.25">
      <c r="H38" s="30"/>
    </row>
    <row r="39" spans="5:17" x14ac:dyDescent="0.25">
      <c r="H39" s="30"/>
    </row>
    <row r="40" spans="5:17" x14ac:dyDescent="0.25">
      <c r="H40" s="30"/>
    </row>
    <row r="41" spans="5:17" x14ac:dyDescent="0.25">
      <c r="H41" s="30"/>
    </row>
    <row r="42" spans="5:17" x14ac:dyDescent="0.25">
      <c r="H42" s="30"/>
    </row>
    <row r="43" spans="5:17" x14ac:dyDescent="0.25">
      <c r="H43" s="30"/>
    </row>
    <row r="44" spans="5:17" x14ac:dyDescent="0.25">
      <c r="H44" s="30"/>
    </row>
    <row r="46" spans="5:17" x14ac:dyDescent="0.25">
      <c r="L46" s="46"/>
    </row>
    <row r="47" spans="5:17" x14ac:dyDescent="0.25">
      <c r="L47" s="4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A2A4-C65D-48AD-A466-E204FA638321}">
  <dimension ref="A1:AY47"/>
  <sheetViews>
    <sheetView zoomScale="85" zoomScaleNormal="85" workbookViewId="0">
      <selection activeCell="G20" sqref="G20"/>
    </sheetView>
  </sheetViews>
  <sheetFormatPr defaultColWidth="9.140625" defaultRowHeight="15" x14ac:dyDescent="0.25"/>
  <cols>
    <col min="4" max="4" width="16.140625" bestFit="1" customWidth="1"/>
    <col min="5" max="5" width="13.85546875" bestFit="1" customWidth="1"/>
    <col min="6" max="6" width="13.85546875" customWidth="1"/>
    <col min="7" max="7" width="19.42578125" bestFit="1" customWidth="1"/>
    <col min="8" max="8" width="11" bestFit="1" customWidth="1"/>
    <col min="9" max="9" width="9" bestFit="1" customWidth="1"/>
    <col min="11" max="11" width="11" bestFit="1" customWidth="1"/>
    <col min="12" max="12" width="12.42578125" bestFit="1" customWidth="1"/>
    <col min="13" max="14" width="12.28515625" bestFit="1" customWidth="1"/>
    <col min="15" max="15" width="11.5703125" bestFit="1" customWidth="1"/>
    <col min="16" max="16" width="5.7109375" bestFit="1" customWidth="1"/>
    <col min="17" max="17" width="5.7109375" customWidth="1"/>
    <col min="18" max="18" width="7.7109375" bestFit="1" customWidth="1"/>
    <col min="19" max="20" width="16.28515625" bestFit="1" customWidth="1"/>
    <col min="21" max="21" width="11.5703125" bestFit="1" customWidth="1"/>
    <col min="22" max="22" width="12.140625" bestFit="1" customWidth="1"/>
    <col min="23" max="23" width="7" bestFit="1" customWidth="1"/>
    <col min="24" max="24" width="7.7109375" bestFit="1" customWidth="1"/>
    <col min="25" max="25" width="11.5703125" bestFit="1" customWidth="1"/>
    <col min="26" max="26" width="8.140625" bestFit="1" customWidth="1"/>
    <col min="27" max="27" width="9.5703125" bestFit="1" customWidth="1"/>
    <col min="28" max="29" width="13.28515625" bestFit="1" customWidth="1"/>
    <col min="30" max="30" width="9" bestFit="1" customWidth="1"/>
    <col min="31" max="31" width="6.85546875" bestFit="1" customWidth="1"/>
    <col min="32" max="32" width="7.85546875" bestFit="1" customWidth="1"/>
    <col min="33" max="33" width="9.85546875" bestFit="1" customWidth="1"/>
    <col min="34" max="34" width="12.5703125" bestFit="1" customWidth="1"/>
    <col min="35" max="35" width="11.7109375" bestFit="1" customWidth="1"/>
    <col min="36" max="36" width="14.5703125" bestFit="1" customWidth="1"/>
    <col min="37" max="37" width="11.85546875" bestFit="1" customWidth="1"/>
    <col min="38" max="38" width="15" bestFit="1" customWidth="1"/>
    <col min="39" max="39" width="13.28515625" bestFit="1" customWidth="1"/>
    <col min="40" max="40" width="15.5703125" bestFit="1" customWidth="1"/>
    <col min="41" max="41" width="14.140625" bestFit="1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51" x14ac:dyDescent="0.25">
      <c r="A2">
        <v>24</v>
      </c>
      <c r="B2" s="1" t="s">
        <v>16</v>
      </c>
      <c r="C2">
        <v>0</v>
      </c>
      <c r="D2" s="2">
        <f>W5</f>
        <v>4.7099999999996811</v>
      </c>
      <c r="E2" s="2">
        <f>Y5</f>
        <v>4.525838999999694</v>
      </c>
      <c r="F2" s="47">
        <f>AA5</f>
        <v>2.4959983272286788E-2</v>
      </c>
      <c r="G2" s="4">
        <f>AK5</f>
        <v>42.84</v>
      </c>
      <c r="H2" s="14">
        <f>AA5</f>
        <v>2.4959983272286788E-2</v>
      </c>
      <c r="I2" s="5"/>
      <c r="J2" s="6">
        <f>G2/E2*H2</f>
        <v>0.23626242192549016</v>
      </c>
      <c r="K2" s="5"/>
      <c r="L2" s="7">
        <f>G2</f>
        <v>42.84</v>
      </c>
      <c r="M2" s="8">
        <f>L2-G2</f>
        <v>0</v>
      </c>
      <c r="N2" s="9">
        <f>M2*M2</f>
        <v>0</v>
      </c>
      <c r="O2" s="10"/>
    </row>
    <row r="3" spans="1:51" x14ac:dyDescent="0.25">
      <c r="A3" s="12">
        <f>C3-C2</f>
        <v>22.000000000116415</v>
      </c>
      <c r="B3" s="1" t="s">
        <v>17</v>
      </c>
      <c r="C3" s="13">
        <f>C2+$V$6</f>
        <v>22.000000000116415</v>
      </c>
      <c r="D3" s="2">
        <f>W6</f>
        <v>7.0399999999999352</v>
      </c>
      <c r="E3" s="2">
        <f>Y6</f>
        <v>6.7415039999999387</v>
      </c>
      <c r="F3" s="47">
        <f>LN(D3/D2)/A3</f>
        <v>1.8269102824525284E-2</v>
      </c>
      <c r="G3" s="4">
        <f t="shared" ref="G3:G4" si="0">AK6</f>
        <v>39.659999999999997</v>
      </c>
      <c r="H3" s="14"/>
      <c r="I3" s="5">
        <f t="shared" ref="I3:I30" si="1">(G2)*EXP(-A3*0.025)</f>
        <v>24.716529876628119</v>
      </c>
      <c r="J3" s="15">
        <v>0.12056944362280152</v>
      </c>
      <c r="K3" s="5">
        <f t="shared" ref="K3:K30" si="2">((E3+E2)/2)*J3*A3</f>
        <v>14.943470042868528</v>
      </c>
      <c r="L3" s="5">
        <f>K3+I3</f>
        <v>39.659999919496649</v>
      </c>
      <c r="M3" s="8">
        <f>L3-G3</f>
        <v>-8.0503347987814777E-8</v>
      </c>
      <c r="N3" s="9">
        <f>M3*M3</f>
        <v>6.4807890372472016E-15</v>
      </c>
      <c r="O3" s="16">
        <f>G3*0.035*24</f>
        <v>33.314400000000006</v>
      </c>
      <c r="P3">
        <f>0.035*24</f>
        <v>0.84000000000000008</v>
      </c>
      <c r="R3" s="17"/>
      <c r="S3" s="18" t="s">
        <v>18</v>
      </c>
      <c r="T3" s="18" t="s">
        <v>19</v>
      </c>
      <c r="U3" s="18" t="s">
        <v>0</v>
      </c>
      <c r="V3" s="18" t="s">
        <v>0</v>
      </c>
      <c r="W3" s="18" t="s">
        <v>67</v>
      </c>
      <c r="X3" s="18" t="s">
        <v>21</v>
      </c>
      <c r="Y3" s="18" t="s">
        <v>22</v>
      </c>
      <c r="Z3" s="18" t="s">
        <v>23</v>
      </c>
      <c r="AA3" s="18" t="s">
        <v>24</v>
      </c>
      <c r="AB3" s="18" t="s">
        <v>25</v>
      </c>
      <c r="AC3" s="18" t="s">
        <v>26</v>
      </c>
      <c r="AD3" s="18" t="s">
        <v>27</v>
      </c>
      <c r="AE3" s="18" t="s">
        <v>28</v>
      </c>
      <c r="AF3" s="18" t="s">
        <v>29</v>
      </c>
      <c r="AG3" s="18" t="s">
        <v>68</v>
      </c>
      <c r="AH3" s="18" t="s">
        <v>69</v>
      </c>
      <c r="AI3" s="18" t="s">
        <v>32</v>
      </c>
      <c r="AJ3" s="18" t="s">
        <v>33</v>
      </c>
      <c r="AK3" s="18" t="s">
        <v>70</v>
      </c>
      <c r="AL3" s="18" t="s">
        <v>71</v>
      </c>
      <c r="AM3" s="18" t="s">
        <v>36</v>
      </c>
      <c r="AN3" s="18" t="s">
        <v>37</v>
      </c>
      <c r="AO3" s="18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44</v>
      </c>
      <c r="AW3" s="18" t="s">
        <v>72</v>
      </c>
      <c r="AX3" s="18" t="s">
        <v>73</v>
      </c>
    </row>
    <row r="4" spans="1:51" x14ac:dyDescent="0.25">
      <c r="A4" s="12">
        <f t="shared" ref="A4:A30" si="3">C4-C3</f>
        <v>22.666666666686069</v>
      </c>
      <c r="B4" s="1" t="s">
        <v>46</v>
      </c>
      <c r="C4" s="13">
        <f>V7</f>
        <v>44.666666666802485</v>
      </c>
      <c r="D4" s="2">
        <f>W7</f>
        <v>8.2799999999998875</v>
      </c>
      <c r="E4" s="2">
        <f>Y7</f>
        <v>7.9123679999998924</v>
      </c>
      <c r="F4" s="47">
        <f t="shared" ref="F4:F30" si="4">LN(D4/D3)/A4</f>
        <v>7.1574175688415001E-3</v>
      </c>
      <c r="G4" s="4">
        <f t="shared" si="0"/>
        <v>31.84</v>
      </c>
      <c r="H4" s="14"/>
      <c r="I4" s="5">
        <f t="shared" si="1"/>
        <v>22.503626104478254</v>
      </c>
      <c r="J4" s="15">
        <v>5.621704602278739E-2</v>
      </c>
      <c r="K4" s="5">
        <f t="shared" si="2"/>
        <v>9.3363704952162863</v>
      </c>
      <c r="L4" s="5">
        <f>K4+I4</f>
        <v>31.83999659969454</v>
      </c>
      <c r="M4" s="8">
        <f>L4-G4</f>
        <v>-3.4003054594222704E-6</v>
      </c>
      <c r="N4" s="9">
        <f t="shared" ref="N4:N30" si="5">M4*M4</f>
        <v>1.1562077217376897E-11</v>
      </c>
      <c r="O4" s="16">
        <f t="shared" ref="O4:O30" si="6">G4*0.035*24</f>
        <v>26.745600000000003</v>
      </c>
      <c r="P4">
        <f t="shared" ref="P4:P30" si="7">0.035*24</f>
        <v>0.84000000000000008</v>
      </c>
      <c r="R4" s="18" t="s">
        <v>47</v>
      </c>
      <c r="S4" s="18"/>
      <c r="T4" s="18"/>
      <c r="U4" s="18"/>
      <c r="V4" s="18"/>
      <c r="W4" s="18" t="s">
        <v>50</v>
      </c>
      <c r="X4" s="18" t="s">
        <v>51</v>
      </c>
      <c r="Y4" s="18" t="s">
        <v>50</v>
      </c>
      <c r="Z4" s="18"/>
      <c r="AA4" s="18" t="s">
        <v>52</v>
      </c>
      <c r="AB4" s="18" t="s">
        <v>48</v>
      </c>
      <c r="AC4" s="18" t="s">
        <v>52</v>
      </c>
      <c r="AD4" s="18" t="s">
        <v>50</v>
      </c>
      <c r="AE4" s="18" t="s">
        <v>53</v>
      </c>
      <c r="AF4" s="18" t="s">
        <v>53</v>
      </c>
      <c r="AG4" s="18" t="s">
        <v>54</v>
      </c>
      <c r="AH4" s="18" t="s">
        <v>54</v>
      </c>
      <c r="AI4" s="18" t="s">
        <v>54</v>
      </c>
      <c r="AJ4" s="18" t="s">
        <v>54</v>
      </c>
      <c r="AK4" s="18" t="s">
        <v>54</v>
      </c>
      <c r="AL4" s="18" t="s">
        <v>54</v>
      </c>
      <c r="AM4" s="18" t="s">
        <v>54</v>
      </c>
      <c r="AN4" s="18" t="s">
        <v>54</v>
      </c>
      <c r="AO4" s="18" t="s">
        <v>54</v>
      </c>
      <c r="AP4" s="18" t="s">
        <v>54</v>
      </c>
      <c r="AQ4" s="18" t="s">
        <v>54</v>
      </c>
      <c r="AR4" s="18" t="s">
        <v>54</v>
      </c>
      <c r="AS4" s="18" t="s">
        <v>55</v>
      </c>
      <c r="AT4" s="18" t="s">
        <v>55</v>
      </c>
      <c r="AU4" s="18" t="s">
        <v>56</v>
      </c>
      <c r="AV4" s="18" t="s">
        <v>56</v>
      </c>
      <c r="AW4" s="18" t="s">
        <v>56</v>
      </c>
      <c r="AX4" s="18" t="s">
        <v>74</v>
      </c>
    </row>
    <row r="5" spans="1:51" x14ac:dyDescent="0.25">
      <c r="A5" s="12">
        <f t="shared" si="3"/>
        <v>24</v>
      </c>
      <c r="B5" s="19"/>
      <c r="C5" s="20">
        <f>C4+$A$2</f>
        <v>68.666666666802485</v>
      </c>
      <c r="D5" s="21">
        <f>(D8-D4)/4+D4</f>
        <v>9.2499999999999361</v>
      </c>
      <c r="E5" s="21">
        <f t="shared" ref="E5:G5" si="8">(E8-E4)/4+E4</f>
        <v>8.8782119999999392</v>
      </c>
      <c r="F5" s="47">
        <f t="shared" si="4"/>
        <v>4.6158576302988384E-3</v>
      </c>
      <c r="G5" s="22">
        <f t="shared" si="8"/>
        <v>26.939999999999998</v>
      </c>
      <c r="H5" s="23"/>
      <c r="I5" s="5">
        <f t="shared" si="1"/>
        <v>17.474162493233798</v>
      </c>
      <c r="J5" s="48">
        <v>4.6979848307519924E-2</v>
      </c>
      <c r="K5" s="5">
        <f t="shared" si="2"/>
        <v>9.46582681674324</v>
      </c>
      <c r="L5" s="5">
        <f t="shared" ref="L5:L30" si="9">K5+I5</f>
        <v>26.939989309977037</v>
      </c>
      <c r="M5" s="8">
        <f t="shared" ref="M5:M21" si="10">L5-G5</f>
        <v>-1.0690022961057366E-5</v>
      </c>
      <c r="N5" s="9">
        <f t="shared" si="5"/>
        <v>1.1427659090793369E-10</v>
      </c>
      <c r="O5" s="16">
        <f t="shared" si="6"/>
        <v>22.6296</v>
      </c>
      <c r="P5">
        <f t="shared" si="7"/>
        <v>0.84000000000000008</v>
      </c>
      <c r="R5" s="24" t="s">
        <v>75</v>
      </c>
      <c r="S5" s="1" t="s">
        <v>16</v>
      </c>
      <c r="T5" s="24">
        <v>43396.597222222219</v>
      </c>
      <c r="U5" s="25">
        <v>0</v>
      </c>
      <c r="V5" s="25">
        <v>0</v>
      </c>
      <c r="W5" s="25">
        <v>4.7099999999996811</v>
      </c>
      <c r="X5" s="25">
        <v>9.9999999999766942E-3</v>
      </c>
      <c r="Y5" s="25">
        <v>4.525838999999694</v>
      </c>
      <c r="Z5" s="25">
        <v>23.5</v>
      </c>
      <c r="AA5" s="25">
        <v>2.4959983272286788E-2</v>
      </c>
      <c r="AB5" s="25">
        <v>1.1570974310466762</v>
      </c>
      <c r="AC5" s="26"/>
      <c r="AD5" s="27">
        <v>9.8084299999999995</v>
      </c>
      <c r="AE5" s="28">
        <v>5.1978396757412414E-2</v>
      </c>
      <c r="AF5" s="28">
        <v>5.409345067895973E-2</v>
      </c>
      <c r="AG5" s="27">
        <v>83.195325438561127</v>
      </c>
      <c r="AH5" s="27">
        <v>4.6891917584381453</v>
      </c>
      <c r="AI5" s="27">
        <v>91.037663335895473</v>
      </c>
      <c r="AJ5" s="27">
        <v>17.674951978621358</v>
      </c>
      <c r="AK5">
        <v>42.84</v>
      </c>
      <c r="AL5" s="27"/>
      <c r="AM5" s="25">
        <v>89.677991372153826</v>
      </c>
      <c r="AN5" s="27">
        <v>16.304259452679272</v>
      </c>
      <c r="AO5" s="29"/>
      <c r="AP5" s="29"/>
      <c r="AQ5" s="29"/>
      <c r="AR5" s="29"/>
      <c r="AS5" s="29">
        <f>J2</f>
        <v>0.23626242192549016</v>
      </c>
      <c r="AT5" s="30"/>
      <c r="AU5" s="30">
        <v>96.09</v>
      </c>
      <c r="AV5" s="30">
        <v>96.09</v>
      </c>
      <c r="AW5" s="30">
        <f>W5-(AU5*W5/100)</f>
        <v>0.18416099999998714</v>
      </c>
    </row>
    <row r="6" spans="1:51" x14ac:dyDescent="0.25">
      <c r="A6" s="12">
        <f t="shared" si="3"/>
        <v>24</v>
      </c>
      <c r="B6" s="19"/>
      <c r="C6" s="20">
        <f>C5+$A$2</f>
        <v>92.666666666802485</v>
      </c>
      <c r="D6" s="21">
        <f>(D8-D4)/4*2+D4</f>
        <v>10.219999999999985</v>
      </c>
      <c r="E6" s="21">
        <f t="shared" ref="E6:G6" si="11">(E8-E4)/4*2+E4</f>
        <v>9.8440559999999859</v>
      </c>
      <c r="F6" s="47">
        <f t="shared" si="4"/>
        <v>4.1551263854679174E-3</v>
      </c>
      <c r="G6" s="22">
        <f t="shared" si="11"/>
        <v>22.04</v>
      </c>
      <c r="H6" s="23"/>
      <c r="I6" s="5">
        <f t="shared" si="1"/>
        <v>14.78498547637307</v>
      </c>
      <c r="J6" s="48">
        <v>3.2292238350441892E-2</v>
      </c>
      <c r="K6" s="5">
        <f t="shared" si="2"/>
        <v>7.255007288602183</v>
      </c>
      <c r="L6" s="5">
        <f t="shared" si="9"/>
        <v>22.039992764975253</v>
      </c>
      <c r="M6" s="8">
        <f>L6-G6</f>
        <v>-7.235024746421459E-6</v>
      </c>
      <c r="N6" s="9">
        <f t="shared" si="5"/>
        <v>5.2345583081330894E-11</v>
      </c>
      <c r="O6" s="16">
        <f t="shared" si="6"/>
        <v>18.513600000000004</v>
      </c>
      <c r="P6">
        <f t="shared" si="7"/>
        <v>0.84000000000000008</v>
      </c>
      <c r="R6" s="24" t="s">
        <v>75</v>
      </c>
      <c r="S6" s="1" t="s">
        <v>17</v>
      </c>
      <c r="T6" s="24">
        <v>43397.638888888891</v>
      </c>
      <c r="U6" s="31">
        <v>0.91666666667151731</v>
      </c>
      <c r="V6" s="31">
        <v>22.000000000116415</v>
      </c>
      <c r="W6" s="25">
        <v>7.0399999999999352</v>
      </c>
      <c r="X6" s="25">
        <v>0.11999999999901</v>
      </c>
      <c r="Y6" s="25">
        <v>6.7415039999999387</v>
      </c>
      <c r="Z6" s="25">
        <v>34</v>
      </c>
      <c r="AA6" s="25">
        <v>1.8269102824525294E-2</v>
      </c>
      <c r="AB6" s="25">
        <v>1.5808730620619025</v>
      </c>
      <c r="AC6" s="26">
        <v>1.2471427531581484E-2</v>
      </c>
      <c r="AD6" s="27">
        <v>7.1697800000000003</v>
      </c>
      <c r="AE6" s="28">
        <v>2.5420112054826426E-2</v>
      </c>
      <c r="AF6" s="28">
        <v>2.6545647509217233E-2</v>
      </c>
      <c r="AG6" s="27">
        <v>81.727778263538099</v>
      </c>
      <c r="AH6" s="27">
        <v>3.2893199876507246</v>
      </c>
      <c r="AI6" s="27">
        <v>77.17909300538048</v>
      </c>
      <c r="AJ6" s="27">
        <v>4.8915918760022503</v>
      </c>
      <c r="AK6">
        <v>39.659999999999997</v>
      </c>
      <c r="AL6" s="27"/>
      <c r="AM6" s="25">
        <v>75.462092563480425</v>
      </c>
      <c r="AN6" s="27">
        <v>4.3427552675147973</v>
      </c>
      <c r="AO6" s="29">
        <v>80.303253926918785</v>
      </c>
      <c r="AP6" s="29">
        <v>5.1814506647724619</v>
      </c>
      <c r="AQ6" s="29"/>
      <c r="AR6" s="29"/>
      <c r="AS6" s="29">
        <f>J3</f>
        <v>0.12056944362280152</v>
      </c>
      <c r="AT6" s="30"/>
      <c r="AU6" s="30">
        <v>95.76</v>
      </c>
      <c r="AV6" s="30">
        <v>95.76</v>
      </c>
      <c r="AW6" s="30">
        <f>W6-(AU6*W6/100)</f>
        <v>0.29849599999999654</v>
      </c>
      <c r="AX6" s="49">
        <f>(LN(AW6)-LN(AW5))/(V6-V5)</f>
        <v>2.1952098062987244E-2</v>
      </c>
      <c r="AY6" s="49">
        <f>(LN(W6/W5))/(V6-V5)+AX6</f>
        <v>4.0221200887512527E-2</v>
      </c>
    </row>
    <row r="7" spans="1:51" x14ac:dyDescent="0.25">
      <c r="A7" s="12">
        <f t="shared" si="3"/>
        <v>24</v>
      </c>
      <c r="B7" s="19"/>
      <c r="C7" s="20">
        <f>C6+$A$2</f>
        <v>116.66666666680248</v>
      </c>
      <c r="D7" s="21">
        <f>(D8-D4)/4*3+D4</f>
        <v>11.190000000000033</v>
      </c>
      <c r="E7" s="21">
        <f t="shared" ref="E7:G7" si="12">(E8-E4)/4*3+E4</f>
        <v>10.809900000000033</v>
      </c>
      <c r="F7" s="47">
        <f t="shared" si="4"/>
        <v>3.7780807311783298E-3</v>
      </c>
      <c r="G7" s="22">
        <f t="shared" si="12"/>
        <v>17.14</v>
      </c>
      <c r="H7" s="23"/>
      <c r="I7" s="5">
        <f t="shared" si="1"/>
        <v>12.095808459512341</v>
      </c>
      <c r="J7" s="48">
        <v>2.0351978799860105E-2</v>
      </c>
      <c r="K7" s="5">
        <f t="shared" si="2"/>
        <v>5.0441864957429257</v>
      </c>
      <c r="L7" s="5">
        <f t="shared" si="9"/>
        <v>17.139994955255268</v>
      </c>
      <c r="M7" s="8">
        <f t="shared" si="10"/>
        <v>-5.0447447321744221E-6</v>
      </c>
      <c r="N7" s="9">
        <f t="shared" si="5"/>
        <v>2.5449449412801582E-11</v>
      </c>
      <c r="O7" s="16">
        <f t="shared" si="6"/>
        <v>14.397600000000002</v>
      </c>
      <c r="P7">
        <f t="shared" si="7"/>
        <v>0.84000000000000008</v>
      </c>
      <c r="R7" s="24" t="s">
        <v>75</v>
      </c>
      <c r="S7" s="1" t="s">
        <v>46</v>
      </c>
      <c r="T7" s="24">
        <v>43398.583333333336</v>
      </c>
      <c r="U7" s="31">
        <v>1.8611111111167702</v>
      </c>
      <c r="V7" s="31">
        <v>44.666666666802485</v>
      </c>
      <c r="W7" s="25">
        <v>8.2799999999998875</v>
      </c>
      <c r="X7" s="25">
        <v>1.9999999999953399E-2</v>
      </c>
      <c r="Y7" s="25">
        <v>7.9123679999998924</v>
      </c>
      <c r="Z7" s="25">
        <v>46</v>
      </c>
      <c r="AA7" s="25">
        <v>7.1574175688415053E-3</v>
      </c>
      <c r="AB7" s="25">
        <v>4.0351330973142785</v>
      </c>
      <c r="AC7" s="26">
        <v>7.2306703352084268E-3</v>
      </c>
      <c r="AD7" s="27">
        <v>5.6675700000000004</v>
      </c>
      <c r="AE7" s="28">
        <v>1.7084837245714538E-2</v>
      </c>
      <c r="AF7" s="28">
        <v>1.7878649273455983E-2</v>
      </c>
      <c r="AG7" s="27">
        <v>62.496326954702759</v>
      </c>
      <c r="AH7" s="27">
        <v>0.67709358813928788</v>
      </c>
      <c r="AI7" s="27">
        <v>57.336664104534982</v>
      </c>
      <c r="AJ7" s="27">
        <v>1.679446544094102</v>
      </c>
      <c r="AK7">
        <v>31.84</v>
      </c>
      <c r="AL7" s="27"/>
      <c r="AM7" s="25">
        <v>55.839557109786348</v>
      </c>
      <c r="AN7" s="27">
        <v>1.4245065587006174</v>
      </c>
      <c r="AO7" s="29">
        <v>60.672989247469502</v>
      </c>
      <c r="AP7" s="29">
        <v>3.0172952929694765</v>
      </c>
      <c r="AQ7" s="29"/>
      <c r="AR7" s="29"/>
      <c r="AS7" s="29">
        <f>J4</f>
        <v>5.621704602278739E-2</v>
      </c>
      <c r="AT7" s="30"/>
      <c r="AU7" s="30">
        <v>95.56</v>
      </c>
      <c r="AV7" s="30">
        <v>95.56</v>
      </c>
      <c r="AW7" s="30">
        <f t="shared" ref="AW7:AW15" si="13">W7-(AU7*W7/100)</f>
        <v>0.36763199999999507</v>
      </c>
      <c r="AX7" s="49">
        <f>(LN(AW7)-LN(AW6))/(V7-V6)</f>
        <v>9.1908487688516505E-3</v>
      </c>
      <c r="AY7" s="49">
        <f t="shared" ref="AY7:AY14" si="14">(LN(W7/W6))/(V7-V6)+AX7</f>
        <v>1.6348266337693151E-2</v>
      </c>
    </row>
    <row r="8" spans="1:51" x14ac:dyDescent="0.25">
      <c r="A8" s="12">
        <f t="shared" si="3"/>
        <v>24.499999999883585</v>
      </c>
      <c r="B8" s="1" t="s">
        <v>58</v>
      </c>
      <c r="C8" s="13">
        <f>V8</f>
        <v>141.16666666668607</v>
      </c>
      <c r="D8" s="2">
        <f>W8</f>
        <v>12.160000000000082</v>
      </c>
      <c r="E8" s="2">
        <f>Y8</f>
        <v>11.775744000000079</v>
      </c>
      <c r="F8" s="47">
        <f t="shared" si="4"/>
        <v>3.3931164985545209E-3</v>
      </c>
      <c r="G8" s="32">
        <f>AK8</f>
        <v>12.24</v>
      </c>
      <c r="H8" s="14"/>
      <c r="I8" s="5">
        <f t="shared" si="1"/>
        <v>9.2897803902175031</v>
      </c>
      <c r="J8" s="15">
        <v>1.0663136887209001E-2</v>
      </c>
      <c r="K8" s="5">
        <f t="shared" si="2"/>
        <v>2.9502142172936869</v>
      </c>
      <c r="L8" s="5">
        <f t="shared" si="9"/>
        <v>12.239994607511189</v>
      </c>
      <c r="M8" s="8">
        <f t="shared" si="10"/>
        <v>-5.3924888110401525E-6</v>
      </c>
      <c r="N8" s="9">
        <f t="shared" si="5"/>
        <v>2.9078935577193239E-11</v>
      </c>
      <c r="O8" s="16">
        <f t="shared" si="6"/>
        <v>10.281600000000001</v>
      </c>
      <c r="P8">
        <f t="shared" si="7"/>
        <v>0.84000000000000008</v>
      </c>
      <c r="R8" s="24" t="s">
        <v>75</v>
      </c>
      <c r="S8" s="1" t="s">
        <v>58</v>
      </c>
      <c r="T8" s="24">
        <v>43402.604166666664</v>
      </c>
      <c r="U8" s="31">
        <v>5.8819444444452529</v>
      </c>
      <c r="V8" s="31">
        <v>141.16666666668607</v>
      </c>
      <c r="W8" s="25">
        <v>12.160000000000082</v>
      </c>
      <c r="X8" s="25">
        <v>9.99999999997669E-2</v>
      </c>
      <c r="Y8" s="25">
        <v>11.775744000000079</v>
      </c>
      <c r="Z8" s="25">
        <v>70</v>
      </c>
      <c r="AA8" s="25">
        <v>3.9824757320345719E-3</v>
      </c>
      <c r="AB8" s="25">
        <v>7.2520548690390205</v>
      </c>
      <c r="AC8" s="26">
        <v>2.1300260245259331E-3</v>
      </c>
      <c r="AD8" s="27">
        <v>3.7098100000000001</v>
      </c>
      <c r="AE8" s="28">
        <v>7.6148680545527654E-3</v>
      </c>
      <c r="AF8" s="28">
        <v>7.8633499117645236E-3</v>
      </c>
      <c r="AG8" s="27">
        <v>26.17104679350745</v>
      </c>
      <c r="AH8" s="27">
        <v>0.76503234366545314</v>
      </c>
      <c r="AI8" s="27">
        <v>21.122213681783244</v>
      </c>
      <c r="AJ8" s="27">
        <v>1.402256337787311</v>
      </c>
      <c r="AK8">
        <v>12.24</v>
      </c>
      <c r="AL8" s="27"/>
      <c r="AM8" s="25">
        <v>20.301405404384312</v>
      </c>
      <c r="AN8" s="27">
        <v>1.0783351237584422</v>
      </c>
      <c r="AO8" s="29">
        <v>21.242397639340894</v>
      </c>
      <c r="AP8" s="29">
        <v>4.2012713371825718</v>
      </c>
      <c r="AQ8" s="29"/>
      <c r="AR8" s="29"/>
      <c r="AS8" s="29">
        <f>J8</f>
        <v>1.0663136887209001E-2</v>
      </c>
      <c r="AT8" s="30"/>
      <c r="AU8" s="30">
        <v>96.84</v>
      </c>
      <c r="AV8" s="30">
        <v>96.84</v>
      </c>
      <c r="AW8" s="30">
        <f t="shared" si="13"/>
        <v>0.38425600000000237</v>
      </c>
      <c r="AX8" s="49">
        <f t="shared" ref="AX8:AX14" si="15">(LN(AW8)-LN(AW7))/(V8-V7)</f>
        <v>4.5830631394417601E-4</v>
      </c>
      <c r="AY8" s="49">
        <f t="shared" si="14"/>
        <v>4.4407820459787511E-3</v>
      </c>
    </row>
    <row r="9" spans="1:51" x14ac:dyDescent="0.25">
      <c r="A9" s="12">
        <f t="shared" si="3"/>
        <v>24</v>
      </c>
      <c r="B9" s="19"/>
      <c r="C9" s="20">
        <f>C8+$A$2</f>
        <v>165.16666666668607</v>
      </c>
      <c r="D9" s="21">
        <f>(D10-D8)/2+D8</f>
        <v>12.77999999999988</v>
      </c>
      <c r="E9" s="21">
        <f t="shared" ref="E9:G9" si="16">(E10-E8)/2+E8</f>
        <v>12.385866999999884</v>
      </c>
      <c r="F9" s="47">
        <f t="shared" si="4"/>
        <v>2.0720655171396515E-3</v>
      </c>
      <c r="G9" s="22">
        <f t="shared" si="16"/>
        <v>11.3</v>
      </c>
      <c r="H9" s="23"/>
      <c r="I9" s="5">
        <f t="shared" si="1"/>
        <v>6.7174544257908835</v>
      </c>
      <c r="J9" s="48">
        <v>1.5805187621407316E-2</v>
      </c>
      <c r="K9" s="5">
        <f t="shared" si="2"/>
        <v>4.5825455410854996</v>
      </c>
      <c r="L9" s="5">
        <f t="shared" si="9"/>
        <v>11.299999966876383</v>
      </c>
      <c r="M9" s="8">
        <f t="shared" si="10"/>
        <v>-3.3123617626529267E-8</v>
      </c>
      <c r="N9" s="9">
        <f t="shared" si="5"/>
        <v>1.0971740446685204E-15</v>
      </c>
      <c r="O9" s="16">
        <f t="shared" si="6"/>
        <v>9.4920000000000009</v>
      </c>
      <c r="P9">
        <f t="shared" si="7"/>
        <v>0.84000000000000008</v>
      </c>
      <c r="R9" s="24" t="s">
        <v>75</v>
      </c>
      <c r="S9" s="1" t="s">
        <v>59</v>
      </c>
      <c r="T9" s="24">
        <v>43404.597222222219</v>
      </c>
      <c r="U9" s="31">
        <v>7.875</v>
      </c>
      <c r="V9" s="31">
        <v>189</v>
      </c>
      <c r="W9" s="25">
        <v>13.399999999999679</v>
      </c>
      <c r="X9" s="25">
        <v>2.0000000000308701E-2</v>
      </c>
      <c r="Y9" s="25">
        <v>12.995989999999688</v>
      </c>
      <c r="Z9" s="25">
        <v>72</v>
      </c>
      <c r="AA9" s="25">
        <v>2.0300243293140119E-3</v>
      </c>
      <c r="AB9" s="25">
        <v>14.226988369686486</v>
      </c>
      <c r="AC9" s="26">
        <v>1.6219828984560575E-3</v>
      </c>
      <c r="AD9" s="27">
        <v>3.5166499999999998</v>
      </c>
      <c r="AE9" s="28">
        <v>6.5504123264544358E-3</v>
      </c>
      <c r="AF9" s="28">
        <v>6.7540468386394145E-3</v>
      </c>
      <c r="AG9" s="27">
        <v>24.363571012374404</v>
      </c>
      <c r="AH9" s="27">
        <v>1.1548025345968256</v>
      </c>
      <c r="AI9" s="27">
        <v>19.104534973097618</v>
      </c>
      <c r="AJ9" s="27">
        <v>0.44024326884020187</v>
      </c>
      <c r="AK9">
        <v>10.36</v>
      </c>
      <c r="AL9" s="33"/>
      <c r="AM9" s="25">
        <v>18.285203233063051</v>
      </c>
      <c r="AN9" s="27">
        <v>0.33564146816376988</v>
      </c>
      <c r="AO9" s="29">
        <v>23.239225434077508</v>
      </c>
      <c r="AP9" s="29">
        <v>4.7582087143159389E-2</v>
      </c>
      <c r="AQ9" s="29"/>
      <c r="AR9" s="29"/>
      <c r="AS9" s="29">
        <f>J10</f>
        <v>1.3662756413835537E-2</v>
      </c>
      <c r="AT9" s="30"/>
      <c r="AU9" s="30">
        <v>96.984999999999999</v>
      </c>
      <c r="AV9" s="30"/>
      <c r="AW9" s="30">
        <f t="shared" si="13"/>
        <v>0.40400999999999065</v>
      </c>
      <c r="AX9" s="49">
        <f t="shared" si="15"/>
        <v>1.0480271707142253E-3</v>
      </c>
      <c r="AY9" s="49">
        <f t="shared" si="14"/>
        <v>3.0780515000282359E-3</v>
      </c>
    </row>
    <row r="10" spans="1:51" x14ac:dyDescent="0.25">
      <c r="A10" s="12">
        <f t="shared" si="3"/>
        <v>23.833333333313931</v>
      </c>
      <c r="B10" s="1" t="s">
        <v>59</v>
      </c>
      <c r="C10" s="13">
        <f>V9</f>
        <v>189</v>
      </c>
      <c r="D10" s="2">
        <f>W9</f>
        <v>13.399999999999679</v>
      </c>
      <c r="E10" s="2">
        <f>Y9</f>
        <v>12.995989999999688</v>
      </c>
      <c r="F10" s="47">
        <f t="shared" si="4"/>
        <v>1.9876891471678712E-3</v>
      </c>
      <c r="G10" s="32">
        <f>AK9</f>
        <v>10.36</v>
      </c>
      <c r="H10" s="14"/>
      <c r="I10" s="5">
        <f t="shared" si="1"/>
        <v>6.2274652769969023</v>
      </c>
      <c r="J10" s="15">
        <v>1.3662756413835537E-2</v>
      </c>
      <c r="K10" s="5">
        <f t="shared" si="2"/>
        <v>4.1325347101314254</v>
      </c>
      <c r="L10" s="5">
        <f t="shared" si="9"/>
        <v>10.359999987128328</v>
      </c>
      <c r="M10" s="8">
        <f t="shared" si="10"/>
        <v>-1.2871671728476031E-8</v>
      </c>
      <c r="N10" s="9">
        <f t="shared" si="5"/>
        <v>1.6567993308564913E-16</v>
      </c>
      <c r="O10" s="16">
        <f t="shared" si="6"/>
        <v>8.7024000000000008</v>
      </c>
      <c r="P10">
        <f t="shared" si="7"/>
        <v>0.84000000000000008</v>
      </c>
      <c r="R10" s="24" t="s">
        <v>75</v>
      </c>
      <c r="S10" s="1" t="s">
        <v>60</v>
      </c>
      <c r="T10" s="24">
        <v>43406.597222222219</v>
      </c>
      <c r="U10" s="31">
        <v>9.875</v>
      </c>
      <c r="V10" s="31">
        <v>237</v>
      </c>
      <c r="W10" s="25">
        <v>14.389999999999858</v>
      </c>
      <c r="X10" s="25">
        <v>6.9999999999836901E-2</v>
      </c>
      <c r="Y10" s="25">
        <v>13.977006999999862</v>
      </c>
      <c r="Z10" s="25">
        <v>74</v>
      </c>
      <c r="AA10" s="25">
        <v>1.4849752904671869E-3</v>
      </c>
      <c r="AB10" s="25">
        <v>19.448897708085621</v>
      </c>
      <c r="AC10" s="26">
        <v>1.3356106575958735E-3</v>
      </c>
      <c r="AD10" s="27">
        <v>3.4077999999999999</v>
      </c>
      <c r="AE10" s="28">
        <v>5.9109542039819151E-3</v>
      </c>
      <c r="AF10" s="28">
        <v>6.0856112467640435E-3</v>
      </c>
      <c r="AG10" s="27">
        <v>25.007950047690159</v>
      </c>
      <c r="AH10" s="27">
        <v>0.15465204255117462</v>
      </c>
      <c r="AI10" s="27">
        <v>21.283627978478094</v>
      </c>
      <c r="AJ10" s="27">
        <v>0.91309715018708748</v>
      </c>
      <c r="AK10">
        <v>12.04</v>
      </c>
      <c r="AL10" s="27"/>
      <c r="AM10" s="25">
        <v>20.301939301584174</v>
      </c>
      <c r="AN10" s="27">
        <v>0.69011882611140063</v>
      </c>
      <c r="AO10" s="29">
        <v>26.628579652679388</v>
      </c>
      <c r="AP10" s="29">
        <v>1.4259279201362562</v>
      </c>
      <c r="AQ10" s="29"/>
      <c r="AR10" s="29"/>
      <c r="AS10" s="29">
        <f>J12</f>
        <v>1.7882244949322324E-2</v>
      </c>
      <c r="AT10" s="30"/>
      <c r="AU10" s="30">
        <v>97.13</v>
      </c>
      <c r="AV10" s="30">
        <v>97.13</v>
      </c>
      <c r="AW10" s="30">
        <f t="shared" si="13"/>
        <v>0.41299299999999661</v>
      </c>
      <c r="AX10" s="49">
        <f>(LN(AW10)-LN(AW9))/(V10-V9)</f>
        <v>4.5814611530847299E-4</v>
      </c>
      <c r="AY10" s="49">
        <f t="shared" si="14"/>
        <v>1.9431214057756582E-3</v>
      </c>
    </row>
    <row r="11" spans="1:51" x14ac:dyDescent="0.25">
      <c r="A11" s="12">
        <f t="shared" si="3"/>
        <v>24</v>
      </c>
      <c r="B11" s="19"/>
      <c r="C11" s="20">
        <f>C10+$A$2</f>
        <v>213</v>
      </c>
      <c r="D11" s="21">
        <f>(D12-D10)/2+D10</f>
        <v>13.894999999999769</v>
      </c>
      <c r="E11" s="21">
        <f t="shared" ref="E11:G11" si="17">(E12-E10)/2+E10</f>
        <v>13.486498499999776</v>
      </c>
      <c r="F11" s="47">
        <f t="shared" si="4"/>
        <v>1.5114315099003612E-3</v>
      </c>
      <c r="G11" s="22">
        <f t="shared" si="17"/>
        <v>11.2</v>
      </c>
      <c r="H11" s="23"/>
      <c r="I11" s="5">
        <f t="shared" si="1"/>
        <v>5.6856885499341132</v>
      </c>
      <c r="J11" s="48">
        <v>1.7352068748535353E-2</v>
      </c>
      <c r="K11" s="5">
        <f t="shared" si="2"/>
        <v>5.5143115330114512</v>
      </c>
      <c r="L11" s="5">
        <f t="shared" si="9"/>
        <v>11.200000082945564</v>
      </c>
      <c r="M11" s="8">
        <f t="shared" si="10"/>
        <v>8.2945565083036854E-8</v>
      </c>
      <c r="N11" s="9">
        <f t="shared" si="5"/>
        <v>6.8799667669443026E-15</v>
      </c>
      <c r="O11" s="16">
        <f t="shared" si="6"/>
        <v>9.4080000000000013</v>
      </c>
      <c r="P11">
        <f t="shared" si="7"/>
        <v>0.84000000000000008</v>
      </c>
      <c r="R11" s="24" t="s">
        <v>75</v>
      </c>
      <c r="S11" s="1" t="s">
        <v>61</v>
      </c>
      <c r="T11" s="24">
        <v>43410.590277777781</v>
      </c>
      <c r="U11" s="31">
        <v>13.868055555562023</v>
      </c>
      <c r="V11" s="31">
        <v>332.83333333348855</v>
      </c>
      <c r="W11" s="25">
        <v>16.129999999999711</v>
      </c>
      <c r="X11" s="25">
        <v>3.0000000000285399E-2</v>
      </c>
      <c r="Y11" s="25">
        <v>15.744492999999718</v>
      </c>
      <c r="Z11" s="25">
        <v>78</v>
      </c>
      <c r="AA11" s="25">
        <v>1.191103004218936E-3</v>
      </c>
      <c r="AB11" s="25">
        <v>24.247384500780274</v>
      </c>
      <c r="AC11" s="26">
        <v>9.9441154476455069E-4</v>
      </c>
      <c r="AD11" s="27">
        <v>3.4670399999999999</v>
      </c>
      <c r="AE11" s="28">
        <v>5.3649882457749995E-3</v>
      </c>
      <c r="AF11" s="28">
        <v>5.496351035524023E-3</v>
      </c>
      <c r="AG11" s="27">
        <v>18.379298290572763</v>
      </c>
      <c r="AH11" s="27">
        <v>0.12486239357709561</v>
      </c>
      <c r="AI11" s="27">
        <v>15.495772482705611</v>
      </c>
      <c r="AJ11" s="27">
        <v>0</v>
      </c>
      <c r="AK11">
        <v>9.01</v>
      </c>
      <c r="AL11" s="27"/>
      <c r="AM11" s="25">
        <v>14.690661314139906</v>
      </c>
      <c r="AN11" s="27">
        <v>0</v>
      </c>
      <c r="AO11" s="29">
        <v>20.125521313230358</v>
      </c>
      <c r="AP11" s="29">
        <v>2.3391781713594537</v>
      </c>
      <c r="AQ11" s="29"/>
      <c r="AR11" s="29"/>
      <c r="AS11" s="29">
        <f>J16</f>
        <v>9.8035431418342124E-3</v>
      </c>
      <c r="AT11" s="30"/>
      <c r="AU11" s="30">
        <v>97.61</v>
      </c>
      <c r="AV11" s="30">
        <v>97.61</v>
      </c>
      <c r="AW11" s="30">
        <f t="shared" si="13"/>
        <v>0.38550699999999338</v>
      </c>
      <c r="AX11" s="49">
        <f t="shared" si="15"/>
        <v>-7.1865696615826345E-4</v>
      </c>
      <c r="AY11" s="49">
        <f t="shared" si="14"/>
        <v>4.7244603806067252E-4</v>
      </c>
    </row>
    <row r="12" spans="1:51" x14ac:dyDescent="0.25">
      <c r="A12" s="12">
        <f t="shared" si="3"/>
        <v>24</v>
      </c>
      <c r="B12" s="1" t="s">
        <v>60</v>
      </c>
      <c r="C12" s="13">
        <f>V10</f>
        <v>237</v>
      </c>
      <c r="D12" s="2">
        <f>W10</f>
        <v>14.389999999999858</v>
      </c>
      <c r="E12" s="2">
        <f>Y10</f>
        <v>13.977006999999862</v>
      </c>
      <c r="F12" s="47">
        <f t="shared" si="4"/>
        <v>1.4585190710340089E-3</v>
      </c>
      <c r="G12" s="32">
        <f>AK10</f>
        <v>12.04</v>
      </c>
      <c r="H12" s="14"/>
      <c r="I12" s="5">
        <f t="shared" si="1"/>
        <v>6.146690324253095</v>
      </c>
      <c r="J12" s="15">
        <v>1.7882244949322324E-2</v>
      </c>
      <c r="K12" s="5">
        <f t="shared" si="2"/>
        <v>5.8933095902166528</v>
      </c>
      <c r="L12" s="5">
        <f t="shared" si="9"/>
        <v>12.039999914469748</v>
      </c>
      <c r="M12" s="8">
        <f t="shared" si="10"/>
        <v>-8.5530251325849349E-8</v>
      </c>
      <c r="N12" s="9">
        <f t="shared" si="5"/>
        <v>7.3154238918629543E-15</v>
      </c>
      <c r="O12" s="16">
        <f t="shared" si="6"/>
        <v>10.1136</v>
      </c>
      <c r="P12">
        <f t="shared" si="7"/>
        <v>0.84000000000000008</v>
      </c>
      <c r="R12" s="24" t="s">
        <v>75</v>
      </c>
      <c r="S12" s="1" t="s">
        <v>62</v>
      </c>
      <c r="T12" s="24">
        <v>43413.583333333336</v>
      </c>
      <c r="U12" s="31">
        <v>16.86111111111677</v>
      </c>
      <c r="V12" s="31">
        <v>404.66666666680248</v>
      </c>
      <c r="W12" s="25">
        <v>16.920000000000357</v>
      </c>
      <c r="X12" s="25">
        <v>1.9999999999953388E-2</v>
      </c>
      <c r="Y12" s="25">
        <v>16.547760000000352</v>
      </c>
      <c r="Z12" s="25">
        <v>80</v>
      </c>
      <c r="AA12" s="25">
        <v>6.656444831695357E-4</v>
      </c>
      <c r="AB12" s="25">
        <v>43.388224876153892</v>
      </c>
      <c r="AC12" s="26">
        <v>8.2522014518630188E-4</v>
      </c>
      <c r="AD12" s="27">
        <v>3.50339</v>
      </c>
      <c r="AE12" s="28">
        <v>5.1681179548637686E-3</v>
      </c>
      <c r="AF12" s="28">
        <v>5.2843741869772675E-3</v>
      </c>
      <c r="AG12" s="27">
        <v>17.266155381404367</v>
      </c>
      <c r="AH12" s="27">
        <v>3.4148470638589128</v>
      </c>
      <c r="AI12" s="27">
        <v>14.642582628747117</v>
      </c>
      <c r="AJ12" s="27">
        <v>1.2718138877605858</v>
      </c>
      <c r="AK12">
        <v>7.61</v>
      </c>
      <c r="AL12" s="33"/>
      <c r="AM12" s="25">
        <v>13.842986216448868</v>
      </c>
      <c r="AN12" s="27">
        <v>0.93605502139179109</v>
      </c>
      <c r="AO12" s="29">
        <v>15.851461466036218</v>
      </c>
      <c r="AP12" s="29">
        <v>0.37354012444279394</v>
      </c>
      <c r="AQ12" s="29"/>
      <c r="AR12" s="29"/>
      <c r="AS12" s="29">
        <f>J19</f>
        <v>8.0750084020219191E-3</v>
      </c>
      <c r="AT12" s="30"/>
      <c r="AU12" s="30">
        <v>97.800000000000011</v>
      </c>
      <c r="AV12" s="30"/>
      <c r="AW12" s="30">
        <f t="shared" si="13"/>
        <v>0.37224000000000501</v>
      </c>
      <c r="AX12" s="49">
        <f t="shared" si="15"/>
        <v>-4.8752496804874542E-4</v>
      </c>
      <c r="AY12" s="49">
        <f t="shared" si="14"/>
        <v>1.7811951512078931E-4</v>
      </c>
    </row>
    <row r="13" spans="1:51" x14ac:dyDescent="0.25">
      <c r="A13" s="12">
        <f t="shared" si="3"/>
        <v>24</v>
      </c>
      <c r="B13" s="19"/>
      <c r="C13" s="20">
        <f>C12+$A$2</f>
        <v>261</v>
      </c>
      <c r="D13" s="21">
        <f>(D16-D12)/4*1+D12</f>
        <v>14.824999999999822</v>
      </c>
      <c r="E13" s="21">
        <f t="shared" ref="E13:G13" si="18">(E16-E12)/4*1+E12</f>
        <v>14.418878499999826</v>
      </c>
      <c r="F13" s="47">
        <f t="shared" si="4"/>
        <v>1.2408926660212683E-3</v>
      </c>
      <c r="G13" s="22">
        <f t="shared" si="18"/>
        <v>11.282499999999999</v>
      </c>
      <c r="H13" s="23"/>
      <c r="I13" s="5">
        <f t="shared" si="1"/>
        <v>6.6076920985720768</v>
      </c>
      <c r="J13" s="48">
        <v>1.371913309336039E-2</v>
      </c>
      <c r="K13" s="5">
        <f t="shared" si="2"/>
        <v>4.6748031897398175</v>
      </c>
      <c r="L13" s="5">
        <f t="shared" si="9"/>
        <v>11.282495288311894</v>
      </c>
      <c r="M13" s="8">
        <f t="shared" si="10"/>
        <v>-4.7116881045639047E-6</v>
      </c>
      <c r="N13" s="9">
        <f t="shared" si="5"/>
        <v>2.2200004794689001E-11</v>
      </c>
      <c r="O13" s="16">
        <f t="shared" si="6"/>
        <v>9.4772999999999996</v>
      </c>
      <c r="P13">
        <f t="shared" si="7"/>
        <v>0.84000000000000008</v>
      </c>
      <c r="R13" s="24" t="s">
        <v>75</v>
      </c>
      <c r="S13" s="1" t="s">
        <v>63</v>
      </c>
      <c r="T13" s="24">
        <v>43416.583333333336</v>
      </c>
      <c r="U13" s="31">
        <v>19.86111111111677</v>
      </c>
      <c r="V13" s="31">
        <v>476.66666666680248</v>
      </c>
      <c r="W13" s="25">
        <v>17.889999999999873</v>
      </c>
      <c r="X13" s="25">
        <v>9.0000000000145505E-2</v>
      </c>
      <c r="Y13" s="25">
        <v>17.530410999999877</v>
      </c>
      <c r="Z13" s="25">
        <v>82</v>
      </c>
      <c r="AA13" s="25">
        <v>7.7424365753503421E-4</v>
      </c>
      <c r="AB13" s="25">
        <v>37.302381804818587</v>
      </c>
      <c r="AC13" s="26">
        <v>6.9611391989190857E-4</v>
      </c>
      <c r="AD13" s="27">
        <v>3.50468</v>
      </c>
      <c r="AE13" s="28">
        <v>4.8897011836064111E-3</v>
      </c>
      <c r="AF13" s="28">
        <v>4.9900001873725997E-3</v>
      </c>
      <c r="AG13" s="27">
        <v>18.324192496158812</v>
      </c>
      <c r="AH13" s="27">
        <v>1.1980300501068226</v>
      </c>
      <c r="AI13" s="27">
        <v>14.700230591852423</v>
      </c>
      <c r="AJ13" s="27">
        <v>2.6251543067878829</v>
      </c>
      <c r="AK13">
        <v>6.94</v>
      </c>
      <c r="AL13" s="27"/>
      <c r="AM13" s="25">
        <v>13.849817014421607</v>
      </c>
      <c r="AN13" s="27">
        <v>1.9147875513710819</v>
      </c>
      <c r="AO13" s="29">
        <v>18.83768166537828</v>
      </c>
      <c r="AP13" s="29">
        <v>0.34243921083614337</v>
      </c>
      <c r="AQ13" s="29"/>
      <c r="AR13" s="29"/>
      <c r="AS13" s="29">
        <f>J22</f>
        <v>7.2185357453587841E-3</v>
      </c>
      <c r="AT13" s="30"/>
      <c r="AU13" s="30">
        <v>97.990000000000009</v>
      </c>
      <c r="AV13" s="30">
        <v>96.79</v>
      </c>
      <c r="AW13" s="30">
        <f t="shared" si="13"/>
        <v>0.35958899999999616</v>
      </c>
      <c r="AX13" s="49">
        <f t="shared" si="15"/>
        <v>-4.8023742987165591E-4</v>
      </c>
      <c r="AY13" s="49">
        <f t="shared" si="14"/>
        <v>2.9400622766337787E-4</v>
      </c>
    </row>
    <row r="14" spans="1:51" x14ac:dyDescent="0.25">
      <c r="A14" s="12">
        <f t="shared" si="3"/>
        <v>24</v>
      </c>
      <c r="B14" s="19"/>
      <c r="C14" s="20">
        <f>C13+$A$2</f>
        <v>285</v>
      </c>
      <c r="D14" s="21">
        <f>(D16-D12)/4*2+D12</f>
        <v>15.259999999999785</v>
      </c>
      <c r="E14" s="21">
        <f t="shared" ref="E14:G14" si="19">(E16-E12)/4*2+E12</f>
        <v>14.86074999999979</v>
      </c>
      <c r="F14" s="47">
        <f t="shared" si="4"/>
        <v>1.2050033738549859E-3</v>
      </c>
      <c r="G14" s="22">
        <f t="shared" si="19"/>
        <v>10.524999999999999</v>
      </c>
      <c r="H14" s="23"/>
      <c r="I14" s="5">
        <f t="shared" si="1"/>
        <v>6.1919672842308522</v>
      </c>
      <c r="J14" s="48">
        <v>1.2332317997380363E-2</v>
      </c>
      <c r="K14" s="5">
        <f t="shared" si="2"/>
        <v>4.3330282740858754</v>
      </c>
      <c r="L14" s="5">
        <f t="shared" si="9"/>
        <v>10.524995558316729</v>
      </c>
      <c r="M14" s="8">
        <f t="shared" si="10"/>
        <v>-4.4416832700733266E-6</v>
      </c>
      <c r="N14" s="9">
        <f t="shared" si="5"/>
        <v>1.9728550271649279E-11</v>
      </c>
      <c r="O14" s="16">
        <f t="shared" si="6"/>
        <v>8.8410000000000011</v>
      </c>
      <c r="P14">
        <f t="shared" si="7"/>
        <v>0.84000000000000008</v>
      </c>
      <c r="R14" s="1" t="s">
        <v>75</v>
      </c>
      <c r="S14" s="1" t="s">
        <v>64</v>
      </c>
      <c r="T14" s="24">
        <v>43420.583333333336</v>
      </c>
      <c r="U14" s="31">
        <v>23.86111111111677</v>
      </c>
      <c r="V14" s="31">
        <v>572.66666666680248</v>
      </c>
      <c r="W14" s="25">
        <v>18.439999999999657</v>
      </c>
      <c r="X14" s="25">
        <v>3.9999999999906777E-2</v>
      </c>
      <c r="Y14" s="25">
        <v>17.396295999999676</v>
      </c>
      <c r="Z14" s="25">
        <v>86</v>
      </c>
      <c r="AA14" s="25">
        <v>3.1542000633133505E-4</v>
      </c>
      <c r="AB14" s="25">
        <v>91.564047757302603</v>
      </c>
      <c r="AC14" s="26">
        <v>5.6622158087624576E-4</v>
      </c>
      <c r="AD14" s="27">
        <v>3.50468</v>
      </c>
      <c r="AE14" s="28">
        <v>4.7438586862646251E-3</v>
      </c>
      <c r="AF14" s="28">
        <v>5.0284700935601286E-3</v>
      </c>
      <c r="AG14" s="27"/>
      <c r="AH14" s="27"/>
      <c r="AI14" s="27">
        <v>23.255188316679479</v>
      </c>
      <c r="AJ14" s="27">
        <v>1.157676743987198</v>
      </c>
      <c r="AK14">
        <v>13.94</v>
      </c>
      <c r="AL14" s="27"/>
      <c r="AM14" s="25">
        <v>21.920159656353601</v>
      </c>
      <c r="AN14" s="25">
        <v>0.82912808404363125</v>
      </c>
      <c r="AO14" s="29"/>
      <c r="AP14" s="29"/>
      <c r="AQ14" s="29"/>
      <c r="AR14" s="29"/>
      <c r="AS14" s="29">
        <f>J26</f>
        <v>1.734803975088374E-2</v>
      </c>
      <c r="AT14" s="30"/>
      <c r="AU14" s="30">
        <v>94.34</v>
      </c>
      <c r="AV14" s="30">
        <v>94.34</v>
      </c>
      <c r="AW14" s="30">
        <f t="shared" si="13"/>
        <v>1.0437039999999804</v>
      </c>
      <c r="AX14" s="49">
        <f t="shared" si="15"/>
        <v>1.1099682195332491E-2</v>
      </c>
      <c r="AY14" s="49">
        <f t="shared" si="14"/>
        <v>1.141510220166383E-2</v>
      </c>
    </row>
    <row r="15" spans="1:51" x14ac:dyDescent="0.25">
      <c r="A15" s="12">
        <f t="shared" si="3"/>
        <v>24</v>
      </c>
      <c r="B15" s="19"/>
      <c r="C15" s="20">
        <f>C14+$A$2</f>
        <v>309</v>
      </c>
      <c r="D15" s="21">
        <f>(D16-D12)/4*3+D12</f>
        <v>15.694999999999748</v>
      </c>
      <c r="E15" s="21">
        <f t="shared" ref="E15:G15" si="20">(E16-E12)/4*3+E12</f>
        <v>15.302621499999754</v>
      </c>
      <c r="F15" s="47">
        <f t="shared" si="4"/>
        <v>1.1711318515668313E-3</v>
      </c>
      <c r="G15" s="22">
        <f t="shared" si="20"/>
        <v>9.7675000000000001</v>
      </c>
      <c r="H15" s="23"/>
      <c r="I15" s="5">
        <f t="shared" si="1"/>
        <v>5.7762424698896266</v>
      </c>
      <c r="J15" s="48">
        <v>1.1026766738458696E-2</v>
      </c>
      <c r="K15" s="5">
        <f t="shared" si="2"/>
        <v>3.9912535389116148</v>
      </c>
      <c r="L15" s="5">
        <f t="shared" si="9"/>
        <v>9.7674960088012419</v>
      </c>
      <c r="M15" s="8">
        <f t="shared" si="10"/>
        <v>-3.9911987581575659E-6</v>
      </c>
      <c r="N15" s="9">
        <f t="shared" si="5"/>
        <v>1.5929667527118495E-11</v>
      </c>
      <c r="O15" s="16">
        <f t="shared" si="6"/>
        <v>8.2047000000000008</v>
      </c>
      <c r="P15">
        <f t="shared" si="7"/>
        <v>0.84000000000000008</v>
      </c>
      <c r="R15" s="1" t="s">
        <v>75</v>
      </c>
      <c r="S15" s="1" t="s">
        <v>65</v>
      </c>
      <c r="T15" s="24">
        <v>43424.607638888891</v>
      </c>
      <c r="U15" s="31">
        <v>27.885416666671517</v>
      </c>
      <c r="V15" s="31">
        <v>669.25000000011642</v>
      </c>
      <c r="W15" s="25">
        <v>19.440000000000168</v>
      </c>
      <c r="X15" s="25">
        <v>0.14000000000038426</v>
      </c>
      <c r="Y15" s="25">
        <v>18.003384000000157</v>
      </c>
      <c r="Z15" s="25">
        <v>86</v>
      </c>
      <c r="AA15" s="25">
        <v>5.4678772290474406E-4</v>
      </c>
      <c r="AB15" s="25">
        <v>52.819643370746348</v>
      </c>
      <c r="AC15" s="26">
        <v>4.6934186816103131E-4</v>
      </c>
      <c r="AD15" s="27">
        <v>3.50468</v>
      </c>
      <c r="AE15" s="28">
        <v>4.4998330336788739E-3</v>
      </c>
      <c r="AF15" s="28">
        <v>4.8589062020072066E-3</v>
      </c>
      <c r="AG15" s="27"/>
      <c r="AH15" s="27"/>
      <c r="AI15" s="27">
        <v>34.150653343581865</v>
      </c>
      <c r="AJ15" s="27">
        <v>2.1849110379476717</v>
      </c>
      <c r="AK15">
        <v>20.12</v>
      </c>
      <c r="AL15" s="27"/>
      <c r="AM15" s="25">
        <v>32.121723167797064</v>
      </c>
      <c r="AN15" s="25">
        <v>1.5648332853781226</v>
      </c>
      <c r="AO15" s="29"/>
      <c r="AP15" s="29"/>
      <c r="AQ15" s="29"/>
      <c r="AR15" s="29"/>
      <c r="AS15" s="29">
        <f>J30</f>
        <v>2.2856835868811258E-2</v>
      </c>
      <c r="AT15" s="30"/>
      <c r="AU15" s="30">
        <v>92.61</v>
      </c>
      <c r="AV15" s="30">
        <v>92.61</v>
      </c>
      <c r="AW15" s="30">
        <f t="shared" si="13"/>
        <v>1.4366160000000114</v>
      </c>
      <c r="AX15" s="49">
        <f>(LN(AW15)-LN(AW14))/(V15-V14)</f>
        <v>3.308173497659586E-3</v>
      </c>
      <c r="AY15" s="49">
        <f>(LN(W15/W14))/(V15-V14)+AX15</f>
        <v>3.8549612205643299E-3</v>
      </c>
    </row>
    <row r="16" spans="1:51" x14ac:dyDescent="0.25">
      <c r="A16" s="12">
        <f t="shared" si="3"/>
        <v>23.833333333488554</v>
      </c>
      <c r="B16" s="19" t="s">
        <v>61</v>
      </c>
      <c r="C16" s="13">
        <f>V11</f>
        <v>332.83333333348855</v>
      </c>
      <c r="D16" s="2">
        <f>W11</f>
        <v>16.129999999999711</v>
      </c>
      <c r="E16" s="2">
        <f>Y11</f>
        <v>15.744492999999718</v>
      </c>
      <c r="F16" s="47">
        <f t="shared" si="4"/>
        <v>1.1470783990078658E-3</v>
      </c>
      <c r="G16" s="32">
        <f>AK11</f>
        <v>9.01</v>
      </c>
      <c r="H16" s="14"/>
      <c r="I16" s="5">
        <f t="shared" si="1"/>
        <v>5.3828997427258134</v>
      </c>
      <c r="J16" s="15">
        <v>9.8035431418342124E-3</v>
      </c>
      <c r="K16" s="5">
        <f t="shared" si="2"/>
        <v>3.627096406650308</v>
      </c>
      <c r="L16" s="5">
        <f t="shared" si="9"/>
        <v>9.0099961493761214</v>
      </c>
      <c r="M16" s="8">
        <f>L16-G16</f>
        <v>-3.8506238784208335E-6</v>
      </c>
      <c r="N16" s="9">
        <f t="shared" si="5"/>
        <v>1.4827304253064703E-11</v>
      </c>
      <c r="O16" s="16">
        <f t="shared" si="6"/>
        <v>7.5684000000000005</v>
      </c>
      <c r="P16">
        <f t="shared" si="7"/>
        <v>0.84000000000000008</v>
      </c>
    </row>
    <row r="17" spans="1:21" x14ac:dyDescent="0.25">
      <c r="A17" s="12">
        <f t="shared" si="3"/>
        <v>24</v>
      </c>
      <c r="C17" s="20">
        <f>C16+$A$2</f>
        <v>356.83333333348855</v>
      </c>
      <c r="D17" s="21">
        <f>(D19-D16)/3*1+D16</f>
        <v>16.39333333333326</v>
      </c>
      <c r="E17" s="21">
        <f t="shared" ref="E17:G17" si="21">(E19-E16)/3*1+E16</f>
        <v>16.012248666666597</v>
      </c>
      <c r="F17" s="47">
        <f t="shared" si="4"/>
        <v>6.7474399928469351E-4</v>
      </c>
      <c r="G17" s="22">
        <f t="shared" si="21"/>
        <v>8.543333333333333</v>
      </c>
      <c r="H17" s="23"/>
      <c r="I17" s="5">
        <f t="shared" si="1"/>
        <v>4.9447928412071773</v>
      </c>
      <c r="J17" s="48">
        <v>9.442973267554897E-3</v>
      </c>
      <c r="K17" s="5">
        <f t="shared" si="2"/>
        <v>3.5985367514757214</v>
      </c>
      <c r="L17" s="5">
        <f t="shared" si="9"/>
        <v>8.5433295926828983</v>
      </c>
      <c r="M17" s="8">
        <f t="shared" si="10"/>
        <v>-3.740650434735926E-6</v>
      </c>
      <c r="N17" s="9">
        <f t="shared" si="5"/>
        <v>1.3992465674890071E-11</v>
      </c>
      <c r="O17" s="16">
        <f t="shared" si="6"/>
        <v>7.176400000000001</v>
      </c>
      <c r="P17">
        <f t="shared" si="7"/>
        <v>0.84000000000000008</v>
      </c>
    </row>
    <row r="18" spans="1:21" x14ac:dyDescent="0.25">
      <c r="A18" s="12">
        <f t="shared" si="3"/>
        <v>24</v>
      </c>
      <c r="C18" s="20">
        <f>C17+$A$2</f>
        <v>380.83333333348855</v>
      </c>
      <c r="D18" s="21">
        <f>(D19-D16)/3*2+D16</f>
        <v>16.656666666666808</v>
      </c>
      <c r="E18" s="21">
        <f t="shared" ref="E18:G18" si="22">(E19-E16)/3*2+E16</f>
        <v>16.280004333333473</v>
      </c>
      <c r="F18" s="47">
        <f t="shared" si="4"/>
        <v>6.6399119033667313E-4</v>
      </c>
      <c r="G18" s="22">
        <f t="shared" si="22"/>
        <v>8.0766666666666662</v>
      </c>
      <c r="H18" s="23"/>
      <c r="I18" s="5">
        <f t="shared" si="1"/>
        <v>4.6886807443632987</v>
      </c>
      <c r="J18" s="48">
        <v>8.7430232112817047E-3</v>
      </c>
      <c r="K18" s="5">
        <f t="shared" si="2"/>
        <v>3.3879830102829827</v>
      </c>
      <c r="L18" s="5">
        <f t="shared" si="9"/>
        <v>8.0766637546462814</v>
      </c>
      <c r="M18" s="8">
        <f t="shared" si="10"/>
        <v>-2.9120203848265191E-6</v>
      </c>
      <c r="N18" s="9">
        <f t="shared" si="5"/>
        <v>8.4798627216451882E-12</v>
      </c>
      <c r="O18" s="16">
        <f t="shared" si="6"/>
        <v>6.7843999999999998</v>
      </c>
      <c r="P18">
        <f t="shared" si="7"/>
        <v>0.84000000000000008</v>
      </c>
    </row>
    <row r="19" spans="1:21" x14ac:dyDescent="0.25">
      <c r="A19" s="12">
        <f t="shared" si="3"/>
        <v>23.833333333313931</v>
      </c>
      <c r="B19" s="1" t="s">
        <v>62</v>
      </c>
      <c r="C19" s="13">
        <f>V12</f>
        <v>404.66666666680248</v>
      </c>
      <c r="D19" s="2">
        <f>W12</f>
        <v>16.920000000000357</v>
      </c>
      <c r="E19" s="2">
        <f>Y12</f>
        <v>16.547760000000352</v>
      </c>
      <c r="F19" s="47">
        <f t="shared" si="4"/>
        <v>6.5814618839574938E-4</v>
      </c>
      <c r="G19" s="32">
        <f>AK12</f>
        <v>7.61</v>
      </c>
      <c r="H19" s="14"/>
      <c r="I19" s="5">
        <f t="shared" si="1"/>
        <v>4.4510762142075198</v>
      </c>
      <c r="J19" s="15">
        <v>8.0750084020219191E-3</v>
      </c>
      <c r="K19" s="5">
        <f t="shared" si="2"/>
        <v>3.1589233009983495</v>
      </c>
      <c r="L19" s="5">
        <f t="shared" si="9"/>
        <v>7.6099995152058693</v>
      </c>
      <c r="M19" s="8">
        <f t="shared" si="10"/>
        <v>-4.847941310615056E-7</v>
      </c>
      <c r="N19" s="9">
        <f t="shared" si="5"/>
        <v>2.3502534951168026E-13</v>
      </c>
      <c r="O19" s="16">
        <f t="shared" si="6"/>
        <v>6.3924000000000003</v>
      </c>
      <c r="P19">
        <f t="shared" si="7"/>
        <v>0.84000000000000008</v>
      </c>
      <c r="R19" s="50"/>
      <c r="S19" s="50"/>
      <c r="T19" s="50"/>
      <c r="U19" s="50"/>
    </row>
    <row r="20" spans="1:21" x14ac:dyDescent="0.25">
      <c r="A20" s="12">
        <f t="shared" si="3"/>
        <v>24</v>
      </c>
      <c r="C20" s="20">
        <f>C19+$A$2</f>
        <v>428.66666666680248</v>
      </c>
      <c r="D20" s="21">
        <f>(D22-D19)/3+D19</f>
        <v>17.243333333333528</v>
      </c>
      <c r="E20" s="21">
        <f t="shared" ref="E20:G20" si="23">(E22-E19)/3+E19</f>
        <v>16.875310333333527</v>
      </c>
      <c r="F20" s="47">
        <f t="shared" si="4"/>
        <v>7.8871838205112467E-4</v>
      </c>
      <c r="G20" s="22">
        <f t="shared" si="23"/>
        <v>7.3866666666666667</v>
      </c>
      <c r="H20" s="23"/>
      <c r="I20" s="5">
        <f t="shared" si="1"/>
        <v>4.1764565506755407</v>
      </c>
      <c r="J20" s="48">
        <v>8.0039760267100052E-3</v>
      </c>
      <c r="K20" s="5">
        <f t="shared" si="2"/>
        <v>3.210209444244561</v>
      </c>
      <c r="L20" s="5">
        <f t="shared" si="9"/>
        <v>7.3866659949201017</v>
      </c>
      <c r="M20" s="8">
        <f t="shared" si="10"/>
        <v>-6.717465650396548E-7</v>
      </c>
      <c r="N20" s="9">
        <f t="shared" si="5"/>
        <v>4.5124344764257517E-13</v>
      </c>
      <c r="O20" s="16">
        <f t="shared" si="6"/>
        <v>6.2048000000000005</v>
      </c>
      <c r="P20">
        <f t="shared" si="7"/>
        <v>0.84000000000000008</v>
      </c>
      <c r="R20" s="50"/>
      <c r="S20" s="50"/>
      <c r="T20" s="50"/>
      <c r="U20" s="50"/>
    </row>
    <row r="21" spans="1:21" x14ac:dyDescent="0.25">
      <c r="A21" s="12">
        <f t="shared" si="3"/>
        <v>24</v>
      </c>
      <c r="C21" s="20">
        <f>C20+$A$2</f>
        <v>452.66666666680248</v>
      </c>
      <c r="D21" s="21">
        <f>(D22-D19)/3*2+D19</f>
        <v>17.566666666666702</v>
      </c>
      <c r="E21" s="21">
        <f t="shared" ref="E21:G21" si="24">(E22-E19)/3*2+E19</f>
        <v>17.202860666666702</v>
      </c>
      <c r="F21" s="47">
        <f t="shared" si="4"/>
        <v>7.740654804951531E-4</v>
      </c>
      <c r="G21" s="22">
        <f t="shared" si="24"/>
        <v>7.163333333333334</v>
      </c>
      <c r="H21" s="23"/>
      <c r="I21" s="5">
        <f t="shared" si="1"/>
        <v>4.0538886186145415</v>
      </c>
      <c r="J21" s="48">
        <v>7.6037074981277677E-3</v>
      </c>
      <c r="K21" s="5">
        <f t="shared" si="2"/>
        <v>3.1094453322621831</v>
      </c>
      <c r="L21" s="5">
        <f t="shared" si="9"/>
        <v>7.1633339508767246</v>
      </c>
      <c r="M21" s="8">
        <f t="shared" si="10"/>
        <v>6.1754339064634678E-7</v>
      </c>
      <c r="N21" s="9">
        <f t="shared" si="5"/>
        <v>3.8135983933098646E-13</v>
      </c>
      <c r="O21" s="16">
        <f t="shared" si="6"/>
        <v>6.0172000000000008</v>
      </c>
      <c r="P21">
        <f t="shared" si="7"/>
        <v>0.84000000000000008</v>
      </c>
      <c r="R21" s="50"/>
      <c r="S21" s="50"/>
      <c r="T21" s="50"/>
      <c r="U21" s="50"/>
    </row>
    <row r="22" spans="1:21" x14ac:dyDescent="0.25">
      <c r="A22" s="12">
        <f t="shared" si="3"/>
        <v>24</v>
      </c>
      <c r="B22" s="19" t="s">
        <v>63</v>
      </c>
      <c r="C22" s="13">
        <f>V13</f>
        <v>476.66666666680248</v>
      </c>
      <c r="D22" s="2">
        <f>W13</f>
        <v>17.889999999999873</v>
      </c>
      <c r="E22" s="2">
        <f>Y13</f>
        <v>17.530410999999877</v>
      </c>
      <c r="F22" s="47">
        <f t="shared" si="4"/>
        <v>7.5994711005882573E-4</v>
      </c>
      <c r="G22" s="32">
        <f>AK13</f>
        <v>6.94</v>
      </c>
      <c r="H22" s="14"/>
      <c r="I22" s="5">
        <f t="shared" si="1"/>
        <v>3.9313206865535428</v>
      </c>
      <c r="J22" s="15">
        <v>7.2185357453587841E-3</v>
      </c>
      <c r="K22" s="5">
        <f t="shared" si="2"/>
        <v>3.0086803569490828</v>
      </c>
      <c r="L22" s="5">
        <f t="shared" si="9"/>
        <v>6.940001043502626</v>
      </c>
      <c r="M22" s="8">
        <f>L22-G22</f>
        <v>1.0435026256416791E-6</v>
      </c>
      <c r="N22" s="9">
        <f t="shared" si="5"/>
        <v>1.0888977297210782E-12</v>
      </c>
      <c r="O22" s="16">
        <f t="shared" si="6"/>
        <v>5.829600000000001</v>
      </c>
      <c r="P22">
        <f t="shared" si="7"/>
        <v>0.84000000000000008</v>
      </c>
      <c r="R22" s="50"/>
      <c r="S22" s="50"/>
      <c r="T22" s="50"/>
      <c r="U22" s="50"/>
    </row>
    <row r="23" spans="1:21" x14ac:dyDescent="0.25">
      <c r="A23" s="12">
        <f t="shared" si="3"/>
        <v>24</v>
      </c>
      <c r="C23" s="20">
        <f>C22+$A$2</f>
        <v>500.66666666680248</v>
      </c>
      <c r="D23" s="21">
        <f>(D26-D22)/4+D22</f>
        <v>18.027499999999819</v>
      </c>
      <c r="E23" s="21">
        <f t="shared" ref="E23:G23" si="25">(E26-E22)/4+E22</f>
        <v>17.496882249999828</v>
      </c>
      <c r="F23" s="47">
        <f t="shared" si="4"/>
        <v>3.1901967867278548E-4</v>
      </c>
      <c r="G23" s="22">
        <f t="shared" si="25"/>
        <v>8.69</v>
      </c>
      <c r="H23" s="23"/>
      <c r="I23" s="5">
        <f t="shared" si="1"/>
        <v>3.8087527544925432</v>
      </c>
      <c r="J23" s="48">
        <v>1.1612949767747375E-2</v>
      </c>
      <c r="K23" s="5">
        <f t="shared" si="2"/>
        <v>4.8812423641488394</v>
      </c>
      <c r="L23" s="5">
        <f t="shared" si="9"/>
        <v>8.6899951186413826</v>
      </c>
      <c r="M23" s="8">
        <f t="shared" ref="M23:M28" si="26">L23-G23</f>
        <v>-4.8813586168705569E-6</v>
      </c>
      <c r="N23" s="9">
        <f t="shared" si="5"/>
        <v>2.3827661946496437E-11</v>
      </c>
      <c r="O23" s="16">
        <f t="shared" si="6"/>
        <v>7.2996000000000008</v>
      </c>
      <c r="P23">
        <f t="shared" si="7"/>
        <v>0.84000000000000008</v>
      </c>
      <c r="R23" s="50"/>
      <c r="S23" s="50"/>
      <c r="T23" s="50"/>
      <c r="U23" s="50"/>
    </row>
    <row r="24" spans="1:21" x14ac:dyDescent="0.25">
      <c r="A24" s="12">
        <f t="shared" si="3"/>
        <v>24</v>
      </c>
      <c r="C24" s="20">
        <f>C23+$A$2</f>
        <v>524.66666666680248</v>
      </c>
      <c r="D24" s="21">
        <f>(D26-D22)/4*2+D22</f>
        <v>18.164999999999765</v>
      </c>
      <c r="E24" s="21">
        <f t="shared" ref="E24:G24" si="27">(E26-E22)/4*2+E22</f>
        <v>17.463353499999776</v>
      </c>
      <c r="F24" s="47">
        <f t="shared" si="4"/>
        <v>3.1659566101603642E-4</v>
      </c>
      <c r="G24" s="22">
        <f t="shared" si="27"/>
        <v>10.44</v>
      </c>
      <c r="H24" s="23"/>
      <c r="I24" s="5">
        <f t="shared" si="1"/>
        <v>4.7691731176570888</v>
      </c>
      <c r="J24" s="48">
        <v>1.3517312576198126E-2</v>
      </c>
      <c r="K24" s="5">
        <f t="shared" si="2"/>
        <v>5.670821212443852</v>
      </c>
      <c r="L24" s="5">
        <f t="shared" si="9"/>
        <v>10.439994330100941</v>
      </c>
      <c r="M24" s="8">
        <f t="shared" si="26"/>
        <v>-5.669899058702299E-6</v>
      </c>
      <c r="N24" s="9">
        <f t="shared" si="5"/>
        <v>3.2147755335873214E-11</v>
      </c>
      <c r="O24" s="16">
        <f t="shared" si="6"/>
        <v>8.7696000000000005</v>
      </c>
      <c r="P24">
        <f t="shared" si="7"/>
        <v>0.84000000000000008</v>
      </c>
      <c r="R24" s="50"/>
      <c r="S24" s="50"/>
      <c r="T24" s="50"/>
      <c r="U24" s="50"/>
    </row>
    <row r="25" spans="1:21" x14ac:dyDescent="0.25">
      <c r="A25" s="12">
        <f t="shared" si="3"/>
        <v>24</v>
      </c>
      <c r="C25" s="20">
        <f>C24+$A$2</f>
        <v>548.66666666680248</v>
      </c>
      <c r="D25" s="21">
        <f>(D26-D22)/4*3+D22</f>
        <v>18.302499999999711</v>
      </c>
      <c r="E25" s="21">
        <f t="shared" ref="E25:G25" si="28">(E26-E22)/4*3+E22</f>
        <v>17.429824749999725</v>
      </c>
      <c r="F25" s="47">
        <f t="shared" si="4"/>
        <v>3.1420820272886019E-4</v>
      </c>
      <c r="G25" s="22">
        <f t="shared" si="28"/>
        <v>12.19</v>
      </c>
      <c r="H25" s="23"/>
      <c r="I25" s="5">
        <f t="shared" si="1"/>
        <v>5.7295934808216353</v>
      </c>
      <c r="J25" s="48">
        <v>1.5428995009723917E-2</v>
      </c>
      <c r="K25" s="5">
        <f t="shared" si="2"/>
        <v>6.4604000771117924</v>
      </c>
      <c r="L25" s="5">
        <f t="shared" si="9"/>
        <v>12.189993557933427</v>
      </c>
      <c r="M25" s="8">
        <f t="shared" si="26"/>
        <v>-6.4420665726316884E-6</v>
      </c>
      <c r="N25" s="9">
        <f t="shared" si="5"/>
        <v>4.1500221726218589E-11</v>
      </c>
      <c r="O25" s="16">
        <f t="shared" si="6"/>
        <v>10.239600000000001</v>
      </c>
      <c r="P25">
        <f t="shared" si="7"/>
        <v>0.84000000000000008</v>
      </c>
      <c r="R25" s="50"/>
      <c r="S25" s="50"/>
      <c r="T25" s="50"/>
      <c r="U25" s="50"/>
    </row>
    <row r="26" spans="1:21" x14ac:dyDescent="0.25">
      <c r="A26" s="12">
        <f t="shared" si="3"/>
        <v>24</v>
      </c>
      <c r="B26" s="1" t="s">
        <v>64</v>
      </c>
      <c r="C26" s="13">
        <f>V14</f>
        <v>572.66666666680248</v>
      </c>
      <c r="D26" s="2">
        <f>W14</f>
        <v>18.439999999999657</v>
      </c>
      <c r="E26" s="2">
        <f>Y14</f>
        <v>17.396295999999676</v>
      </c>
      <c r="F26" s="47">
        <f t="shared" si="4"/>
        <v>3.1185648290768075E-4</v>
      </c>
      <c r="G26" s="32">
        <f>AK14</f>
        <v>13.94</v>
      </c>
      <c r="H26" s="14"/>
      <c r="I26" s="5">
        <f t="shared" si="1"/>
        <v>6.6900138439861818</v>
      </c>
      <c r="J26" s="15">
        <v>1.734803975088374E-2</v>
      </c>
      <c r="K26" s="5">
        <f t="shared" si="2"/>
        <v>7.2499791256808006</v>
      </c>
      <c r="L26" s="5">
        <f t="shared" si="9"/>
        <v>13.939992969666982</v>
      </c>
      <c r="M26" s="8">
        <f t="shared" si="26"/>
        <v>-7.0303330179655177E-6</v>
      </c>
      <c r="N26" s="9">
        <f t="shared" si="5"/>
        <v>4.9425582343496145E-11</v>
      </c>
      <c r="O26" s="16">
        <f t="shared" si="6"/>
        <v>11.709600000000002</v>
      </c>
      <c r="P26">
        <f t="shared" si="7"/>
        <v>0.84000000000000008</v>
      </c>
      <c r="R26" s="50"/>
      <c r="S26" s="50"/>
      <c r="T26" s="50"/>
      <c r="U26" s="50"/>
    </row>
    <row r="27" spans="1:21" x14ac:dyDescent="0.25">
      <c r="A27" s="12">
        <f t="shared" si="3"/>
        <v>24</v>
      </c>
      <c r="C27" s="20">
        <f>C26+$A$2</f>
        <v>596.66666666680248</v>
      </c>
      <c r="D27" s="21">
        <f>(D30-D26)/4+D26</f>
        <v>18.689999999999785</v>
      </c>
      <c r="E27" s="21">
        <f t="shared" ref="E27:G27" si="29">(E30-E26)/4+E26</f>
        <v>17.548067999999795</v>
      </c>
      <c r="F27" s="47">
        <f t="shared" si="4"/>
        <v>5.6110013912627867E-4</v>
      </c>
      <c r="G27" s="22">
        <f t="shared" si="29"/>
        <v>15.484999999999999</v>
      </c>
      <c r="H27" s="23"/>
      <c r="I27" s="5">
        <f t="shared" si="1"/>
        <v>7.6504342071507274</v>
      </c>
      <c r="J27" s="48">
        <v>1.868340381196848E-2</v>
      </c>
      <c r="K27" s="5">
        <f t="shared" si="2"/>
        <v>7.8345559627728498</v>
      </c>
      <c r="L27" s="5">
        <f t="shared" si="9"/>
        <v>15.484990169923577</v>
      </c>
      <c r="M27" s="8">
        <f t="shared" si="26"/>
        <v>-9.8300764221903592E-6</v>
      </c>
      <c r="N27" s="9">
        <f t="shared" si="5"/>
        <v>9.6630402466102814E-11</v>
      </c>
      <c r="O27" s="16">
        <f t="shared" si="6"/>
        <v>13.007400000000001</v>
      </c>
      <c r="P27">
        <f t="shared" si="7"/>
        <v>0.84000000000000008</v>
      </c>
      <c r="R27" s="50"/>
      <c r="S27" s="50"/>
      <c r="T27" s="50"/>
      <c r="U27" s="50"/>
    </row>
    <row r="28" spans="1:21" x14ac:dyDescent="0.25">
      <c r="A28" s="12">
        <f t="shared" si="3"/>
        <v>24</v>
      </c>
      <c r="C28" s="20">
        <f>C27+$A$2</f>
        <v>620.66666666680248</v>
      </c>
      <c r="D28" s="21">
        <f>(D30-D26)/4*2+D26</f>
        <v>18.939999999999912</v>
      </c>
      <c r="E28" s="21">
        <f t="shared" ref="E28:G28" si="30">(E30-E26)/4*2+E26</f>
        <v>17.699839999999917</v>
      </c>
      <c r="F28" s="47">
        <f t="shared" si="4"/>
        <v>5.5364442876948622E-4</v>
      </c>
      <c r="G28" s="22">
        <f t="shared" si="30"/>
        <v>17.03</v>
      </c>
      <c r="H28" s="23"/>
      <c r="I28" s="5">
        <f t="shared" si="1"/>
        <v>8.498348184915999</v>
      </c>
      <c r="J28" s="48">
        <v>2.017058254725948E-2</v>
      </c>
      <c r="K28" s="5">
        <f t="shared" si="2"/>
        <v>8.5316500551864234</v>
      </c>
      <c r="L28" s="5">
        <f t="shared" si="9"/>
        <v>17.029998240102422</v>
      </c>
      <c r="M28" s="8">
        <f t="shared" si="26"/>
        <v>-1.759897578779146E-6</v>
      </c>
      <c r="N28" s="9">
        <f t="shared" si="5"/>
        <v>3.0972394877927003E-12</v>
      </c>
      <c r="O28" s="16">
        <f t="shared" si="6"/>
        <v>14.305200000000003</v>
      </c>
      <c r="P28">
        <f t="shared" si="7"/>
        <v>0.84000000000000008</v>
      </c>
      <c r="R28" s="50"/>
      <c r="S28" s="50"/>
      <c r="T28" s="50"/>
      <c r="U28" s="50"/>
    </row>
    <row r="29" spans="1:21" x14ac:dyDescent="0.25">
      <c r="A29" s="12">
        <f t="shared" si="3"/>
        <v>24</v>
      </c>
      <c r="C29" s="20">
        <f>C28+$A$2</f>
        <v>644.66666666680248</v>
      </c>
      <c r="D29" s="21">
        <f>(D30-D26)/4*3+D26</f>
        <v>19.19000000000004</v>
      </c>
      <c r="E29" s="21">
        <f t="shared" ref="E29:G29" si="31">(E30-E26)/4*3+E26</f>
        <v>17.851612000000038</v>
      </c>
      <c r="F29" s="47">
        <f t="shared" si="4"/>
        <v>5.4638426090346237E-4</v>
      </c>
      <c r="G29" s="22">
        <f t="shared" si="31"/>
        <v>18.575000000000003</v>
      </c>
      <c r="H29" s="23"/>
      <c r="I29" s="5">
        <f t="shared" si="1"/>
        <v>9.3462621626812705</v>
      </c>
      <c r="J29" s="48">
        <v>2.1632345538158498E-2</v>
      </c>
      <c r="K29" s="5">
        <f t="shared" si="2"/>
        <v>9.2287355285670607</v>
      </c>
      <c r="L29" s="5">
        <f t="shared" si="9"/>
        <v>18.574997691248331</v>
      </c>
      <c r="M29" s="8">
        <f>L29-G29</f>
        <v>-2.3087516716202572E-6</v>
      </c>
      <c r="N29" s="9">
        <f t="shared" si="5"/>
        <v>5.3303342812093323E-12</v>
      </c>
      <c r="O29" s="16">
        <f>G29*0.035*24</f>
        <v>15.603000000000005</v>
      </c>
      <c r="P29">
        <f t="shared" si="7"/>
        <v>0.84000000000000008</v>
      </c>
    </row>
    <row r="30" spans="1:21" x14ac:dyDescent="0.25">
      <c r="A30" s="12">
        <f t="shared" si="3"/>
        <v>24.583333333313931</v>
      </c>
      <c r="B30" s="1" t="s">
        <v>65</v>
      </c>
      <c r="C30" s="13">
        <f>V15</f>
        <v>669.25000000011642</v>
      </c>
      <c r="D30" s="2">
        <f>W15</f>
        <v>19.440000000000168</v>
      </c>
      <c r="E30" s="2">
        <f>Y15</f>
        <v>18.003384000000157</v>
      </c>
      <c r="F30" s="47">
        <f t="shared" si="4"/>
        <v>5.2651480729631894E-4</v>
      </c>
      <c r="G30" s="32">
        <f>AK15</f>
        <v>20.12</v>
      </c>
      <c r="H30" s="14"/>
      <c r="I30" s="5">
        <f t="shared" si="1"/>
        <v>10.046589837495684</v>
      </c>
      <c r="J30" s="15">
        <v>2.2856835868811258E-2</v>
      </c>
      <c r="K30" s="5">
        <f t="shared" si="2"/>
        <v>10.073411200051307</v>
      </c>
      <c r="L30" s="5">
        <f t="shared" si="9"/>
        <v>20.120001037546992</v>
      </c>
      <c r="M30" s="8">
        <f>L30-G30</f>
        <v>1.0375469905454793E-6</v>
      </c>
      <c r="N30" s="9">
        <f t="shared" si="5"/>
        <v>1.0765037575899809E-12</v>
      </c>
      <c r="O30" s="16">
        <f t="shared" si="6"/>
        <v>16.9008</v>
      </c>
      <c r="P30">
        <f t="shared" si="7"/>
        <v>0.84000000000000008</v>
      </c>
    </row>
    <row r="31" spans="1:21" x14ac:dyDescent="0.25">
      <c r="E31" s="42"/>
      <c r="F31" s="42"/>
      <c r="G31" s="42"/>
      <c r="H31" s="23"/>
      <c r="I31" s="42"/>
      <c r="J31" s="44"/>
      <c r="K31" s="42"/>
      <c r="L31" s="42"/>
      <c r="M31" s="11"/>
    </row>
    <row r="32" spans="1:21" x14ac:dyDescent="0.25">
      <c r="E32" s="42"/>
      <c r="F32" s="42"/>
      <c r="G32" s="42"/>
      <c r="H32" s="23"/>
      <c r="I32" s="42"/>
      <c r="J32" s="44"/>
      <c r="K32" s="42"/>
      <c r="L32" s="42"/>
      <c r="M32" s="11"/>
      <c r="N32" t="s">
        <v>66</v>
      </c>
      <c r="O32" s="21">
        <f>SUM(O3:O30)</f>
        <v>333.9294000000001</v>
      </c>
      <c r="P32" s="21">
        <f>SUM(P3:P30)</f>
        <v>23.52</v>
      </c>
    </row>
    <row r="33" spans="5:17" x14ac:dyDescent="0.25">
      <c r="E33" s="42"/>
      <c r="F33" s="42"/>
      <c r="G33" s="42"/>
      <c r="H33" s="23"/>
      <c r="I33" s="42"/>
      <c r="J33" s="44"/>
      <c r="K33" s="42"/>
      <c r="L33" s="42"/>
      <c r="M33" s="11"/>
    </row>
    <row r="34" spans="5:17" x14ac:dyDescent="0.25">
      <c r="E34" s="30"/>
      <c r="F34" s="30"/>
      <c r="G34" s="30"/>
      <c r="H34" s="30"/>
      <c r="I34" s="30"/>
      <c r="K34" s="51"/>
      <c r="L34" s="42"/>
      <c r="M34" s="11"/>
    </row>
    <row r="35" spans="5:17" x14ac:dyDescent="0.25">
      <c r="E35" s="30"/>
      <c r="F35" s="30"/>
      <c r="G35" s="30"/>
      <c r="H35" s="30"/>
      <c r="I35" s="30"/>
      <c r="K35" s="51"/>
      <c r="L35" s="42"/>
      <c r="M35" s="11"/>
    </row>
    <row r="36" spans="5:17" x14ac:dyDescent="0.25">
      <c r="E36" s="30"/>
      <c r="F36" s="30"/>
      <c r="G36" s="30"/>
      <c r="H36" s="30"/>
      <c r="I36" s="30"/>
      <c r="K36" s="51"/>
      <c r="N36" s="52">
        <f>SUM(N3:N35)</f>
        <v>5.8308465818435251E-10</v>
      </c>
      <c r="O36" s="21"/>
      <c r="P36" s="21"/>
      <c r="Q36" s="21"/>
    </row>
    <row r="37" spans="5:17" x14ac:dyDescent="0.25">
      <c r="E37" s="30"/>
      <c r="F37" s="30"/>
      <c r="G37" s="30"/>
      <c r="H37" s="30"/>
      <c r="I37" s="30"/>
      <c r="K37" s="51"/>
    </row>
    <row r="38" spans="5:17" x14ac:dyDescent="0.25">
      <c r="E38" s="30"/>
      <c r="F38" s="30"/>
      <c r="G38" s="30"/>
      <c r="H38" s="30"/>
      <c r="I38" s="30"/>
      <c r="K38" s="51"/>
    </row>
    <row r="39" spans="5:17" x14ac:dyDescent="0.25">
      <c r="E39" s="30"/>
      <c r="F39" s="30"/>
      <c r="G39" s="30"/>
      <c r="H39" s="30"/>
      <c r="I39" s="30"/>
      <c r="K39" s="51"/>
    </row>
    <row r="40" spans="5:17" x14ac:dyDescent="0.25">
      <c r="E40" s="30"/>
      <c r="F40" s="30"/>
      <c r="G40" s="30"/>
      <c r="H40" s="30"/>
      <c r="I40" s="30"/>
      <c r="K40" s="51"/>
    </row>
    <row r="41" spans="5:17" x14ac:dyDescent="0.25">
      <c r="E41" s="30"/>
      <c r="F41" s="30"/>
      <c r="G41" s="30"/>
      <c r="H41" s="30"/>
      <c r="I41" s="30"/>
      <c r="K41" s="51"/>
    </row>
    <row r="42" spans="5:17" x14ac:dyDescent="0.25">
      <c r="G42" s="30"/>
      <c r="I42" s="30"/>
      <c r="K42" s="51"/>
    </row>
    <row r="43" spans="5:17" x14ac:dyDescent="0.25">
      <c r="E43" s="30"/>
      <c r="F43" s="30"/>
      <c r="G43" s="30"/>
      <c r="H43" s="30"/>
      <c r="I43" s="30"/>
      <c r="K43" s="51"/>
    </row>
    <row r="44" spans="5:17" x14ac:dyDescent="0.25">
      <c r="E44" s="30"/>
      <c r="F44" s="30"/>
      <c r="G44" s="30"/>
      <c r="H44" s="30"/>
      <c r="I44" s="30"/>
      <c r="K44" s="51"/>
    </row>
    <row r="46" spans="5:17" x14ac:dyDescent="0.25">
      <c r="L46" s="46"/>
    </row>
    <row r="47" spans="5:17" x14ac:dyDescent="0.25">
      <c r="L47" s="4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B09A-2C8D-4B8A-BF14-EE8EBF76DB0C}">
  <dimension ref="A1:AW47"/>
  <sheetViews>
    <sheetView zoomScale="85" zoomScaleNormal="85" workbookViewId="0">
      <selection activeCell="G20" sqref="G20"/>
    </sheetView>
  </sheetViews>
  <sheetFormatPr defaultColWidth="9.140625" defaultRowHeight="15" x14ac:dyDescent="0.25"/>
  <cols>
    <col min="5" max="5" width="13.85546875" bestFit="1" customWidth="1"/>
    <col min="6" max="6" width="13.85546875" customWidth="1"/>
    <col min="7" max="7" width="19.42578125" bestFit="1" customWidth="1"/>
    <col min="8" max="8" width="11" bestFit="1" customWidth="1"/>
    <col min="9" max="9" width="9" bestFit="1" customWidth="1"/>
    <col min="11" max="11" width="11" bestFit="1" customWidth="1"/>
    <col min="12" max="12" width="12.42578125" bestFit="1" customWidth="1"/>
    <col min="13" max="14" width="12.28515625" bestFit="1" customWidth="1"/>
    <col min="15" max="15" width="11.5703125" bestFit="1" customWidth="1"/>
    <col min="16" max="16" width="5.7109375" bestFit="1" customWidth="1"/>
    <col min="17" max="17" width="5.7109375" customWidth="1"/>
    <col min="18" max="18" width="7.7109375" bestFit="1" customWidth="1"/>
    <col min="19" max="20" width="16.28515625" bestFit="1" customWidth="1"/>
    <col min="21" max="21" width="11.5703125" bestFit="1" customWidth="1"/>
    <col min="22" max="22" width="12.140625" bestFit="1" customWidth="1"/>
    <col min="23" max="23" width="7" bestFit="1" customWidth="1"/>
    <col min="24" max="24" width="7.7109375" bestFit="1" customWidth="1"/>
    <col min="25" max="25" width="11.5703125" bestFit="1" customWidth="1"/>
    <col min="26" max="26" width="8.140625" bestFit="1" customWidth="1"/>
    <col min="27" max="27" width="9.5703125" bestFit="1" customWidth="1"/>
    <col min="28" max="29" width="13.28515625" bestFit="1" customWidth="1"/>
    <col min="30" max="30" width="9" bestFit="1" customWidth="1"/>
    <col min="31" max="31" width="6.85546875" bestFit="1" customWidth="1"/>
    <col min="32" max="32" width="7.85546875" bestFit="1" customWidth="1"/>
    <col min="33" max="33" width="9.85546875" bestFit="1" customWidth="1"/>
    <col min="34" max="34" width="12.5703125" bestFit="1" customWidth="1"/>
    <col min="35" max="35" width="11.7109375" bestFit="1" customWidth="1"/>
    <col min="36" max="36" width="14.5703125" bestFit="1" customWidth="1"/>
    <col min="37" max="37" width="11.85546875" bestFit="1" customWidth="1"/>
    <col min="38" max="38" width="15" bestFit="1" customWidth="1"/>
    <col min="39" max="39" width="13.28515625" bestFit="1" customWidth="1"/>
    <col min="40" max="40" width="15.5703125" bestFit="1" customWidth="1"/>
    <col min="41" max="41" width="14.14062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Z1">
        <v>3.3</v>
      </c>
    </row>
    <row r="2" spans="1:49" x14ac:dyDescent="0.25">
      <c r="A2">
        <v>24</v>
      </c>
      <c r="B2" s="1" t="s">
        <v>16</v>
      </c>
      <c r="C2">
        <v>0</v>
      </c>
      <c r="D2" s="2">
        <f>W5</f>
        <v>4.8599999999996868</v>
      </c>
      <c r="E2" s="2">
        <f>Y5</f>
        <v>4.6184579999997029</v>
      </c>
      <c r="F2" s="47">
        <f>AA5</f>
        <v>2.4810056144906653E-2</v>
      </c>
      <c r="G2" s="4">
        <f>AM5</f>
        <v>42</v>
      </c>
      <c r="H2" s="14">
        <f>AA5</f>
        <v>2.4810056144906653E-2</v>
      </c>
      <c r="I2" s="5"/>
      <c r="J2" s="6">
        <f>G2/E2*H2</f>
        <v>0.22562126971516178</v>
      </c>
      <c r="K2" s="5"/>
      <c r="L2" s="7">
        <f>G2</f>
        <v>42</v>
      </c>
      <c r="M2" s="8">
        <f>L2-G2</f>
        <v>0</v>
      </c>
      <c r="N2">
        <f>M2*M2</f>
        <v>0</v>
      </c>
      <c r="O2" s="10"/>
    </row>
    <row r="3" spans="1:49" x14ac:dyDescent="0.25">
      <c r="A3" s="12">
        <f>C3-C2</f>
        <v>21.999999999941792</v>
      </c>
      <c r="B3" s="1" t="s">
        <v>17</v>
      </c>
      <c r="C3" s="13">
        <f>C2+$V$6</f>
        <v>21.999999999941792</v>
      </c>
      <c r="D3" s="2">
        <f>W6</f>
        <v>6.8900000000002848</v>
      </c>
      <c r="E3" s="2">
        <f>Y6</f>
        <v>6.5661700000002714</v>
      </c>
      <c r="F3" s="47">
        <f>LN(D3/D2)/A3</f>
        <v>1.5865120323372461E-2</v>
      </c>
      <c r="G3" s="4">
        <f>AM6</f>
        <v>39.33</v>
      </c>
      <c r="H3" s="14"/>
      <c r="I3" s="5">
        <f t="shared" ref="I3:I30" si="0">(G2)*EXP(-A3*0.025)</f>
        <v>24.231892036015701</v>
      </c>
      <c r="J3" s="15">
        <v>0.12271800777629169</v>
      </c>
      <c r="K3" s="5">
        <f t="shared" ref="K3:K30" si="1">((E3+E2)/2)*J3*A3</f>
        <v>15.098107924628247</v>
      </c>
      <c r="L3" s="5">
        <f>K3+I3</f>
        <v>39.329999960643946</v>
      </c>
      <c r="M3" s="8">
        <f>L3-G3</f>
        <v>-3.9356052639050176E-8</v>
      </c>
      <c r="N3">
        <f>M3*M3</f>
        <v>1.5488988793276884E-15</v>
      </c>
      <c r="O3" s="16">
        <f>G3*0.035*24</f>
        <v>33.037200000000006</v>
      </c>
      <c r="P3">
        <f>0.035*24</f>
        <v>0.84000000000000008</v>
      </c>
      <c r="R3" s="17"/>
      <c r="S3" s="18" t="s">
        <v>18</v>
      </c>
      <c r="T3" s="18" t="s">
        <v>19</v>
      </c>
      <c r="U3" s="18" t="s">
        <v>0</v>
      </c>
      <c r="V3" s="18" t="s">
        <v>0</v>
      </c>
      <c r="W3" s="18" t="s">
        <v>20</v>
      </c>
      <c r="X3" s="18" t="s">
        <v>21</v>
      </c>
      <c r="Y3" s="18" t="s">
        <v>22</v>
      </c>
      <c r="Z3" s="18" t="s">
        <v>23</v>
      </c>
      <c r="AA3" s="18" t="s">
        <v>24</v>
      </c>
      <c r="AB3" s="18" t="s">
        <v>25</v>
      </c>
      <c r="AC3" s="18" t="s">
        <v>26</v>
      </c>
      <c r="AD3" s="18" t="s">
        <v>27</v>
      </c>
      <c r="AE3" s="18" t="s">
        <v>28</v>
      </c>
      <c r="AF3" s="18" t="s">
        <v>29</v>
      </c>
      <c r="AG3" s="18" t="s">
        <v>30</v>
      </c>
      <c r="AH3" s="18" t="s">
        <v>31</v>
      </c>
      <c r="AI3" s="18" t="s">
        <v>32</v>
      </c>
      <c r="AJ3" s="18" t="s">
        <v>33</v>
      </c>
      <c r="AK3" s="18" t="s">
        <v>34</v>
      </c>
      <c r="AL3" s="18" t="s">
        <v>35</v>
      </c>
      <c r="AM3" s="18" t="s">
        <v>36</v>
      </c>
      <c r="AN3" s="18" t="s">
        <v>37</v>
      </c>
      <c r="AO3" s="18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44</v>
      </c>
      <c r="AW3" s="18" t="s">
        <v>45</v>
      </c>
    </row>
    <row r="4" spans="1:49" x14ac:dyDescent="0.25">
      <c r="A4" s="12">
        <f t="shared" ref="A4:A30" si="2">C4-C3</f>
        <v>22.666666666686105</v>
      </c>
      <c r="B4" s="1" t="s">
        <v>46</v>
      </c>
      <c r="C4" s="13">
        <f>V7</f>
        <v>44.666666666627897</v>
      </c>
      <c r="D4" s="2">
        <f>W7</f>
        <v>8.2900000000002194</v>
      </c>
      <c r="E4" s="2">
        <f>Y7</f>
        <v>7.9128050000002101</v>
      </c>
      <c r="F4" s="47">
        <f t="shared" ref="F4:F30" si="3">LN(D4/D3)/A4</f>
        <v>8.1608331230057143E-3</v>
      </c>
      <c r="G4" s="4">
        <f>AM7</f>
        <v>31.53</v>
      </c>
      <c r="H4" s="14"/>
      <c r="I4" s="5">
        <f t="shared" si="0"/>
        <v>22.316379593775313</v>
      </c>
      <c r="J4" s="15">
        <v>5.6148077168074954E-2</v>
      </c>
      <c r="K4" s="5">
        <f t="shared" si="1"/>
        <v>9.213621530307325</v>
      </c>
      <c r="L4" s="5">
        <f>K4+I4</f>
        <v>31.530001124082638</v>
      </c>
      <c r="M4" s="8">
        <f>L4-G4</f>
        <v>1.1240826367497903E-6</v>
      </c>
      <c r="N4">
        <f t="shared" ref="N4:N30" si="4">M4*M4</f>
        <v>1.2635617742423609E-12</v>
      </c>
      <c r="O4" s="16">
        <f t="shared" ref="O4:O30" si="5">G4*0.035*24</f>
        <v>26.485200000000006</v>
      </c>
      <c r="P4">
        <f t="shared" ref="P4:P30" si="6">0.035*24</f>
        <v>0.84000000000000008</v>
      </c>
      <c r="R4" s="18" t="s">
        <v>47</v>
      </c>
      <c r="S4" s="18"/>
      <c r="T4" s="18"/>
      <c r="U4" s="18" t="s">
        <v>48</v>
      </c>
      <c r="V4" s="18" t="s">
        <v>49</v>
      </c>
      <c r="W4" s="18" t="s">
        <v>50</v>
      </c>
      <c r="X4" s="18" t="s">
        <v>51</v>
      </c>
      <c r="Y4" s="18" t="s">
        <v>50</v>
      </c>
      <c r="Z4" s="18"/>
      <c r="AA4" s="18" t="s">
        <v>52</v>
      </c>
      <c r="AB4" s="18" t="s">
        <v>48</v>
      </c>
      <c r="AC4" s="18" t="s">
        <v>52</v>
      </c>
      <c r="AD4" s="18" t="s">
        <v>50</v>
      </c>
      <c r="AE4" s="18" t="s">
        <v>53</v>
      </c>
      <c r="AF4" s="18" t="s">
        <v>53</v>
      </c>
      <c r="AG4" s="18" t="s">
        <v>54</v>
      </c>
      <c r="AH4" s="18" t="s">
        <v>54</v>
      </c>
      <c r="AI4" s="18" t="s">
        <v>54</v>
      </c>
      <c r="AJ4" s="18" t="s">
        <v>54</v>
      </c>
      <c r="AK4" s="18" t="s">
        <v>54</v>
      </c>
      <c r="AL4" s="18" t="s">
        <v>54</v>
      </c>
      <c r="AM4" s="18" t="s">
        <v>54</v>
      </c>
      <c r="AN4" s="18" t="s">
        <v>54</v>
      </c>
      <c r="AO4" s="18" t="s">
        <v>54</v>
      </c>
      <c r="AP4" s="18" t="s">
        <v>54</v>
      </c>
      <c r="AQ4" s="18" t="s">
        <v>54</v>
      </c>
      <c r="AR4" s="18" t="s">
        <v>54</v>
      </c>
      <c r="AS4" s="18" t="s">
        <v>55</v>
      </c>
      <c r="AT4" s="18" t="s">
        <v>55</v>
      </c>
      <c r="AU4" s="18" t="s">
        <v>56</v>
      </c>
      <c r="AV4" s="18" t="s">
        <v>56</v>
      </c>
      <c r="AW4" s="18" t="s">
        <v>56</v>
      </c>
    </row>
    <row r="5" spans="1:49" x14ac:dyDescent="0.25">
      <c r="A5" s="12">
        <f t="shared" si="2"/>
        <v>23.999999999999993</v>
      </c>
      <c r="B5" s="19"/>
      <c r="C5" s="20">
        <f>C4+$A$2</f>
        <v>68.66666666662789</v>
      </c>
      <c r="D5" s="21">
        <f>(D8-D4)/4+D4</f>
        <v>9.2700000000002447</v>
      </c>
      <c r="E5" s="21">
        <f t="shared" ref="E5:G5" si="7">(E8-E4)/4+E4</f>
        <v>8.8720245000002347</v>
      </c>
      <c r="F5" s="47">
        <f t="shared" si="3"/>
        <v>4.6555587679400082E-3</v>
      </c>
      <c r="G5" s="22">
        <f t="shared" si="7"/>
        <v>26.475000000000001</v>
      </c>
      <c r="H5" s="23"/>
      <c r="I5" s="5">
        <f t="shared" si="0"/>
        <v>17.304030886044657</v>
      </c>
      <c r="J5" s="48">
        <v>4.5532021884951104E-2</v>
      </c>
      <c r="K5" s="5">
        <f t="shared" si="1"/>
        <v>9.1709666895503137</v>
      </c>
      <c r="L5" s="5">
        <f t="shared" ref="L5:L30" si="8">K5+I5</f>
        <v>26.474997575594969</v>
      </c>
      <c r="M5" s="8">
        <f t="shared" ref="M5:M21" si="9">L5-G5</f>
        <v>-2.4244050322863586E-6</v>
      </c>
      <c r="N5">
        <f t="shared" si="4"/>
        <v>5.8777397605754199E-12</v>
      </c>
      <c r="O5" s="16">
        <f t="shared" si="5"/>
        <v>22.239000000000004</v>
      </c>
      <c r="P5">
        <f t="shared" si="6"/>
        <v>0.84000000000000008</v>
      </c>
      <c r="R5" s="24" t="s">
        <v>76</v>
      </c>
      <c r="S5" s="1" t="s">
        <v>16</v>
      </c>
      <c r="T5" s="24">
        <v>43578.604166666664</v>
      </c>
      <c r="U5" s="25">
        <v>0</v>
      </c>
      <c r="V5" s="25">
        <v>0</v>
      </c>
      <c r="W5" s="25">
        <v>4.8599999999996868</v>
      </c>
      <c r="X5" s="25">
        <v>3.5527136788005009E-13</v>
      </c>
      <c r="Y5" s="25">
        <v>4.6184579999997029</v>
      </c>
      <c r="Z5" s="25">
        <v>23</v>
      </c>
      <c r="AA5" s="53">
        <v>2.4810056144906653E-2</v>
      </c>
      <c r="AB5" s="25">
        <v>1.1640897688681839</v>
      </c>
      <c r="AC5" s="26">
        <v>2.4810056144906653E-2</v>
      </c>
      <c r="AD5" s="27">
        <v>10.020709999999999</v>
      </c>
      <c r="AE5" s="28">
        <v>5.1155221751408138E-2</v>
      </c>
      <c r="AF5" s="28">
        <v>5.3830602705890913E-2</v>
      </c>
      <c r="AG5" s="27">
        <v>73.904339744048045</v>
      </c>
      <c r="AH5" s="27">
        <v>8.7863843976708313</v>
      </c>
      <c r="AI5" s="27"/>
      <c r="AJ5" s="27"/>
      <c r="AK5" s="27">
        <v>72.719061943233072</v>
      </c>
      <c r="AL5" s="27">
        <v>8.7863843976708225</v>
      </c>
      <c r="AM5" s="25">
        <v>42</v>
      </c>
      <c r="AN5" s="27"/>
      <c r="AO5" s="29"/>
      <c r="AP5" s="29"/>
      <c r="AQ5" s="29"/>
      <c r="AR5" s="29"/>
      <c r="AS5" s="29">
        <f>J2</f>
        <v>0.22562126971516178</v>
      </c>
      <c r="AT5" s="30"/>
      <c r="AU5" s="30">
        <v>95.03</v>
      </c>
      <c r="AV5" s="30">
        <v>95.03</v>
      </c>
      <c r="AW5" s="30"/>
    </row>
    <row r="6" spans="1:49" x14ac:dyDescent="0.25">
      <c r="A6" s="12">
        <f t="shared" si="2"/>
        <v>24</v>
      </c>
      <c r="B6" s="19"/>
      <c r="C6" s="20">
        <f>C5+$A$2</f>
        <v>92.66666666662789</v>
      </c>
      <c r="D6" s="21">
        <f>(D8-D4)/4*2+D4</f>
        <v>10.25000000000027</v>
      </c>
      <c r="E6" s="21">
        <f t="shared" ref="E6:G6" si="10">(E8-E4)/4*2+E4</f>
        <v>9.831244000000261</v>
      </c>
      <c r="F6" s="47">
        <f t="shared" si="3"/>
        <v>4.1872635836105558E-3</v>
      </c>
      <c r="G6" s="22">
        <f t="shared" si="10"/>
        <v>21.42</v>
      </c>
      <c r="H6" s="23"/>
      <c r="I6" s="5">
        <f t="shared" si="0"/>
        <v>14.529788065589349</v>
      </c>
      <c r="J6" s="48">
        <v>3.0699675571516885E-2</v>
      </c>
      <c r="K6" s="5">
        <f t="shared" si="1"/>
        <v>6.8902113009238386</v>
      </c>
      <c r="L6" s="5">
        <f t="shared" si="8"/>
        <v>21.419999366513188</v>
      </c>
      <c r="M6" s="8">
        <f t="shared" si="9"/>
        <v>-6.3348681322850098E-7</v>
      </c>
      <c r="N6">
        <f t="shared" si="4"/>
        <v>4.0130554253440168E-13</v>
      </c>
      <c r="O6" s="16">
        <f t="shared" si="5"/>
        <v>17.992800000000003</v>
      </c>
      <c r="P6">
        <f t="shared" si="6"/>
        <v>0.84000000000000008</v>
      </c>
      <c r="R6" s="24" t="s">
        <v>76</v>
      </c>
      <c r="S6" s="1" t="s">
        <v>17</v>
      </c>
      <c r="T6" s="24">
        <v>43579.649305555555</v>
      </c>
      <c r="U6" s="31">
        <v>0.91666666666424135</v>
      </c>
      <c r="V6" s="31">
        <v>21.999999999941792</v>
      </c>
      <c r="W6" s="25">
        <v>6.8900000000002848</v>
      </c>
      <c r="X6" s="25">
        <v>2.9999999999930083E-2</v>
      </c>
      <c r="Y6" s="25">
        <v>6.5661700000002714</v>
      </c>
      <c r="Z6" s="25">
        <v>34</v>
      </c>
      <c r="AA6" s="53">
        <v>1.5865120323372464E-2</v>
      </c>
      <c r="AB6" s="25">
        <v>1.8204168600463386</v>
      </c>
      <c r="AC6" s="26">
        <v>1.2406243267639843E-2</v>
      </c>
      <c r="AD6" s="27">
        <v>7.4694700000000003</v>
      </c>
      <c r="AE6" s="28">
        <v>2.6896657485150688E-2</v>
      </c>
      <c r="AF6" s="28">
        <v>2.8223145314953502E-2</v>
      </c>
      <c r="AG6" s="27">
        <v>69.693286623293062</v>
      </c>
      <c r="AH6" s="27">
        <v>9.0998227363679529</v>
      </c>
      <c r="AI6" s="27"/>
      <c r="AJ6" s="27"/>
      <c r="AK6" s="27">
        <v>68.108670365339179</v>
      </c>
      <c r="AL6" s="27">
        <v>9.0989218539170533</v>
      </c>
      <c r="AM6" s="25">
        <v>39.33</v>
      </c>
      <c r="AN6" s="27"/>
      <c r="AO6" s="29">
        <v>67.584185314935297</v>
      </c>
      <c r="AP6" s="29">
        <v>7.9370676089431527</v>
      </c>
      <c r="AQ6" s="29"/>
      <c r="AR6" s="29"/>
      <c r="AS6" s="29">
        <f>J3</f>
        <v>0.12271800777629169</v>
      </c>
      <c r="AT6" s="30"/>
      <c r="AU6" s="30">
        <v>95.3</v>
      </c>
      <c r="AV6" s="30">
        <v>95.3</v>
      </c>
      <c r="AW6" s="30"/>
    </row>
    <row r="7" spans="1:49" x14ac:dyDescent="0.25">
      <c r="A7" s="12">
        <f t="shared" si="2"/>
        <v>24</v>
      </c>
      <c r="B7" s="19"/>
      <c r="C7" s="20">
        <f>C6+$A$2</f>
        <v>116.66666666662789</v>
      </c>
      <c r="D7" s="21">
        <f>(D8-D4)/4*3+D4</f>
        <v>11.230000000000295</v>
      </c>
      <c r="E7" s="21">
        <f t="shared" ref="E7:G7" si="11">(E8-E4)/4*3+E4</f>
        <v>10.790463500000286</v>
      </c>
      <c r="F7" s="47">
        <f t="shared" si="3"/>
        <v>3.8046276319139375E-3</v>
      </c>
      <c r="G7" s="22">
        <f t="shared" si="11"/>
        <v>16.365000000000002</v>
      </c>
      <c r="H7" s="23"/>
      <c r="I7" s="5">
        <f t="shared" si="0"/>
        <v>11.755545245134046</v>
      </c>
      <c r="J7" s="48">
        <v>1.8627014539252782E-2</v>
      </c>
      <c r="K7" s="5">
        <f t="shared" si="1"/>
        <v>4.6094501451207393</v>
      </c>
      <c r="L7" s="5">
        <f t="shared" si="8"/>
        <v>16.364995390254784</v>
      </c>
      <c r="M7" s="8">
        <f>L7-G7</f>
        <v>-4.6097452184312715E-6</v>
      </c>
      <c r="N7">
        <f>M7*M7</f>
        <v>2.124975097884997E-11</v>
      </c>
      <c r="O7" s="16">
        <f t="shared" si="5"/>
        <v>13.746600000000004</v>
      </c>
      <c r="P7">
        <f t="shared" si="6"/>
        <v>0.84000000000000008</v>
      </c>
      <c r="R7" s="24" t="s">
        <v>76</v>
      </c>
      <c r="S7" s="1" t="s">
        <v>46</v>
      </c>
      <c r="T7" s="24">
        <v>43580.59375</v>
      </c>
      <c r="U7" s="31">
        <v>1.8611111111094942</v>
      </c>
      <c r="V7" s="31">
        <v>44.666666666627897</v>
      </c>
      <c r="W7" s="25">
        <v>8.2900000000002194</v>
      </c>
      <c r="X7" s="25">
        <v>3.0000000000285354E-2</v>
      </c>
      <c r="Y7" s="25">
        <v>7.9128050000002101</v>
      </c>
      <c r="Z7" s="25">
        <v>44</v>
      </c>
      <c r="AA7" s="53">
        <v>8.1608331230057195E-3</v>
      </c>
      <c r="AB7" s="25">
        <v>3.5389931503333858</v>
      </c>
      <c r="AC7" s="26">
        <v>7.1425781556233156E-3</v>
      </c>
      <c r="AD7" s="27">
        <v>5.6606199999999998</v>
      </c>
      <c r="AE7" s="28">
        <v>1.6940928831722289E-2</v>
      </c>
      <c r="AF7" s="28">
        <v>1.7748484894418319E-2</v>
      </c>
      <c r="AG7" s="27">
        <v>50.489740473296635</v>
      </c>
      <c r="AH7" s="27">
        <v>2.365953911455664</v>
      </c>
      <c r="AI7" s="27"/>
      <c r="AJ7" s="27"/>
      <c r="AK7" s="27">
        <v>49.108492643168624</v>
      </c>
      <c r="AL7" s="27">
        <v>2.3657196820184279</v>
      </c>
      <c r="AM7" s="25">
        <v>31.53</v>
      </c>
      <c r="AN7" s="27"/>
      <c r="AO7" s="29">
        <v>59.748337742189172</v>
      </c>
      <c r="AP7" s="29">
        <v>10.12102506567156</v>
      </c>
      <c r="AQ7" s="29"/>
      <c r="AR7" s="29"/>
      <c r="AS7" s="29">
        <f>J4</f>
        <v>5.6148077168074954E-2</v>
      </c>
      <c r="AT7" s="30"/>
      <c r="AU7" s="30">
        <v>95.45</v>
      </c>
      <c r="AV7" s="30">
        <v>95.45</v>
      </c>
      <c r="AW7" s="30"/>
    </row>
    <row r="8" spans="1:49" x14ac:dyDescent="0.25">
      <c r="A8" s="12">
        <f t="shared" si="2"/>
        <v>24.500000000058179</v>
      </c>
      <c r="B8" s="1" t="s">
        <v>58</v>
      </c>
      <c r="C8" s="13">
        <f>V8</f>
        <v>141.16666666668607</v>
      </c>
      <c r="D8" s="2">
        <f>W8</f>
        <v>12.210000000000321</v>
      </c>
      <c r="E8" s="2">
        <f>Y8</f>
        <v>11.74968300000031</v>
      </c>
      <c r="F8" s="47">
        <f t="shared" si="3"/>
        <v>3.4149599743699115E-3</v>
      </c>
      <c r="G8" s="32">
        <f>AM8</f>
        <v>11.31</v>
      </c>
      <c r="H8" s="14"/>
      <c r="I8" s="5">
        <f t="shared" si="0"/>
        <v>8.8697348941216969</v>
      </c>
      <c r="J8" s="15">
        <v>8.8377916069666343E-3</v>
      </c>
      <c r="K8" s="5">
        <f t="shared" si="1"/>
        <v>2.440262690085214</v>
      </c>
      <c r="L8" s="5">
        <f t="shared" si="8"/>
        <v>11.309997584206911</v>
      </c>
      <c r="M8" s="8">
        <f t="shared" si="9"/>
        <v>-2.4157930891277601E-6</v>
      </c>
      <c r="N8">
        <f t="shared" si="4"/>
        <v>5.8360562494774463E-12</v>
      </c>
      <c r="O8" s="16">
        <f t="shared" si="5"/>
        <v>9.5004000000000008</v>
      </c>
      <c r="P8">
        <f t="shared" si="6"/>
        <v>0.84000000000000008</v>
      </c>
      <c r="R8" s="24" t="s">
        <v>76</v>
      </c>
      <c r="S8" s="1" t="s">
        <v>58</v>
      </c>
      <c r="T8" s="24">
        <v>43584.614583333336</v>
      </c>
      <c r="U8" s="31">
        <v>5.8819444444452529</v>
      </c>
      <c r="V8" s="31">
        <v>141.16666666668607</v>
      </c>
      <c r="W8" s="25">
        <v>12.210000000000321</v>
      </c>
      <c r="X8" s="25">
        <v>5.0000000000238742E-2</v>
      </c>
      <c r="Y8" s="25">
        <v>11.74968300000031</v>
      </c>
      <c r="Z8" s="25">
        <v>62.5</v>
      </c>
      <c r="AA8" s="53">
        <v>4.0124903520743615E-3</v>
      </c>
      <c r="AB8" s="25">
        <v>7.1978073438607026</v>
      </c>
      <c r="AC8" s="26">
        <v>2.1577081227143967E-3</v>
      </c>
      <c r="AD8" s="27">
        <v>3.58622</v>
      </c>
      <c r="AE8" s="28">
        <v>7.287004057984014E-3</v>
      </c>
      <c r="AF8" s="28">
        <v>7.5724868107492592E-3</v>
      </c>
      <c r="AG8" s="27">
        <v>19.725459355115465</v>
      </c>
      <c r="AH8" s="27">
        <v>2.0322937444555107</v>
      </c>
      <c r="AI8" s="27"/>
      <c r="AJ8" s="27"/>
      <c r="AK8" s="27">
        <v>18.930661421319776</v>
      </c>
      <c r="AL8" s="27">
        <v>2.031958415987674</v>
      </c>
      <c r="AM8" s="25">
        <v>11.31</v>
      </c>
      <c r="AN8" s="27"/>
      <c r="AO8" s="29">
        <v>17.394723671981122</v>
      </c>
      <c r="AP8" s="29">
        <v>0.79876221797007674</v>
      </c>
      <c r="AQ8" s="29"/>
      <c r="AR8" s="29"/>
      <c r="AS8" s="29">
        <f>J8</f>
        <v>8.8377916069666343E-3</v>
      </c>
      <c r="AT8" s="30"/>
      <c r="AU8" s="30">
        <v>96.23</v>
      </c>
      <c r="AV8" s="30">
        <v>96.23</v>
      </c>
      <c r="AW8" s="30"/>
    </row>
    <row r="9" spans="1:49" x14ac:dyDescent="0.25">
      <c r="A9" s="12">
        <f t="shared" si="2"/>
        <v>24</v>
      </c>
      <c r="B9" s="19"/>
      <c r="C9" s="20">
        <f>C8+$A$2</f>
        <v>165.16666666668607</v>
      </c>
      <c r="D9" s="21">
        <f>(D10-D8)/2+D8</f>
        <v>12.715000000000209</v>
      </c>
      <c r="E9" s="21">
        <f t="shared" ref="E9:G9" si="12">(E10-E8)/2+E8</f>
        <v>12.238949500000203</v>
      </c>
      <c r="F9" s="47">
        <f t="shared" si="3"/>
        <v>1.6886296146441592E-3</v>
      </c>
      <c r="G9" s="22">
        <f t="shared" si="12"/>
        <v>10.965</v>
      </c>
      <c r="H9" s="23"/>
      <c r="I9" s="5">
        <f t="shared" si="0"/>
        <v>6.2070596042234385</v>
      </c>
      <c r="J9" s="48">
        <v>1.6528454969252992E-2</v>
      </c>
      <c r="K9" s="5">
        <f t="shared" si="1"/>
        <v>4.7579403846026072</v>
      </c>
      <c r="L9" s="5">
        <f t="shared" si="8"/>
        <v>10.964999988826046</v>
      </c>
      <c r="M9" s="8">
        <f t="shared" si="9"/>
        <v>-1.1173954206356029E-8</v>
      </c>
      <c r="N9">
        <f t="shared" si="4"/>
        <v>1.248572526057416E-16</v>
      </c>
      <c r="O9" s="16">
        <f t="shared" si="5"/>
        <v>9.2106000000000012</v>
      </c>
      <c r="P9">
        <f t="shared" si="6"/>
        <v>0.84000000000000008</v>
      </c>
      <c r="R9" s="24" t="s">
        <v>76</v>
      </c>
      <c r="S9" s="1" t="s">
        <v>59</v>
      </c>
      <c r="T9" s="24">
        <v>43586.621527777781</v>
      </c>
      <c r="U9" s="31">
        <v>7.8888888888905058</v>
      </c>
      <c r="V9" s="31">
        <v>189.33333333337214</v>
      </c>
      <c r="W9" s="25">
        <v>13.220000000000098</v>
      </c>
      <c r="X9" s="25">
        <v>4.0000000000262048E-2</v>
      </c>
      <c r="Y9" s="25">
        <v>12.728216000000096</v>
      </c>
      <c r="Z9" s="25"/>
      <c r="AA9" s="53">
        <v>1.6500113418866993E-3</v>
      </c>
      <c r="AB9" s="25">
        <v>17.503596363348041</v>
      </c>
      <c r="AC9" s="26">
        <v>1.6545505112086452E-3</v>
      </c>
      <c r="AD9" s="27">
        <v>3.5682299999999998</v>
      </c>
      <c r="AE9" s="28">
        <v>6.6965194128547345E-3</v>
      </c>
      <c r="AF9" s="28">
        <v>6.955254894946754E-3</v>
      </c>
      <c r="AG9" s="27">
        <v>17.730749982126259</v>
      </c>
      <c r="AH9" s="27">
        <v>0.36399290945471752</v>
      </c>
      <c r="AI9" s="27"/>
      <c r="AJ9" s="27"/>
      <c r="AK9" s="33">
        <v>16.957228283406014</v>
      </c>
      <c r="AL9" s="33">
        <v>0.36394486239066914</v>
      </c>
      <c r="AM9" s="25">
        <v>10.62</v>
      </c>
      <c r="AN9" s="27"/>
      <c r="AO9" s="29">
        <v>20.347465503681992</v>
      </c>
      <c r="AP9" s="29">
        <v>5.0959007323660446</v>
      </c>
      <c r="AQ9" s="29"/>
      <c r="AR9" s="29"/>
      <c r="AS9" s="29">
        <f>J10</f>
        <v>1.5338113544979406E-2</v>
      </c>
      <c r="AT9" s="30"/>
      <c r="AU9" s="30">
        <v>96.28</v>
      </c>
      <c r="AV9" s="30">
        <v>96.28</v>
      </c>
      <c r="AW9" s="30"/>
    </row>
    <row r="10" spans="1:49" x14ac:dyDescent="0.25">
      <c r="A10" s="12">
        <f t="shared" si="2"/>
        <v>24.166666666686069</v>
      </c>
      <c r="B10" s="1" t="s">
        <v>59</v>
      </c>
      <c r="C10" s="13">
        <f>V9</f>
        <v>189.33333333337214</v>
      </c>
      <c r="D10" s="2">
        <f>W9</f>
        <v>13.220000000000098</v>
      </c>
      <c r="E10" s="2">
        <f>Y9</f>
        <v>12.728216000000096</v>
      </c>
      <c r="F10" s="47">
        <f t="shared" si="3"/>
        <v>1.6116594020448422E-3</v>
      </c>
      <c r="G10" s="32">
        <f>AM9</f>
        <v>10.62</v>
      </c>
      <c r="H10" s="14"/>
      <c r="I10" s="5">
        <f t="shared" si="0"/>
        <v>5.9926979228171797</v>
      </c>
      <c r="J10" s="15">
        <v>1.5338113544979406E-2</v>
      </c>
      <c r="K10" s="5">
        <f t="shared" si="1"/>
        <v>4.627303066971888</v>
      </c>
      <c r="L10" s="5">
        <f t="shared" si="8"/>
        <v>10.620000989789068</v>
      </c>
      <c r="M10" s="8">
        <f t="shared" si="9"/>
        <v>9.8978906848401493E-7</v>
      </c>
      <c r="N10">
        <f t="shared" si="4"/>
        <v>9.7968240009045399E-13</v>
      </c>
      <c r="O10" s="16">
        <f t="shared" si="5"/>
        <v>8.9207999999999998</v>
      </c>
      <c r="P10">
        <f t="shared" si="6"/>
        <v>0.84000000000000008</v>
      </c>
      <c r="R10" s="24" t="s">
        <v>76</v>
      </c>
      <c r="S10" s="1" t="s">
        <v>60</v>
      </c>
      <c r="T10" s="24">
        <v>43588.607638888891</v>
      </c>
      <c r="U10" s="31">
        <v>9.875</v>
      </c>
      <c r="V10" s="31">
        <v>237</v>
      </c>
      <c r="W10" s="25">
        <v>14.220000000000255</v>
      </c>
      <c r="X10" s="25">
        <v>0</v>
      </c>
      <c r="Y10" s="25">
        <v>13.608540000000243</v>
      </c>
      <c r="Z10" s="25">
        <v>76</v>
      </c>
      <c r="AA10" s="53">
        <v>1.5297606283557646E-3</v>
      </c>
      <c r="AB10" s="25">
        <v>18.879510943077033</v>
      </c>
      <c r="AC10" s="26">
        <v>1.3727563975712937E-3</v>
      </c>
      <c r="AD10" s="27">
        <v>3.5383100000000001</v>
      </c>
      <c r="AE10" s="28">
        <v>6.1733944977554918E-3</v>
      </c>
      <c r="AF10" s="28">
        <v>6.4507779495877656E-3</v>
      </c>
      <c r="AG10" s="27">
        <v>17.566311575033961</v>
      </c>
      <c r="AH10" s="27">
        <v>1.1223114708187136</v>
      </c>
      <c r="AI10" s="27"/>
      <c r="AJ10" s="27"/>
      <c r="AK10" s="27">
        <v>16.741994838063903</v>
      </c>
      <c r="AL10" s="27">
        <v>1.1223114708187136</v>
      </c>
      <c r="AM10" s="25">
        <v>10.26</v>
      </c>
      <c r="AN10" s="27"/>
      <c r="AO10" s="29">
        <v>14.828054622149139</v>
      </c>
      <c r="AP10" s="29">
        <v>0.14155279812127802</v>
      </c>
      <c r="AQ10" s="29"/>
      <c r="AR10" s="29"/>
      <c r="AS10" s="29">
        <f>J12</f>
        <v>1.4146492591620414E-2</v>
      </c>
      <c r="AT10" s="30"/>
      <c r="AU10" s="30">
        <v>95.7</v>
      </c>
      <c r="AV10" s="30">
        <v>95.7</v>
      </c>
      <c r="AW10" s="30"/>
    </row>
    <row r="11" spans="1:49" x14ac:dyDescent="0.25">
      <c r="A11" s="12">
        <f t="shared" si="2"/>
        <v>24</v>
      </c>
      <c r="B11" s="19"/>
      <c r="C11" s="20">
        <f>C10+$A$2</f>
        <v>213.33333333337214</v>
      </c>
      <c r="D11" s="21">
        <f>(D12-D10)/2+D10</f>
        <v>13.720000000000176</v>
      </c>
      <c r="E11" s="21">
        <f t="shared" ref="E11:G11" si="13">(E12-E10)/2+E10</f>
        <v>13.168378000000169</v>
      </c>
      <c r="F11" s="47">
        <f t="shared" si="3"/>
        <v>1.5468244947585178E-3</v>
      </c>
      <c r="G11" s="22">
        <f t="shared" si="13"/>
        <v>10.44</v>
      </c>
      <c r="H11" s="23"/>
      <c r="I11" s="5">
        <f t="shared" si="0"/>
        <v>5.8283795753185599</v>
      </c>
      <c r="J11" s="48">
        <v>1.4839850940954339E-2</v>
      </c>
      <c r="K11" s="5">
        <f t="shared" si="1"/>
        <v>4.6116191380609965</v>
      </c>
      <c r="L11" s="5">
        <f t="shared" si="8"/>
        <v>10.439998713379556</v>
      </c>
      <c r="M11" s="8">
        <f t="shared" si="9"/>
        <v>-1.2866204439632156E-6</v>
      </c>
      <c r="N11">
        <f t="shared" si="4"/>
        <v>1.6553921668241021E-12</v>
      </c>
      <c r="O11" s="16">
        <f t="shared" si="5"/>
        <v>8.7696000000000005</v>
      </c>
      <c r="P11">
        <f t="shared" si="6"/>
        <v>0.84000000000000008</v>
      </c>
      <c r="R11" s="24" t="s">
        <v>76</v>
      </c>
      <c r="S11" s="1" t="s">
        <v>61</v>
      </c>
      <c r="T11" s="24">
        <v>43592.607638888891</v>
      </c>
      <c r="U11" s="31">
        <v>13.875</v>
      </c>
      <c r="V11" s="31">
        <v>333</v>
      </c>
      <c r="W11" s="25">
        <v>16.250000000000142</v>
      </c>
      <c r="X11" s="25">
        <v>9.9999999996214228E-3</v>
      </c>
      <c r="Y11" s="25">
        <v>15.460250000000135</v>
      </c>
      <c r="Z11" s="25">
        <v>82</v>
      </c>
      <c r="AA11" s="53">
        <v>1.3900362958400257E-3</v>
      </c>
      <c r="AB11" s="25">
        <v>20.777250644291723</v>
      </c>
      <c r="AC11" s="26">
        <v>1.0291799983749186E-3</v>
      </c>
      <c r="AD11" s="27">
        <v>3.476</v>
      </c>
      <c r="AE11" s="28">
        <v>5.3070618559812165E-3</v>
      </c>
      <c r="AF11" s="28">
        <v>5.5781604540479464E-3</v>
      </c>
      <c r="AG11" s="27">
        <v>14.027311074569242</v>
      </c>
      <c r="AH11" s="27">
        <v>0.82909496042463593</v>
      </c>
      <c r="AI11" s="27"/>
      <c r="AJ11" s="27"/>
      <c r="AK11" s="27">
        <v>13.275096518195459</v>
      </c>
      <c r="AL11" s="27">
        <v>0.82906760029094295</v>
      </c>
      <c r="AM11" s="25">
        <v>8.2799999999999994</v>
      </c>
      <c r="AN11" s="27"/>
      <c r="AO11" s="29">
        <v>11.760920855079716</v>
      </c>
      <c r="AP11" s="29">
        <v>0.11122005566671885</v>
      </c>
      <c r="AQ11" s="29"/>
      <c r="AR11" s="29"/>
      <c r="AS11" s="29">
        <f>J16</f>
        <v>9.4781384740119032E-3</v>
      </c>
      <c r="AT11" s="30"/>
      <c r="AU11" s="30">
        <v>95.14</v>
      </c>
      <c r="AV11" s="30">
        <v>95.14</v>
      </c>
      <c r="AW11" s="30"/>
    </row>
    <row r="12" spans="1:49" x14ac:dyDescent="0.25">
      <c r="A12" s="12">
        <f t="shared" si="2"/>
        <v>23.666666666627862</v>
      </c>
      <c r="B12" s="1" t="s">
        <v>60</v>
      </c>
      <c r="C12" s="13">
        <f>V10</f>
        <v>237</v>
      </c>
      <c r="D12" s="2">
        <f>W10</f>
        <v>14.220000000000255</v>
      </c>
      <c r="E12" s="2">
        <f>Y10</f>
        <v>13.608540000000243</v>
      </c>
      <c r="F12" s="47">
        <f t="shared" si="3"/>
        <v>1.5124564258064529E-3</v>
      </c>
      <c r="G12" s="32">
        <f>AM10</f>
        <v>10.26</v>
      </c>
      <c r="H12" s="14"/>
      <c r="I12" s="5">
        <f t="shared" si="0"/>
        <v>5.7775395911615517</v>
      </c>
      <c r="J12" s="15">
        <v>1.4146492591620414E-2</v>
      </c>
      <c r="K12" s="5">
        <f t="shared" si="1"/>
        <v>4.4824604200016092</v>
      </c>
      <c r="L12" s="5">
        <f t="shared" si="8"/>
        <v>10.260000011163161</v>
      </c>
      <c r="M12" s="8">
        <f t="shared" si="9"/>
        <v>1.1163161062199833E-8</v>
      </c>
      <c r="N12">
        <f t="shared" si="4"/>
        <v>1.2461616490061451E-16</v>
      </c>
      <c r="O12" s="16">
        <f t="shared" si="5"/>
        <v>8.6184000000000012</v>
      </c>
      <c r="P12">
        <f t="shared" si="6"/>
        <v>0.84000000000000008</v>
      </c>
      <c r="R12" s="24" t="s">
        <v>76</v>
      </c>
      <c r="S12" s="1" t="s">
        <v>62</v>
      </c>
      <c r="T12" s="24">
        <v>43595.59375</v>
      </c>
      <c r="U12" s="31">
        <v>16.861111111109494</v>
      </c>
      <c r="V12" s="31">
        <v>404.66666666662786</v>
      </c>
      <c r="W12" s="25">
        <v>17.200000000000415</v>
      </c>
      <c r="X12" s="25">
        <v>0</v>
      </c>
      <c r="Y12" s="25">
        <v>16.305600000000393</v>
      </c>
      <c r="Z12" s="25">
        <v>84</v>
      </c>
      <c r="AA12" s="53">
        <v>7.9278802386568102E-4</v>
      </c>
      <c r="AB12" s="25">
        <v>36.429829480148996</v>
      </c>
      <c r="AC12" s="26">
        <v>8.5800124589557197E-4</v>
      </c>
      <c r="AD12" s="27">
        <v>3.5998899999999998</v>
      </c>
      <c r="AE12" s="28">
        <v>5.1926437799701079E-3</v>
      </c>
      <c r="AF12" s="28">
        <v>5.4774723417406199E-3</v>
      </c>
      <c r="AG12" s="27">
        <v>11.710874383355971</v>
      </c>
      <c r="AH12" s="27">
        <v>0.5257675358790368</v>
      </c>
      <c r="AI12" s="27"/>
      <c r="AJ12" s="27"/>
      <c r="AK12" s="33">
        <v>11.04616515335667</v>
      </c>
      <c r="AL12" s="33">
        <v>0.5257675358790368</v>
      </c>
      <c r="AM12" s="25">
        <v>7</v>
      </c>
      <c r="AN12" s="27"/>
      <c r="AO12" s="29">
        <v>11.053120754986773</v>
      </c>
      <c r="AP12" s="29">
        <v>0.46510205096991752</v>
      </c>
      <c r="AQ12" s="29"/>
      <c r="AR12" s="29"/>
      <c r="AS12" s="29">
        <f>J19</f>
        <v>7.5544039746492002E-3</v>
      </c>
      <c r="AT12" s="30"/>
      <c r="AU12" s="30">
        <v>94.8</v>
      </c>
      <c r="AV12" s="30">
        <v>94.8</v>
      </c>
      <c r="AW12" s="30"/>
    </row>
    <row r="13" spans="1:49" x14ac:dyDescent="0.25">
      <c r="A13" s="12">
        <f t="shared" si="2"/>
        <v>24</v>
      </c>
      <c r="B13" s="19"/>
      <c r="C13" s="20">
        <f>C12+$A$2</f>
        <v>261</v>
      </c>
      <c r="D13" s="21">
        <f>(D16-D12)/4*1+D12</f>
        <v>14.727500000000227</v>
      </c>
      <c r="E13" s="21">
        <f t="shared" ref="E13:G13" si="14">(E16-E12)/4*1+E12</f>
        <v>14.071467500000216</v>
      </c>
      <c r="F13" s="47">
        <f t="shared" si="3"/>
        <v>1.4611279182753295E-3</v>
      </c>
      <c r="G13" s="22">
        <f t="shared" si="14"/>
        <v>9.7650000000000006</v>
      </c>
      <c r="H13" s="23"/>
      <c r="I13" s="5">
        <f t="shared" si="0"/>
        <v>5.6308073863247108</v>
      </c>
      <c r="J13" s="48">
        <v>1.2446373366769729E-2</v>
      </c>
      <c r="K13" s="5">
        <f t="shared" si="1"/>
        <v>4.1341884976799044</v>
      </c>
      <c r="L13" s="5">
        <f t="shared" si="8"/>
        <v>9.764995884004616</v>
      </c>
      <c r="M13" s="8">
        <f t="shared" si="9"/>
        <v>-4.1159953845237851E-6</v>
      </c>
      <c r="N13">
        <f t="shared" si="4"/>
        <v>1.6941418005421102E-11</v>
      </c>
      <c r="O13" s="16">
        <f t="shared" si="5"/>
        <v>8.2026000000000003</v>
      </c>
      <c r="P13">
        <f t="shared" si="6"/>
        <v>0.84000000000000008</v>
      </c>
      <c r="R13" s="24" t="s">
        <v>76</v>
      </c>
      <c r="S13" s="1" t="s">
        <v>63</v>
      </c>
      <c r="T13" s="24">
        <v>43598.59375</v>
      </c>
      <c r="U13" s="31">
        <v>19.861111111109494</v>
      </c>
      <c r="V13" s="31">
        <v>476.66666666662786</v>
      </c>
      <c r="W13" s="25">
        <v>18.229999999999791</v>
      </c>
      <c r="X13" s="25">
        <v>9.9999999996214228E-3</v>
      </c>
      <c r="Y13" s="25">
        <v>17.003120999999805</v>
      </c>
      <c r="Z13" s="25">
        <v>86</v>
      </c>
      <c r="AA13" s="53">
        <v>8.0776673432122722E-4</v>
      </c>
      <c r="AB13" s="25">
        <v>35.75429798752495</v>
      </c>
      <c r="AC13" s="26">
        <v>7.266484388965841E-4</v>
      </c>
      <c r="AD13" s="27">
        <v>3.5097800000000001</v>
      </c>
      <c r="AE13" s="28">
        <v>4.7766230859172506E-3</v>
      </c>
      <c r="AF13" s="28">
        <v>5.1212856072877138E-3</v>
      </c>
      <c r="AG13" s="27">
        <v>12.118395653106456</v>
      </c>
      <c r="AH13" s="27">
        <v>5.0554570757600462E-2</v>
      </c>
      <c r="AI13" s="27"/>
      <c r="AJ13" s="27"/>
      <c r="AK13" s="27">
        <v>11.389365089011234</v>
      </c>
      <c r="AL13" s="27">
        <v>5.0552902456765525E-2</v>
      </c>
      <c r="AM13" s="25">
        <v>7.28</v>
      </c>
      <c r="AN13" s="27"/>
      <c r="AO13" s="29">
        <v>11.968256237935224</v>
      </c>
      <c r="AP13" s="29">
        <v>0.34377108115167804</v>
      </c>
      <c r="AQ13" s="29"/>
      <c r="AR13" s="29"/>
      <c r="AS13" s="29">
        <f>J22</f>
        <v>8.2309285563056684E-3</v>
      </c>
      <c r="AT13" s="30"/>
      <c r="AU13" s="30">
        <v>93.27</v>
      </c>
      <c r="AV13" s="30">
        <v>93.27</v>
      </c>
      <c r="AW13" s="30"/>
    </row>
    <row r="14" spans="1:49" x14ac:dyDescent="0.25">
      <c r="A14" s="12">
        <f t="shared" si="2"/>
        <v>24</v>
      </c>
      <c r="B14" s="19"/>
      <c r="C14" s="20">
        <f>C13+$A$2</f>
        <v>285</v>
      </c>
      <c r="D14" s="21">
        <f>(D16-D12)/4*2+D12</f>
        <v>15.235000000000198</v>
      </c>
      <c r="E14" s="21">
        <f t="shared" ref="E14:G14" si="15">(E16-E12)/4*2+E12</f>
        <v>14.534395000000188</v>
      </c>
      <c r="F14" s="47">
        <f t="shared" si="3"/>
        <v>1.411621584331857E-3</v>
      </c>
      <c r="G14" s="22">
        <f t="shared" si="15"/>
        <v>9.27</v>
      </c>
      <c r="H14" s="23"/>
      <c r="I14" s="5">
        <f t="shared" si="0"/>
        <v>5.3591456264581678</v>
      </c>
      <c r="J14" s="48">
        <v>1.1392915977668016E-2</v>
      </c>
      <c r="K14" s="5">
        <f t="shared" si="1"/>
        <v>3.910850255174747</v>
      </c>
      <c r="L14" s="5">
        <f t="shared" si="8"/>
        <v>9.2699958816329158</v>
      </c>
      <c r="M14" s="8">
        <f t="shared" si="9"/>
        <v>-4.1183670838051967E-6</v>
      </c>
      <c r="N14">
        <f t="shared" si="4"/>
        <v>1.696094743697012E-11</v>
      </c>
      <c r="O14" s="16">
        <f t="shared" si="5"/>
        <v>7.7868000000000004</v>
      </c>
      <c r="P14">
        <f t="shared" si="6"/>
        <v>0.84000000000000008</v>
      </c>
      <c r="R14" s="1" t="s">
        <v>76</v>
      </c>
      <c r="S14" s="1" t="s">
        <v>64</v>
      </c>
      <c r="T14" s="24">
        <v>43602.59375</v>
      </c>
      <c r="U14" s="31">
        <v>23.861111111109494</v>
      </c>
      <c r="V14" s="31">
        <v>572.66666666662786</v>
      </c>
      <c r="W14" s="25">
        <v>19.699999999999918</v>
      </c>
      <c r="X14" s="25">
        <v>2.000000000030866E-2</v>
      </c>
      <c r="Y14" s="25">
        <v>18.289479999999923</v>
      </c>
      <c r="Z14" s="25">
        <v>94</v>
      </c>
      <c r="AA14" s="53">
        <v>8.078129901393597E-4</v>
      </c>
      <c r="AB14" s="25">
        <v>35.752250676667913</v>
      </c>
      <c r="AC14" s="26">
        <v>5.9442335313385013E-4</v>
      </c>
      <c r="AD14" s="27">
        <v>3.5139200000000002</v>
      </c>
      <c r="AE14" s="28">
        <v>4.4254087557721198E-3</v>
      </c>
      <c r="AF14" s="28">
        <v>4.7667048209523045E-3</v>
      </c>
      <c r="AG14" s="27">
        <v>17.294630728533637</v>
      </c>
      <c r="AH14" s="27">
        <v>0.55610027833359599</v>
      </c>
      <c r="AI14" s="27"/>
      <c r="AJ14" s="27"/>
      <c r="AK14" s="27">
        <v>16.17030678487167</v>
      </c>
      <c r="AL14" s="27">
        <v>0.55606357571522536</v>
      </c>
      <c r="AM14" s="25">
        <v>9.9499999999999993</v>
      </c>
      <c r="AN14" s="25"/>
      <c r="AO14" s="29">
        <v>14.62071923929363</v>
      </c>
      <c r="AP14" s="29">
        <v>1.3851952387582338</v>
      </c>
      <c r="AQ14" s="29"/>
      <c r="AR14" s="29"/>
      <c r="AS14" s="29">
        <f>J26</f>
        <v>1.1160147345247657E-2</v>
      </c>
      <c r="AT14" s="30"/>
      <c r="AU14" s="30">
        <v>92.84</v>
      </c>
      <c r="AV14" s="30">
        <v>92.84</v>
      </c>
      <c r="AW14" s="30"/>
    </row>
    <row r="15" spans="1:49" x14ac:dyDescent="0.25">
      <c r="A15" s="12">
        <f t="shared" si="2"/>
        <v>24</v>
      </c>
      <c r="B15" s="19"/>
      <c r="C15" s="20">
        <f>C14+$A$2</f>
        <v>309</v>
      </c>
      <c r="D15" s="21">
        <f>(D16-D12)/4*3+D12</f>
        <v>15.74250000000017</v>
      </c>
      <c r="E15" s="21">
        <f t="shared" ref="E15:G15" si="16">(E16-E12)/4*3+E12</f>
        <v>14.997322500000163</v>
      </c>
      <c r="F15" s="47">
        <f t="shared" si="3"/>
        <v>1.3653603726285855E-3</v>
      </c>
      <c r="G15" s="22">
        <f t="shared" si="16"/>
        <v>8.7749999999999986</v>
      </c>
      <c r="H15" s="23"/>
      <c r="I15" s="5">
        <f t="shared" si="0"/>
        <v>5.087483866591624</v>
      </c>
      <c r="J15" s="48">
        <v>1.0405515609066133E-2</v>
      </c>
      <c r="K15" s="5">
        <f t="shared" si="1"/>
        <v>3.6875129689054216</v>
      </c>
      <c r="L15" s="5">
        <f t="shared" si="8"/>
        <v>8.7749968354970456</v>
      </c>
      <c r="M15" s="8">
        <f t="shared" si="9"/>
        <v>-3.1645029530125157E-6</v>
      </c>
      <c r="N15">
        <f t="shared" si="4"/>
        <v>1.0014078939624932E-11</v>
      </c>
      <c r="O15" s="16">
        <f t="shared" si="5"/>
        <v>7.3709999999999996</v>
      </c>
      <c r="P15">
        <f t="shared" si="6"/>
        <v>0.84000000000000008</v>
      </c>
      <c r="R15" s="1" t="s">
        <v>76</v>
      </c>
      <c r="S15" s="1" t="s">
        <v>65</v>
      </c>
      <c r="T15" s="24">
        <v>43606.607638888891</v>
      </c>
      <c r="U15" s="31">
        <v>27.875</v>
      </c>
      <c r="V15" s="31">
        <v>669.25000000011642</v>
      </c>
      <c r="W15" s="25">
        <v>20.809999999999818</v>
      </c>
      <c r="X15" s="25">
        <v>2.9999999999930083E-2</v>
      </c>
      <c r="Y15" s="25">
        <v>19.193062999999835</v>
      </c>
      <c r="Z15" s="25">
        <v>94</v>
      </c>
      <c r="AA15" s="53">
        <v>5.6754103187065593E-4</v>
      </c>
      <c r="AB15" s="25">
        <v>50.888184116198204</v>
      </c>
      <c r="AC15" s="26">
        <v>4.9546086358802789E-4</v>
      </c>
      <c r="AD15" s="27">
        <v>3.4444499999999998</v>
      </c>
      <c r="AE15" s="28">
        <v>4.1065352180838285E-3</v>
      </c>
      <c r="AF15" s="28">
        <v>4.4524940020425324E-3</v>
      </c>
      <c r="AG15" s="27">
        <v>23.436047758633016</v>
      </c>
      <c r="AH15" s="27">
        <v>4.7723514795173818</v>
      </c>
      <c r="AI15" s="27"/>
      <c r="AJ15" s="27"/>
      <c r="AK15" s="27">
        <v>21.826624050904424</v>
      </c>
      <c r="AL15" s="27">
        <v>4.7718790167209102</v>
      </c>
      <c r="AM15" s="25">
        <v>13.07</v>
      </c>
      <c r="AN15" s="25"/>
      <c r="AO15" s="29">
        <v>18.738828912561665</v>
      </c>
      <c r="AP15" s="29">
        <v>3.0332742454559192E-2</v>
      </c>
      <c r="AQ15" s="29"/>
      <c r="AR15" s="29"/>
      <c r="AS15" s="29">
        <f>J30</f>
        <v>1.3693016175300391E-2</v>
      </c>
      <c r="AT15" s="30"/>
      <c r="AU15" s="30">
        <v>92.23</v>
      </c>
      <c r="AV15" s="30">
        <v>92.23</v>
      </c>
      <c r="AW15" s="30"/>
    </row>
    <row r="16" spans="1:49" x14ac:dyDescent="0.25">
      <c r="A16" s="12">
        <f t="shared" si="2"/>
        <v>24</v>
      </c>
      <c r="B16" s="19" t="s">
        <v>61</v>
      </c>
      <c r="C16" s="13">
        <f>V11</f>
        <v>333</v>
      </c>
      <c r="D16" s="2">
        <f>W11</f>
        <v>16.250000000000142</v>
      </c>
      <c r="E16" s="2">
        <f>Y11</f>
        <v>15.460250000000135</v>
      </c>
      <c r="F16" s="47">
        <f t="shared" si="3"/>
        <v>1.3220353081243245E-3</v>
      </c>
      <c r="G16" s="32">
        <f>AM11</f>
        <v>8.2799999999999994</v>
      </c>
      <c r="H16" s="14"/>
      <c r="I16" s="5">
        <f t="shared" si="0"/>
        <v>4.815822106725081</v>
      </c>
      <c r="J16" s="15">
        <v>9.4781384740119032E-3</v>
      </c>
      <c r="K16" s="5">
        <f t="shared" si="1"/>
        <v>3.4641730768471164</v>
      </c>
      <c r="L16" s="5">
        <f t="shared" si="8"/>
        <v>8.279995183572197</v>
      </c>
      <c r="M16" s="8">
        <f>L16-G16</f>
        <v>-4.8164278023676843E-6</v>
      </c>
      <c r="N16">
        <f t="shared" si="4"/>
        <v>2.3197976775420402E-11</v>
      </c>
      <c r="O16" s="16">
        <f t="shared" si="5"/>
        <v>6.9551999999999996</v>
      </c>
      <c r="P16">
        <f t="shared" si="6"/>
        <v>0.84000000000000008</v>
      </c>
      <c r="V16" s="34"/>
      <c r="W16" s="35"/>
      <c r="X16" s="36"/>
      <c r="Y16" s="1"/>
      <c r="Z16" s="37"/>
      <c r="AA16" s="38"/>
      <c r="AB16" s="39"/>
      <c r="AC16" s="38"/>
      <c r="AD16" s="38"/>
      <c r="AE16" s="39"/>
      <c r="AF16" s="39"/>
      <c r="AG16" s="39"/>
      <c r="AH16" s="39"/>
      <c r="AI16" s="41"/>
      <c r="AJ16" s="41"/>
      <c r="AK16" s="41"/>
      <c r="AL16" s="41"/>
      <c r="AM16" s="41"/>
      <c r="AN16" s="1"/>
    </row>
    <row r="17" spans="1:40" x14ac:dyDescent="0.25">
      <c r="A17" s="12">
        <f t="shared" si="2"/>
        <v>24</v>
      </c>
      <c r="C17" s="20">
        <f>C16+$A$2</f>
        <v>357</v>
      </c>
      <c r="D17" s="21">
        <f>(D19-D16)/3*1+D16</f>
        <v>16.566666666666901</v>
      </c>
      <c r="E17" s="21">
        <f t="shared" ref="E17:G17" si="17">(E19-E16)/3*1+E16</f>
        <v>15.742033333333554</v>
      </c>
      <c r="F17" s="47">
        <f t="shared" si="3"/>
        <v>8.0415565244717471E-4</v>
      </c>
      <c r="G17" s="22">
        <f t="shared" si="17"/>
        <v>7.8533333333333326</v>
      </c>
      <c r="H17" s="23"/>
      <c r="I17" s="5">
        <f t="shared" si="0"/>
        <v>4.5441603468585381</v>
      </c>
      <c r="J17" s="48">
        <v>8.8379514338485614E-3</v>
      </c>
      <c r="K17" s="5">
        <f t="shared" si="1"/>
        <v>3.3091711767022267</v>
      </c>
      <c r="L17" s="5">
        <f t="shared" si="8"/>
        <v>7.8533315235607652</v>
      </c>
      <c r="M17" s="8">
        <f t="shared" si="9"/>
        <v>-1.8097725673626996E-6</v>
      </c>
      <c r="N17">
        <f t="shared" si="4"/>
        <v>3.2752767455785773E-12</v>
      </c>
      <c r="O17" s="16">
        <f t="shared" si="5"/>
        <v>6.5968</v>
      </c>
      <c r="P17">
        <f t="shared" si="6"/>
        <v>0.84000000000000008</v>
      </c>
      <c r="V17" s="34"/>
      <c r="W17" s="35"/>
      <c r="X17" s="36"/>
      <c r="Y17" s="1"/>
      <c r="Z17" s="37"/>
      <c r="AA17" s="38"/>
      <c r="AB17" s="54"/>
      <c r="AC17" s="38"/>
      <c r="AD17" s="38"/>
      <c r="AE17" s="39"/>
      <c r="AF17" s="39"/>
      <c r="AG17" s="39"/>
      <c r="AH17" s="39"/>
      <c r="AI17" s="41"/>
      <c r="AJ17" s="41"/>
      <c r="AK17" s="41"/>
      <c r="AL17" s="41"/>
      <c r="AM17" s="41"/>
      <c r="AN17" s="1"/>
    </row>
    <row r="18" spans="1:40" x14ac:dyDescent="0.25">
      <c r="A18" s="12">
        <f t="shared" si="2"/>
        <v>24</v>
      </c>
      <c r="C18" s="20">
        <f>C17+$A$2</f>
        <v>381</v>
      </c>
      <c r="D18" s="21">
        <f>(D19-D16)/3*2+D16</f>
        <v>16.883333333333656</v>
      </c>
      <c r="E18" s="21">
        <f t="shared" ref="E18:G18" si="18">(E19-E16)/3*2+E16</f>
        <v>16.023816666666974</v>
      </c>
      <c r="F18" s="47">
        <f t="shared" si="3"/>
        <v>7.8892906633810098E-4</v>
      </c>
      <c r="G18" s="22">
        <f t="shared" si="18"/>
        <v>7.4266666666666667</v>
      </c>
      <c r="H18" s="23"/>
      <c r="I18" s="5">
        <f t="shared" si="0"/>
        <v>4.3100007154584201</v>
      </c>
      <c r="J18" s="48">
        <v>8.1761350637569296E-3</v>
      </c>
      <c r="K18" s="5">
        <f t="shared" si="1"/>
        <v>3.1166625601805684</v>
      </c>
      <c r="L18" s="5">
        <f t="shared" si="8"/>
        <v>7.4266632756389885</v>
      </c>
      <c r="M18" s="8">
        <f t="shared" si="9"/>
        <v>-3.3910276782123105E-6</v>
      </c>
      <c r="N18">
        <f t="shared" si="4"/>
        <v>1.1499068714401973E-11</v>
      </c>
      <c r="O18" s="16">
        <f t="shared" si="5"/>
        <v>6.2384000000000004</v>
      </c>
      <c r="P18">
        <f t="shared" si="6"/>
        <v>0.84000000000000008</v>
      </c>
      <c r="R18" s="1"/>
      <c r="S18" s="37"/>
      <c r="T18" s="38"/>
      <c r="U18" s="39"/>
      <c r="V18" s="38"/>
      <c r="W18" s="38"/>
      <c r="X18" s="41"/>
      <c r="Y18" s="41"/>
      <c r="Z18" s="41"/>
      <c r="AA18" s="41"/>
      <c r="AB18" s="54"/>
      <c r="AC18" s="41"/>
      <c r="AD18" s="41"/>
      <c r="AE18" s="41"/>
      <c r="AF18" s="41"/>
      <c r="AG18" s="1"/>
    </row>
    <row r="19" spans="1:40" x14ac:dyDescent="0.25">
      <c r="A19" s="12">
        <f t="shared" si="2"/>
        <v>23.666666666627862</v>
      </c>
      <c r="B19" s="1" t="s">
        <v>62</v>
      </c>
      <c r="C19" s="13">
        <f>V12</f>
        <v>404.66666666662786</v>
      </c>
      <c r="D19" s="2">
        <f>W12</f>
        <v>17.200000000000415</v>
      </c>
      <c r="E19" s="2">
        <f>Y12</f>
        <v>16.305600000000393</v>
      </c>
      <c r="F19" s="47">
        <f t="shared" si="3"/>
        <v>7.8517359688141648E-4</v>
      </c>
      <c r="G19" s="32">
        <f>AM12</f>
        <v>7</v>
      </c>
      <c r="H19" s="14"/>
      <c r="I19" s="5">
        <f t="shared" si="0"/>
        <v>4.1099483426270558</v>
      </c>
      <c r="J19" s="15">
        <v>7.5544039746492002E-3</v>
      </c>
      <c r="K19" s="5">
        <f t="shared" si="1"/>
        <v>2.8900487728782793</v>
      </c>
      <c r="L19" s="5">
        <f>K19+I19</f>
        <v>6.9999971155053355</v>
      </c>
      <c r="M19" s="8">
        <f t="shared" si="9"/>
        <v>-2.8844946644568381E-6</v>
      </c>
      <c r="N19">
        <f t="shared" si="4"/>
        <v>8.3203094692799671E-12</v>
      </c>
      <c r="O19" s="16">
        <f t="shared" si="5"/>
        <v>5.8800000000000008</v>
      </c>
      <c r="P19">
        <f t="shared" si="6"/>
        <v>0.84000000000000008</v>
      </c>
      <c r="AB19" s="54"/>
    </row>
    <row r="20" spans="1:40" x14ac:dyDescent="0.25">
      <c r="A20" s="12">
        <f t="shared" si="2"/>
        <v>24</v>
      </c>
      <c r="C20" s="20">
        <f>C19+$A$2</f>
        <v>428.66666666662786</v>
      </c>
      <c r="D20" s="21">
        <f>(D22-D19)/3+D19</f>
        <v>17.543333333333539</v>
      </c>
      <c r="E20" s="21">
        <f t="shared" ref="E20:G20" si="19">(E22-E19)/3+E19</f>
        <v>16.538107000000196</v>
      </c>
      <c r="F20" s="47">
        <f t="shared" si="3"/>
        <v>8.2352611992325513E-4</v>
      </c>
      <c r="G20" s="22">
        <f t="shared" si="19"/>
        <v>7.0933333333333337</v>
      </c>
      <c r="H20" s="23"/>
      <c r="I20" s="5">
        <f t="shared" si="0"/>
        <v>3.8416814526581846</v>
      </c>
      <c r="J20" s="48">
        <v>8.2503089718215863E-3</v>
      </c>
      <c r="K20" s="5">
        <f t="shared" si="1"/>
        <v>3.2516487663598119</v>
      </c>
      <c r="L20" s="5">
        <f t="shared" si="8"/>
        <v>7.0933302190179965</v>
      </c>
      <c r="M20" s="8">
        <f t="shared" si="9"/>
        <v>-3.1143153371715471E-6</v>
      </c>
      <c r="N20">
        <f t="shared" si="4"/>
        <v>9.6989600193419272E-12</v>
      </c>
      <c r="O20" s="16">
        <f t="shared" si="5"/>
        <v>5.958400000000001</v>
      </c>
      <c r="P20">
        <f t="shared" si="6"/>
        <v>0.84000000000000008</v>
      </c>
      <c r="AB20" s="54"/>
    </row>
    <row r="21" spans="1:40" x14ac:dyDescent="0.25">
      <c r="A21" s="12">
        <f t="shared" si="2"/>
        <v>24</v>
      </c>
      <c r="C21" s="20">
        <f>C20+$A$2</f>
        <v>452.66666666662786</v>
      </c>
      <c r="D21" s="21">
        <f>(D22-D19)/3*2+D19</f>
        <v>17.886666666666667</v>
      </c>
      <c r="E21" s="21">
        <f t="shared" ref="E21:G21" si="20">(E22-E19)/3*2+E19</f>
        <v>16.770614000000002</v>
      </c>
      <c r="F21" s="47">
        <f t="shared" si="3"/>
        <v>8.075644013241126E-4</v>
      </c>
      <c r="G21" s="22">
        <f t="shared" si="20"/>
        <v>7.1866666666666665</v>
      </c>
      <c r="H21" s="23"/>
      <c r="I21" s="5">
        <f t="shared" si="0"/>
        <v>3.8929038720269609</v>
      </c>
      <c r="J21" s="48">
        <v>8.2404834429218171E-3</v>
      </c>
      <c r="K21" s="5">
        <f t="shared" si="1"/>
        <v>3.2937595668648463</v>
      </c>
      <c r="L21" s="5">
        <f t="shared" si="8"/>
        <v>7.1866634388918076</v>
      </c>
      <c r="M21" s="8">
        <f t="shared" si="9"/>
        <v>-3.2277748589493171E-6</v>
      </c>
      <c r="N21">
        <f t="shared" si="4"/>
        <v>1.0418530540065284E-11</v>
      </c>
      <c r="O21" s="16">
        <f t="shared" si="5"/>
        <v>6.0367999999999995</v>
      </c>
      <c r="P21">
        <f t="shared" si="6"/>
        <v>0.84000000000000008</v>
      </c>
      <c r="AB21" s="55"/>
    </row>
    <row r="22" spans="1:40" x14ac:dyDescent="0.25">
      <c r="A22" s="12">
        <f t="shared" si="2"/>
        <v>24</v>
      </c>
      <c r="B22" s="19" t="s">
        <v>63</v>
      </c>
      <c r="C22" s="13">
        <f>V13</f>
        <v>476.66666666662786</v>
      </c>
      <c r="D22" s="2">
        <f>W13</f>
        <v>18.229999999999791</v>
      </c>
      <c r="E22" s="2">
        <f>Y13</f>
        <v>17.003120999999805</v>
      </c>
      <c r="F22" s="47">
        <f t="shared" si="3"/>
        <v>7.9220968171632596E-4</v>
      </c>
      <c r="G22" s="32">
        <f>AM13</f>
        <v>7.28</v>
      </c>
      <c r="H22" s="14"/>
      <c r="I22" s="5">
        <f t="shared" si="0"/>
        <v>3.9441262913957362</v>
      </c>
      <c r="J22" s="15">
        <v>8.2309285563056684E-3</v>
      </c>
      <c r="K22" s="5">
        <f t="shared" si="1"/>
        <v>3.335870398375183</v>
      </c>
      <c r="L22" s="5">
        <f t="shared" si="8"/>
        <v>7.2799966897709192</v>
      </c>
      <c r="M22" s="8">
        <f>L22-G22</f>
        <v>-3.3102290810660406E-6</v>
      </c>
      <c r="N22">
        <f t="shared" si="4"/>
        <v>1.0957616569135323E-11</v>
      </c>
      <c r="O22" s="16">
        <f t="shared" si="5"/>
        <v>6.1152000000000006</v>
      </c>
      <c r="P22">
        <f t="shared" si="6"/>
        <v>0.84000000000000008</v>
      </c>
      <c r="AB22" s="54"/>
    </row>
    <row r="23" spans="1:40" x14ac:dyDescent="0.25">
      <c r="A23" s="12">
        <f t="shared" si="2"/>
        <v>24</v>
      </c>
      <c r="C23" s="20">
        <f>C22+$A$2</f>
        <v>500.66666666662786</v>
      </c>
      <c r="D23" s="21">
        <f>(D26-D22)/4+D22</f>
        <v>18.597499999999823</v>
      </c>
      <c r="E23" s="21">
        <f t="shared" ref="E23:G23" si="21">(E26-E22)/4+E22</f>
        <v>17.324710749999834</v>
      </c>
      <c r="F23" s="47">
        <f t="shared" si="3"/>
        <v>8.3160726636623749E-4</v>
      </c>
      <c r="G23" s="22">
        <f t="shared" si="21"/>
        <v>7.9474999999999998</v>
      </c>
      <c r="H23" s="23"/>
      <c r="I23" s="5">
        <f t="shared" si="0"/>
        <v>3.995348710764512</v>
      </c>
      <c r="J23" s="48">
        <v>9.5941281818342529E-3</v>
      </c>
      <c r="K23" s="5">
        <f t="shared" si="1"/>
        <v>3.9521474161672341</v>
      </c>
      <c r="L23" s="5">
        <f t="shared" si="8"/>
        <v>7.9474961269317461</v>
      </c>
      <c r="M23" s="8">
        <f t="shared" ref="M23:M28" si="22">L23-G23</f>
        <v>-3.8730682536680661E-6</v>
      </c>
      <c r="N23">
        <f t="shared" si="4"/>
        <v>1.5000657697571402E-11</v>
      </c>
      <c r="O23" s="16">
        <f t="shared" si="5"/>
        <v>6.6759000000000004</v>
      </c>
      <c r="P23">
        <f t="shared" si="6"/>
        <v>0.84000000000000008</v>
      </c>
      <c r="AB23" s="54"/>
    </row>
    <row r="24" spans="1:40" x14ac:dyDescent="0.25">
      <c r="A24" s="12">
        <f t="shared" si="2"/>
        <v>24</v>
      </c>
      <c r="C24" s="20">
        <f>C23+$A$2</f>
        <v>524.66666666662786</v>
      </c>
      <c r="D24" s="21">
        <f>(D26-D22)/4*2+D22</f>
        <v>18.964999999999854</v>
      </c>
      <c r="E24" s="21">
        <f t="shared" ref="E24:G24" si="23">(E26-E22)/4*2+E22</f>
        <v>17.646300499999864</v>
      </c>
      <c r="F24" s="47">
        <f t="shared" si="3"/>
        <v>8.153338357293681E-4</v>
      </c>
      <c r="G24" s="22">
        <f t="shared" si="23"/>
        <v>8.6150000000000002</v>
      </c>
      <c r="H24" s="23"/>
      <c r="I24" s="5">
        <f t="shared" si="0"/>
        <v>4.3616804778572744</v>
      </c>
      <c r="J24" s="48">
        <v>1.0135335583065308E-2</v>
      </c>
      <c r="K24" s="5">
        <f t="shared" si="1"/>
        <v>4.2533152163747898</v>
      </c>
      <c r="L24" s="5">
        <f t="shared" si="8"/>
        <v>8.6149956942320642</v>
      </c>
      <c r="M24" s="8">
        <f t="shared" si="22"/>
        <v>-4.3057679359748136E-6</v>
      </c>
      <c r="N24">
        <f t="shared" si="4"/>
        <v>1.8539637518468806E-11</v>
      </c>
      <c r="O24" s="16">
        <f t="shared" si="5"/>
        <v>7.236600000000001</v>
      </c>
      <c r="P24">
        <f t="shared" si="6"/>
        <v>0.84000000000000008</v>
      </c>
      <c r="AB24" s="54"/>
    </row>
    <row r="25" spans="1:40" x14ac:dyDescent="0.25">
      <c r="A25" s="12">
        <f t="shared" si="2"/>
        <v>24</v>
      </c>
      <c r="C25" s="20">
        <f>C24+$A$2</f>
        <v>548.66666666662786</v>
      </c>
      <c r="D25" s="21">
        <f>(D26-D22)/4*3+D22</f>
        <v>19.332499999999886</v>
      </c>
      <c r="E25" s="21">
        <f t="shared" ref="E25:G25" si="24">(E26-E22)/4*3+E22</f>
        <v>17.967890249999893</v>
      </c>
      <c r="F25" s="47">
        <f t="shared" si="3"/>
        <v>7.9968509834137233E-4</v>
      </c>
      <c r="G25" s="22">
        <f t="shared" si="24"/>
        <v>9.2824999999999989</v>
      </c>
      <c r="H25" s="23"/>
      <c r="I25" s="5">
        <f t="shared" si="0"/>
        <v>4.7280122449500377</v>
      </c>
      <c r="J25" s="48">
        <v>1.0656995391906132E-2</v>
      </c>
      <c r="K25" s="5">
        <f t="shared" si="1"/>
        <v>4.5544832005105604</v>
      </c>
      <c r="L25" s="5">
        <f t="shared" si="8"/>
        <v>9.2824954454605972</v>
      </c>
      <c r="M25" s="8">
        <f t="shared" si="22"/>
        <v>-4.5545394016244245E-6</v>
      </c>
      <c r="N25">
        <f t="shared" si="4"/>
        <v>2.074382916094937E-11</v>
      </c>
      <c r="O25" s="16">
        <f t="shared" si="5"/>
        <v>7.7972999999999999</v>
      </c>
      <c r="P25">
        <f t="shared" si="6"/>
        <v>0.84000000000000008</v>
      </c>
      <c r="AB25" s="54"/>
    </row>
    <row r="26" spans="1:40" x14ac:dyDescent="0.25">
      <c r="A26" s="12">
        <f t="shared" si="2"/>
        <v>24</v>
      </c>
      <c r="B26" s="1" t="s">
        <v>64</v>
      </c>
      <c r="C26" s="13">
        <f>V14</f>
        <v>572.66666666662786</v>
      </c>
      <c r="D26" s="2">
        <f>W14</f>
        <v>19.699999999999918</v>
      </c>
      <c r="E26" s="2">
        <f>Y14</f>
        <v>18.289479999999923</v>
      </c>
      <c r="F26" s="47">
        <f t="shared" si="3"/>
        <v>7.8462576012046619E-4</v>
      </c>
      <c r="G26" s="32">
        <f>AM14</f>
        <v>9.9499999999999993</v>
      </c>
      <c r="H26" s="14"/>
      <c r="I26" s="5">
        <f t="shared" si="0"/>
        <v>5.0943440120427992</v>
      </c>
      <c r="J26" s="15">
        <v>1.1160147345247657E-2</v>
      </c>
      <c r="K26" s="5">
        <f t="shared" si="1"/>
        <v>4.8556511320943621</v>
      </c>
      <c r="L26" s="5">
        <f t="shared" si="8"/>
        <v>9.9499951441371621</v>
      </c>
      <c r="M26" s="8">
        <f t="shared" si="22"/>
        <v>-4.8558628371608847E-6</v>
      </c>
      <c r="N26">
        <f t="shared" si="4"/>
        <v>2.3579403893320157E-11</v>
      </c>
      <c r="O26" s="16">
        <f t="shared" si="5"/>
        <v>8.3580000000000005</v>
      </c>
      <c r="P26">
        <f t="shared" si="6"/>
        <v>0.84000000000000008</v>
      </c>
      <c r="AB26" s="54"/>
    </row>
    <row r="27" spans="1:40" x14ac:dyDescent="0.25">
      <c r="A27" s="12">
        <f t="shared" si="2"/>
        <v>24</v>
      </c>
      <c r="C27" s="20">
        <f>C26+$A$2</f>
        <v>596.66666666662786</v>
      </c>
      <c r="D27" s="21">
        <f>(D30-D26)/4+D26</f>
        <v>19.977499999999893</v>
      </c>
      <c r="E27" s="21">
        <f t="shared" ref="E27:G27" si="25">(E30-E26)/4+E26</f>
        <v>18.515375749999901</v>
      </c>
      <c r="F27" s="47">
        <f t="shared" si="3"/>
        <v>5.8283352177237015E-4</v>
      </c>
      <c r="G27" s="22">
        <f t="shared" si="25"/>
        <v>10.73</v>
      </c>
      <c r="H27" s="23"/>
      <c r="I27" s="5">
        <f t="shared" si="0"/>
        <v>5.4606757791355625</v>
      </c>
      <c r="J27" s="48">
        <v>1.193076030830926E-2</v>
      </c>
      <c r="K27" s="5">
        <f t="shared" si="1"/>
        <v>5.2693189456217491</v>
      </c>
      <c r="L27" s="5">
        <f t="shared" si="8"/>
        <v>10.729994724757312</v>
      </c>
      <c r="M27" s="8">
        <f t="shared" si="22"/>
        <v>-5.2752426888957871E-6</v>
      </c>
      <c r="N27">
        <f t="shared" si="4"/>
        <v>2.7828185426748454E-11</v>
      </c>
      <c r="O27" s="16">
        <f t="shared" si="5"/>
        <v>9.0132000000000012</v>
      </c>
      <c r="P27">
        <f t="shared" si="6"/>
        <v>0.84000000000000008</v>
      </c>
      <c r="AB27" s="55"/>
    </row>
    <row r="28" spans="1:40" x14ac:dyDescent="0.25">
      <c r="A28" s="12">
        <f t="shared" si="2"/>
        <v>24</v>
      </c>
      <c r="C28" s="20">
        <f>C27+$A$2</f>
        <v>620.66666666662786</v>
      </c>
      <c r="D28" s="21">
        <f>(D30-D26)/4*2+D26</f>
        <v>20.254999999999868</v>
      </c>
      <c r="E28" s="21">
        <f t="shared" ref="E28:G28" si="26">(E30-E26)/4*2+E26</f>
        <v>18.741271499999879</v>
      </c>
      <c r="F28" s="47">
        <f t="shared" si="3"/>
        <v>5.7479318284049848E-4</v>
      </c>
      <c r="G28" s="22">
        <f t="shared" si="26"/>
        <v>11.51</v>
      </c>
      <c r="H28" s="23"/>
      <c r="I28" s="5">
        <f t="shared" si="0"/>
        <v>5.8887488552889033</v>
      </c>
      <c r="J28" s="48">
        <v>1.2573249576190977E-2</v>
      </c>
      <c r="K28" s="5">
        <f t="shared" si="1"/>
        <v>5.6212454909562775</v>
      </c>
      <c r="L28" s="5">
        <f t="shared" si="8"/>
        <v>11.509994346245181</v>
      </c>
      <c r="M28" s="8">
        <f t="shared" si="22"/>
        <v>-5.6537548189794506E-6</v>
      </c>
      <c r="N28">
        <f t="shared" si="4"/>
        <v>3.1964943553133358E-11</v>
      </c>
      <c r="O28" s="16">
        <f t="shared" si="5"/>
        <v>9.6684000000000019</v>
      </c>
      <c r="P28">
        <f t="shared" si="6"/>
        <v>0.84000000000000008</v>
      </c>
    </row>
    <row r="29" spans="1:40" x14ac:dyDescent="0.25">
      <c r="A29" s="12">
        <f t="shared" si="2"/>
        <v>24</v>
      </c>
      <c r="C29" s="20">
        <f>C28+$A$2</f>
        <v>644.66666666662786</v>
      </c>
      <c r="D29" s="21">
        <f>(D30-D26)/4*3+D26</f>
        <v>20.532499999999843</v>
      </c>
      <c r="E29" s="21">
        <f t="shared" ref="E29:G29" si="27">(E30-E26)/4*3+E26</f>
        <v>18.967167249999857</v>
      </c>
      <c r="F29" s="47">
        <f t="shared" si="3"/>
        <v>5.6697166573147178E-4</v>
      </c>
      <c r="G29" s="22">
        <f t="shared" si="27"/>
        <v>12.29</v>
      </c>
      <c r="H29" s="23"/>
      <c r="I29" s="5">
        <f t="shared" si="0"/>
        <v>6.3168219314422434</v>
      </c>
      <c r="J29" s="48">
        <v>1.3200343211351405E-2</v>
      </c>
      <c r="K29" s="5">
        <f t="shared" si="1"/>
        <v>5.9731720015706316</v>
      </c>
      <c r="L29" s="5">
        <f t="shared" si="8"/>
        <v>12.289993933012875</v>
      </c>
      <c r="M29" s="8">
        <f>L29-G29</f>
        <v>-6.0669871242424733E-6</v>
      </c>
      <c r="N29">
        <f t="shared" si="4"/>
        <v>3.6808332765723956E-11</v>
      </c>
      <c r="O29" s="16">
        <f t="shared" si="5"/>
        <v>10.323600000000001</v>
      </c>
      <c r="P29">
        <f t="shared" si="6"/>
        <v>0.84000000000000008</v>
      </c>
    </row>
    <row r="30" spans="1:40" x14ac:dyDescent="0.25">
      <c r="A30" s="12">
        <f t="shared" si="2"/>
        <v>24.583333333488554</v>
      </c>
      <c r="B30" s="1" t="s">
        <v>65</v>
      </c>
      <c r="C30" s="13">
        <f>V15</f>
        <v>669.25000000011642</v>
      </c>
      <c r="D30" s="2">
        <f>W15</f>
        <v>20.809999999999818</v>
      </c>
      <c r="E30" s="2">
        <f>Y15</f>
        <v>19.193062999999835</v>
      </c>
      <c r="F30" s="47">
        <f t="shared" si="3"/>
        <v>5.4608720433546273E-4</v>
      </c>
      <c r="G30" s="32">
        <f>AM15</f>
        <v>13.07</v>
      </c>
      <c r="H30" s="14"/>
      <c r="I30" s="5">
        <f t="shared" si="0"/>
        <v>6.6472457121013679</v>
      </c>
      <c r="J30" s="15">
        <v>1.3693016175300391E-2</v>
      </c>
      <c r="K30" s="5">
        <f t="shared" si="1"/>
        <v>6.4227479904404605</v>
      </c>
      <c r="L30" s="5">
        <f t="shared" si="8"/>
        <v>13.069993702541829</v>
      </c>
      <c r="M30" s="8">
        <f>L30-G30</f>
        <v>-6.2974581709340782E-6</v>
      </c>
      <c r="N30">
        <f t="shared" si="4"/>
        <v>3.9657979414664386E-11</v>
      </c>
      <c r="O30" s="16">
        <f t="shared" si="5"/>
        <v>10.978800000000001</v>
      </c>
      <c r="P30">
        <f t="shared" si="6"/>
        <v>0.84000000000000008</v>
      </c>
    </row>
    <row r="31" spans="1:40" x14ac:dyDescent="0.25">
      <c r="E31" s="42"/>
      <c r="F31" s="42"/>
      <c r="G31" s="42"/>
      <c r="H31" s="23"/>
      <c r="I31" s="42"/>
      <c r="J31" s="44"/>
      <c r="K31" s="42"/>
      <c r="L31" s="42"/>
      <c r="M31" s="11"/>
    </row>
    <row r="32" spans="1:40" x14ac:dyDescent="0.25">
      <c r="E32" s="42"/>
      <c r="F32" s="42"/>
      <c r="G32" s="42"/>
      <c r="H32" s="23"/>
      <c r="I32" s="42"/>
      <c r="J32" s="44"/>
      <c r="K32" s="42"/>
      <c r="L32" s="42"/>
      <c r="M32" s="11"/>
      <c r="N32" t="s">
        <v>66</v>
      </c>
      <c r="O32" s="21">
        <f>SUM(O3:O30)</f>
        <v>295.71360000000004</v>
      </c>
      <c r="P32" s="21">
        <f>SUM(P3:P30)</f>
        <v>23.52</v>
      </c>
    </row>
    <row r="33" spans="5:17" x14ac:dyDescent="0.25">
      <c r="E33" s="30"/>
      <c r="F33" s="30"/>
      <c r="G33" s="30"/>
      <c r="H33" s="30"/>
      <c r="I33" s="30"/>
      <c r="K33" s="51"/>
      <c r="L33" s="42"/>
      <c r="M33" s="11"/>
    </row>
    <row r="34" spans="5:17" x14ac:dyDescent="0.25">
      <c r="E34" s="30"/>
      <c r="F34" s="30"/>
      <c r="G34" s="30"/>
      <c r="H34" s="30"/>
      <c r="I34" s="30"/>
      <c r="K34" s="51"/>
      <c r="L34" s="42"/>
      <c r="M34" s="11"/>
    </row>
    <row r="35" spans="5:17" x14ac:dyDescent="0.25">
      <c r="E35" s="30"/>
      <c r="F35" s="30"/>
      <c r="G35" s="30"/>
      <c r="H35" s="30"/>
      <c r="I35" s="30"/>
      <c r="K35" s="51"/>
      <c r="L35" s="42"/>
      <c r="M35" s="11"/>
    </row>
    <row r="36" spans="5:17" x14ac:dyDescent="0.25">
      <c r="E36" s="30"/>
      <c r="F36" s="30"/>
      <c r="G36" s="30"/>
      <c r="H36" s="30"/>
      <c r="I36" s="30"/>
      <c r="K36" s="51"/>
      <c r="N36" s="52">
        <f>SUM(N3:N35)</f>
        <v>3.7267243989071055E-10</v>
      </c>
      <c r="Q36" s="21"/>
    </row>
    <row r="37" spans="5:17" x14ac:dyDescent="0.25">
      <c r="E37" s="30"/>
      <c r="F37" s="30"/>
      <c r="G37" s="30"/>
      <c r="H37" s="30"/>
      <c r="I37" s="30"/>
      <c r="K37" s="51"/>
    </row>
    <row r="38" spans="5:17" x14ac:dyDescent="0.25">
      <c r="E38" s="30"/>
      <c r="F38" s="30"/>
      <c r="G38" s="30"/>
      <c r="H38" s="30"/>
      <c r="I38" s="30"/>
      <c r="K38" s="51"/>
    </row>
    <row r="39" spans="5:17" x14ac:dyDescent="0.25">
      <c r="E39" s="30"/>
      <c r="F39" s="30"/>
      <c r="G39" s="30"/>
      <c r="H39" s="30"/>
      <c r="I39" s="30"/>
      <c r="K39" s="51"/>
    </row>
    <row r="40" spans="5:17" x14ac:dyDescent="0.25">
      <c r="E40" s="30"/>
      <c r="F40" s="30"/>
      <c r="G40" s="30"/>
      <c r="H40" s="30"/>
      <c r="I40" s="30"/>
      <c r="K40" s="51"/>
    </row>
    <row r="41" spans="5:17" x14ac:dyDescent="0.25">
      <c r="E41" s="30"/>
      <c r="F41" s="30"/>
      <c r="G41" s="30"/>
      <c r="H41" s="30"/>
      <c r="I41" s="30"/>
      <c r="K41" s="51"/>
    </row>
    <row r="42" spans="5:17" x14ac:dyDescent="0.25">
      <c r="E42" s="30"/>
      <c r="F42" s="30"/>
      <c r="G42" s="30"/>
      <c r="H42" s="30"/>
      <c r="I42" s="30"/>
      <c r="K42" s="51"/>
    </row>
    <row r="43" spans="5:17" x14ac:dyDescent="0.25">
      <c r="E43" s="30"/>
      <c r="F43" s="30"/>
      <c r="G43" s="30"/>
      <c r="H43" s="30"/>
      <c r="I43" s="30"/>
      <c r="K43" s="51"/>
    </row>
    <row r="46" spans="5:17" x14ac:dyDescent="0.25">
      <c r="L46" s="46"/>
    </row>
    <row r="47" spans="5:17" x14ac:dyDescent="0.25">
      <c r="L47" s="46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A6846-44DF-4838-8622-8A3312ED3818}">
  <dimension ref="A1:AX46"/>
  <sheetViews>
    <sheetView zoomScale="85" zoomScaleNormal="85" workbookViewId="0">
      <selection activeCell="G20" sqref="G20"/>
    </sheetView>
  </sheetViews>
  <sheetFormatPr defaultColWidth="9.140625" defaultRowHeight="15" x14ac:dyDescent="0.25"/>
  <cols>
    <col min="5" max="5" width="13.85546875" bestFit="1" customWidth="1"/>
    <col min="6" max="6" width="13.85546875" customWidth="1"/>
    <col min="7" max="7" width="19.42578125" bestFit="1" customWidth="1"/>
    <col min="8" max="8" width="11" bestFit="1" customWidth="1"/>
    <col min="9" max="9" width="9" bestFit="1" customWidth="1"/>
    <col min="11" max="11" width="11" bestFit="1" customWidth="1"/>
    <col min="12" max="12" width="12.42578125" bestFit="1" customWidth="1"/>
    <col min="13" max="14" width="12.28515625" bestFit="1" customWidth="1"/>
    <col min="17" max="17" width="7.7109375" bestFit="1" customWidth="1"/>
    <col min="18" max="19" width="16.28515625" bestFit="1" customWidth="1"/>
    <col min="20" max="20" width="11.5703125" bestFit="1" customWidth="1"/>
    <col min="21" max="21" width="12.140625" bestFit="1" customWidth="1"/>
    <col min="22" max="22" width="7" bestFit="1" customWidth="1"/>
    <col min="23" max="23" width="7.7109375" bestFit="1" customWidth="1"/>
    <col min="24" max="24" width="11.5703125" bestFit="1" customWidth="1"/>
    <col min="25" max="25" width="8.140625" bestFit="1" customWidth="1"/>
    <col min="26" max="26" width="9.5703125" bestFit="1" customWidth="1"/>
    <col min="27" max="28" width="13.28515625" bestFit="1" customWidth="1"/>
    <col min="29" max="29" width="9" bestFit="1" customWidth="1"/>
    <col min="30" max="30" width="6.85546875" bestFit="1" customWidth="1"/>
    <col min="31" max="31" width="7.85546875" bestFit="1" customWidth="1"/>
    <col min="32" max="32" width="9.85546875" bestFit="1" customWidth="1"/>
    <col min="33" max="33" width="12.5703125" bestFit="1" customWidth="1"/>
    <col min="34" max="34" width="11.7109375" bestFit="1" customWidth="1"/>
    <col min="35" max="35" width="14.5703125" bestFit="1" customWidth="1"/>
    <col min="36" max="36" width="11.85546875" bestFit="1" customWidth="1"/>
    <col min="37" max="37" width="15" bestFit="1" customWidth="1"/>
    <col min="38" max="38" width="13.28515625" bestFit="1" customWidth="1"/>
    <col min="39" max="39" width="15.5703125" bestFit="1" customWidth="1"/>
    <col min="40" max="40" width="14.1406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Y1">
        <v>3.3</v>
      </c>
    </row>
    <row r="2" spans="1:50" x14ac:dyDescent="0.25">
      <c r="A2">
        <v>24</v>
      </c>
      <c r="B2" s="1" t="s">
        <v>16</v>
      </c>
      <c r="C2">
        <v>0</v>
      </c>
      <c r="D2" s="2">
        <f>V5</f>
        <v>4.7699999999998965</v>
      </c>
      <c r="E2" s="2">
        <f>X5</f>
        <v>4.5496259999999014</v>
      </c>
      <c r="F2" s="3">
        <f>Z5</f>
        <v>2.4964608320098901E-2</v>
      </c>
      <c r="G2" s="4">
        <v>45.27</v>
      </c>
      <c r="H2" s="14">
        <f>Z5</f>
        <v>2.4964608320098901E-2</v>
      </c>
      <c r="I2" s="5"/>
      <c r="J2" s="6">
        <f>G2/E2*H2</f>
        <v>0.24840455427564856</v>
      </c>
      <c r="K2" s="5"/>
      <c r="L2" s="56">
        <f>G2</f>
        <v>45.27</v>
      </c>
      <c r="M2" s="8">
        <f>L2-G2</f>
        <v>0</v>
      </c>
      <c r="N2" s="9">
        <f>M2*M2</f>
        <v>0</v>
      </c>
    </row>
    <row r="3" spans="1:50" x14ac:dyDescent="0.25">
      <c r="A3" s="12">
        <f>C3-C2</f>
        <v>22.000000000116415</v>
      </c>
      <c r="B3" s="1" t="s">
        <v>17</v>
      </c>
      <c r="C3" s="13">
        <f>C2+$U$6</f>
        <v>22.000000000116415</v>
      </c>
      <c r="D3" s="2">
        <f>V6</f>
        <v>7.0000000000000284</v>
      </c>
      <c r="E3" s="2">
        <f>X6</f>
        <v>6.6794000000000269</v>
      </c>
      <c r="F3" s="3">
        <f>LN(D3/D2)/A3</f>
        <v>1.7434720188775434E-2</v>
      </c>
      <c r="G3" s="4">
        <v>47.99</v>
      </c>
      <c r="H3" s="14"/>
      <c r="I3" s="5">
        <f t="shared" ref="I3:I30" si="0">(G2)*EXP(-A3*0.025)</f>
        <v>26.118517915848621</v>
      </c>
      <c r="J3" s="57">
        <v>0.17706916702753686</v>
      </c>
      <c r="K3" s="5">
        <f t="shared" ref="K3:K30" si="1">((E3+E2)/2)*J3*A3</f>
        <v>21.871457083971691</v>
      </c>
      <c r="L3" s="5">
        <f>K3+I3</f>
        <v>47.989974999820312</v>
      </c>
      <c r="M3" s="8">
        <f>L3-G3</f>
        <v>-2.500017968998236E-5</v>
      </c>
      <c r="N3" s="9">
        <f>M3*M3</f>
        <v>6.2500898453140655E-10</v>
      </c>
      <c r="Q3" s="17"/>
      <c r="R3" s="18" t="s">
        <v>18</v>
      </c>
      <c r="S3" s="18" t="s">
        <v>19</v>
      </c>
      <c r="T3" s="18" t="s">
        <v>0</v>
      </c>
      <c r="U3" s="18" t="s">
        <v>0</v>
      </c>
      <c r="V3" s="18" t="s">
        <v>77</v>
      </c>
      <c r="W3" s="18" t="s">
        <v>21</v>
      </c>
      <c r="X3" s="18" t="s">
        <v>22</v>
      </c>
      <c r="Y3" s="18" t="s">
        <v>23</v>
      </c>
      <c r="Z3" s="18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8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18" t="s">
        <v>35</v>
      </c>
      <c r="AL3" s="18" t="s">
        <v>36</v>
      </c>
      <c r="AM3" s="18" t="s">
        <v>37</v>
      </c>
      <c r="AN3" s="18" t="s">
        <v>38</v>
      </c>
      <c r="AO3" s="18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44</v>
      </c>
      <c r="AV3" s="18" t="s">
        <v>78</v>
      </c>
      <c r="AW3" s="18" t="s">
        <v>73</v>
      </c>
    </row>
    <row r="4" spans="1:50" x14ac:dyDescent="0.25">
      <c r="A4" s="12">
        <f t="shared" ref="A4:A30" si="2">C4-C3</f>
        <v>22.666666666686069</v>
      </c>
      <c r="B4" s="1" t="s">
        <v>46</v>
      </c>
      <c r="C4" s="13">
        <f>U7</f>
        <v>44.666666666802485</v>
      </c>
      <c r="D4" s="2">
        <f>V7</f>
        <v>8.2000000000000739</v>
      </c>
      <c r="E4" s="2">
        <f>X7</f>
        <v>7.82034000000007</v>
      </c>
      <c r="F4" s="3">
        <f t="shared" ref="F4:F30" si="3">LN(D4/D3)/A4</f>
        <v>6.9804708182983968E-3</v>
      </c>
      <c r="G4" s="4">
        <v>54.76</v>
      </c>
      <c r="H4" s="14"/>
      <c r="I4" s="5">
        <f t="shared" si="0"/>
        <v>27.230181965555008</v>
      </c>
      <c r="J4" s="57">
        <v>0.16752708573798811</v>
      </c>
      <c r="K4" s="5">
        <f t="shared" si="1"/>
        <v>27.529790776487154</v>
      </c>
      <c r="L4" s="5">
        <f>K4+I4</f>
        <v>54.759972742042166</v>
      </c>
      <c r="M4" s="8">
        <f>L4-G4</f>
        <v>-2.7257957832205193E-5</v>
      </c>
      <c r="N4" s="9">
        <f>M4*M4</f>
        <v>7.4299626518227641E-10</v>
      </c>
      <c r="Q4" s="18" t="s">
        <v>47</v>
      </c>
      <c r="R4" s="18"/>
      <c r="S4" s="18"/>
      <c r="T4" s="18" t="s">
        <v>48</v>
      </c>
      <c r="U4" s="18" t="s">
        <v>49</v>
      </c>
      <c r="V4" s="18" t="s">
        <v>50</v>
      </c>
      <c r="W4" s="18" t="s">
        <v>51</v>
      </c>
      <c r="X4" s="18" t="s">
        <v>50</v>
      </c>
      <c r="Y4" s="18"/>
      <c r="Z4" s="18" t="s">
        <v>52</v>
      </c>
      <c r="AA4" s="18" t="s">
        <v>48</v>
      </c>
      <c r="AB4" s="18" t="s">
        <v>52</v>
      </c>
      <c r="AC4" s="18" t="s">
        <v>50</v>
      </c>
      <c r="AD4" s="18" t="s">
        <v>53</v>
      </c>
      <c r="AE4" s="18" t="s">
        <v>53</v>
      </c>
      <c r="AF4" s="18" t="s">
        <v>54</v>
      </c>
      <c r="AG4" s="18" t="s">
        <v>54</v>
      </c>
      <c r="AH4" s="18" t="s">
        <v>54</v>
      </c>
      <c r="AI4" s="18" t="s">
        <v>54</v>
      </c>
      <c r="AJ4" s="18" t="s">
        <v>54</v>
      </c>
      <c r="AK4" s="18" t="s">
        <v>54</v>
      </c>
      <c r="AL4" s="18" t="s">
        <v>54</v>
      </c>
      <c r="AM4" s="18" t="s">
        <v>54</v>
      </c>
      <c r="AN4" s="18" t="s">
        <v>54</v>
      </c>
      <c r="AO4" s="18" t="s">
        <v>54</v>
      </c>
      <c r="AP4" s="18" t="s">
        <v>54</v>
      </c>
      <c r="AQ4" s="18" t="s">
        <v>54</v>
      </c>
      <c r="AR4" s="18" t="s">
        <v>55</v>
      </c>
      <c r="AS4" s="18" t="s">
        <v>55</v>
      </c>
      <c r="AT4" s="18" t="s">
        <v>56</v>
      </c>
      <c r="AU4" s="18" t="s">
        <v>56</v>
      </c>
      <c r="AV4" s="18" t="s">
        <v>50</v>
      </c>
      <c r="AW4" s="18" t="s">
        <v>74</v>
      </c>
    </row>
    <row r="5" spans="1:50" x14ac:dyDescent="0.25">
      <c r="A5" s="12">
        <f t="shared" si="2"/>
        <v>24</v>
      </c>
      <c r="B5" s="19"/>
      <c r="C5" s="20">
        <f>C4+$A$2</f>
        <v>68.666666666802485</v>
      </c>
      <c r="D5" s="21">
        <f>(D8-D4)/4+D4</f>
        <v>8.8474999999999859</v>
      </c>
      <c r="E5" s="21">
        <f t="shared" ref="E5:G5" si="4">(E8-E4)/4+E4</f>
        <v>8.4119647499999868</v>
      </c>
      <c r="F5" s="3">
        <f t="shared" si="3"/>
        <v>3.1666991236359745E-3</v>
      </c>
      <c r="G5" s="22">
        <f t="shared" si="4"/>
        <v>46.8125</v>
      </c>
      <c r="H5" s="23"/>
      <c r="I5" s="5">
        <f t="shared" si="0"/>
        <v>30.052925192508884</v>
      </c>
      <c r="J5" s="58">
        <v>8.6040139654883149E-2</v>
      </c>
      <c r="K5" s="5">
        <f t="shared" si="1"/>
        <v>16.759557211327536</v>
      </c>
      <c r="L5" s="5">
        <f t="shared" ref="L5:L30" si="5">K5+I5</f>
        <v>46.81248240383642</v>
      </c>
      <c r="M5" s="8">
        <f t="shared" ref="M5:M21" si="6">L5-G5</f>
        <v>-1.7596163580435586E-5</v>
      </c>
      <c r="N5" s="9">
        <f t="shared" ref="N5:N30" si="7">M5*M5</f>
        <v>3.0962497274944772E-10</v>
      </c>
      <c r="Q5" s="24" t="s">
        <v>79</v>
      </c>
      <c r="R5" s="1" t="s">
        <v>16</v>
      </c>
      <c r="S5" s="24">
        <v>43473.597222222219</v>
      </c>
      <c r="T5" s="25">
        <v>0</v>
      </c>
      <c r="U5" s="25">
        <v>0</v>
      </c>
      <c r="V5" s="25">
        <v>4.7699999999998965</v>
      </c>
      <c r="W5" s="25">
        <v>1.4142135624200421E-2</v>
      </c>
      <c r="X5" s="25">
        <v>4.5496259999999014</v>
      </c>
      <c r="Y5" s="25">
        <v>24</v>
      </c>
      <c r="Z5" s="25">
        <v>2.4964608320098901E-2</v>
      </c>
      <c r="AA5" s="25">
        <v>1.1568830623342488</v>
      </c>
      <c r="AB5" s="26">
        <v>2.4964608320098877E-2</v>
      </c>
      <c r="AC5" s="27">
        <v>10.09395</v>
      </c>
      <c r="AD5" s="28">
        <v>5.2828408417750002E-2</v>
      </c>
      <c r="AE5" s="28">
        <v>5.5387301759016572E-2</v>
      </c>
      <c r="AF5" s="27"/>
      <c r="AG5" s="27"/>
      <c r="AH5" s="27">
        <v>52.002923976608173</v>
      </c>
      <c r="AI5" s="27">
        <v>0.18608073189119642</v>
      </c>
      <c r="AJ5" s="27">
        <v>0</v>
      </c>
      <c r="AK5" s="27">
        <v>0</v>
      </c>
      <c r="AL5" s="25">
        <v>51.22216425510819</v>
      </c>
      <c r="AM5" s="27">
        <v>0.17134313792541367</v>
      </c>
      <c r="AN5" s="29"/>
      <c r="AO5" s="29"/>
      <c r="AP5" s="29"/>
      <c r="AQ5" s="29"/>
      <c r="AR5" s="29">
        <f>J2</f>
        <v>0.24840455427564856</v>
      </c>
      <c r="AS5" s="30"/>
      <c r="AT5" s="30">
        <v>95.38</v>
      </c>
      <c r="AU5" s="30">
        <v>95.38</v>
      </c>
      <c r="AV5" s="30">
        <f>V5-(AT5*V5/100)</f>
        <v>0.22037399999999518</v>
      </c>
    </row>
    <row r="6" spans="1:50" x14ac:dyDescent="0.25">
      <c r="A6" s="12">
        <f t="shared" si="2"/>
        <v>24</v>
      </c>
      <c r="B6" s="19"/>
      <c r="C6" s="20">
        <f>C5+$A$2</f>
        <v>92.666666666802485</v>
      </c>
      <c r="D6" s="21">
        <f>(D8-D4)/4*2+D4</f>
        <v>9.494999999999898</v>
      </c>
      <c r="E6" s="21">
        <f t="shared" ref="E6:G6" si="8">(E8-E4)/4*2+E4</f>
        <v>9.0035894999999044</v>
      </c>
      <c r="F6" s="3">
        <f t="shared" si="3"/>
        <v>2.9429337927816147E-3</v>
      </c>
      <c r="G6" s="22">
        <f t="shared" si="8"/>
        <v>38.864999999999995</v>
      </c>
      <c r="H6" s="23"/>
      <c r="I6" s="5">
        <f t="shared" si="0"/>
        <v>25.69124471465161</v>
      </c>
      <c r="J6" s="58">
        <v>6.3036281791594623E-2</v>
      </c>
      <c r="K6" s="5">
        <f t="shared" si="1"/>
        <v>13.173741423117558</v>
      </c>
      <c r="L6" s="5">
        <f t="shared" si="5"/>
        <v>38.864986137769165</v>
      </c>
      <c r="M6" s="8">
        <f t="shared" si="6"/>
        <v>-1.3862230829886357E-5</v>
      </c>
      <c r="N6" s="9">
        <f t="shared" si="7"/>
        <v>1.921614435810518E-10</v>
      </c>
      <c r="Q6" s="24" t="s">
        <v>79</v>
      </c>
      <c r="R6" s="1" t="s">
        <v>17</v>
      </c>
      <c r="S6" s="24">
        <v>43474.638888888891</v>
      </c>
      <c r="T6" s="31">
        <v>0.91666666667151731</v>
      </c>
      <c r="U6" s="31">
        <v>22.000000000116415</v>
      </c>
      <c r="V6" s="25">
        <v>7.0000000000000284</v>
      </c>
      <c r="W6" s="25">
        <v>0</v>
      </c>
      <c r="X6" s="25">
        <v>6.6794000000000269</v>
      </c>
      <c r="Y6" s="25">
        <v>29.5</v>
      </c>
      <c r="Z6" s="25">
        <v>1.7434720188775437E-2</v>
      </c>
      <c r="AA6" s="25">
        <v>1.6565297412644957</v>
      </c>
      <c r="AB6" s="26">
        <v>1.1396642640820668E-2</v>
      </c>
      <c r="AC6" s="27"/>
      <c r="AD6" s="28">
        <v>0</v>
      </c>
      <c r="AE6" s="28">
        <v>0</v>
      </c>
      <c r="AF6" s="27"/>
      <c r="AG6" s="27"/>
      <c r="AH6" s="27">
        <v>58.925438596491226</v>
      </c>
      <c r="AI6" s="27">
        <v>0.46520182972799473</v>
      </c>
      <c r="AJ6" s="27">
        <v>0</v>
      </c>
      <c r="AK6" s="27">
        <v>0</v>
      </c>
      <c r="AL6" s="25">
        <v>57.626602900438591</v>
      </c>
      <c r="AM6" s="27">
        <v>0.4199144316039744</v>
      </c>
      <c r="AN6" s="29"/>
      <c r="AO6" s="29"/>
      <c r="AP6" s="29">
        <v>49.027777777777771</v>
      </c>
      <c r="AQ6" s="29">
        <v>2.3053335117631559</v>
      </c>
      <c r="AR6" s="29">
        <f>J3</f>
        <v>0.17706916702753686</v>
      </c>
      <c r="AS6" s="30"/>
      <c r="AT6" s="30">
        <v>95.42</v>
      </c>
      <c r="AU6" s="30">
        <v>95.42</v>
      </c>
      <c r="AV6" s="30">
        <f>V6-(AT6*V6/100)</f>
        <v>0.32060000000000155</v>
      </c>
      <c r="AW6" s="49">
        <f>(LN(AV6)-LN(AV5))/(U6-U5)</f>
        <v>1.7039460781161479E-2</v>
      </c>
      <c r="AX6" s="49">
        <f>(LN(V6/V5))/(U6-U5)+AW6</f>
        <v>3.4474180969936916E-2</v>
      </c>
    </row>
    <row r="7" spans="1:50" x14ac:dyDescent="0.25">
      <c r="A7" s="12">
        <f t="shared" si="2"/>
        <v>24</v>
      </c>
      <c r="B7" s="19"/>
      <c r="C7" s="20">
        <f>C6+$A$2</f>
        <v>116.66666666680248</v>
      </c>
      <c r="D7" s="21">
        <f>(D8-D4)/4*3+D4</f>
        <v>10.14249999999981</v>
      </c>
      <c r="E7" s="21">
        <f t="shared" ref="E7:G7" si="9">(E8-E4)/4*3+E4</f>
        <v>9.5952142499998203</v>
      </c>
      <c r="F7" s="3">
        <f t="shared" si="3"/>
        <v>2.7487154930920066E-3</v>
      </c>
      <c r="G7" s="22">
        <f t="shared" si="9"/>
        <v>30.917499999999997</v>
      </c>
      <c r="H7" s="23"/>
      <c r="I7" s="5">
        <f t="shared" si="0"/>
        <v>21.329564236794333</v>
      </c>
      <c r="J7" s="58">
        <v>4.2960612469536884E-2</v>
      </c>
      <c r="K7" s="5">
        <f t="shared" si="1"/>
        <v>9.5881920036084907</v>
      </c>
      <c r="L7" s="5">
        <f t="shared" si="5"/>
        <v>30.917756240402824</v>
      </c>
      <c r="M7" s="8">
        <f t="shared" si="6"/>
        <v>2.5624040282679061E-4</v>
      </c>
      <c r="N7" s="9">
        <f t="shared" si="7"/>
        <v>6.565914404083592E-8</v>
      </c>
      <c r="Q7" s="24" t="s">
        <v>79</v>
      </c>
      <c r="R7" s="1" t="s">
        <v>46</v>
      </c>
      <c r="S7" s="24">
        <v>43475.583333333336</v>
      </c>
      <c r="T7" s="31">
        <v>1.8611111111167702</v>
      </c>
      <c r="U7" s="31">
        <v>44.666666666802485</v>
      </c>
      <c r="V7" s="25">
        <v>8.2000000000000739</v>
      </c>
      <c r="W7" s="25">
        <v>0</v>
      </c>
      <c r="X7" s="25">
        <v>7.82034000000007</v>
      </c>
      <c r="Y7" s="25">
        <v>35</v>
      </c>
      <c r="Z7" s="25">
        <v>6.9804708182983873E-3</v>
      </c>
      <c r="AA7" s="25">
        <v>4.1374189900805769</v>
      </c>
      <c r="AB7" s="26">
        <v>6.1687744323641385E-3</v>
      </c>
      <c r="AC7" s="27">
        <v>5.6856949999999999</v>
      </c>
      <c r="AD7" s="28">
        <v>1.730989618323699E-2</v>
      </c>
      <c r="AE7" s="28">
        <v>1.8150252892143219E-2</v>
      </c>
      <c r="AF7" s="27"/>
      <c r="AG7" s="27"/>
      <c r="AH7" s="27">
        <v>61.067251461988292</v>
      </c>
      <c r="AI7" s="27">
        <v>1.5093214920063742</v>
      </c>
      <c r="AJ7" s="27">
        <v>0</v>
      </c>
      <c r="AK7" s="27">
        <v>0</v>
      </c>
      <c r="AL7" s="25">
        <v>59.491281453304069</v>
      </c>
      <c r="AM7" s="27">
        <v>1.3349948596796379</v>
      </c>
      <c r="AN7" s="29"/>
      <c r="AO7" s="29"/>
      <c r="AP7" s="29">
        <v>55.891812865497066</v>
      </c>
      <c r="AQ7" s="29">
        <v>2.2122931458175614</v>
      </c>
      <c r="AR7" s="29">
        <f>J4</f>
        <v>0.16752708573798811</v>
      </c>
      <c r="AS7" s="30"/>
      <c r="AT7" s="30">
        <v>95.37</v>
      </c>
      <c r="AU7" s="30">
        <v>95.37</v>
      </c>
      <c r="AV7" s="30">
        <f t="shared" ref="AV7:AV15" si="10">V7-(AT7*V7/100)</f>
        <v>0.37966000000000388</v>
      </c>
      <c r="AW7" s="49">
        <f>(LN(AV7)-LN(AV6))/(U7-U6)</f>
        <v>7.45949449353547E-3</v>
      </c>
      <c r="AX7" s="49">
        <f t="shared" ref="AX7:AX14" si="11">(LN(V7/V6))/(U7-U6)+AW7</f>
        <v>1.4439965311833867E-2</v>
      </c>
    </row>
    <row r="8" spans="1:50" x14ac:dyDescent="0.25">
      <c r="A8" s="12">
        <f t="shared" si="2"/>
        <v>24.499999999883585</v>
      </c>
      <c r="B8" s="1" t="s">
        <v>58</v>
      </c>
      <c r="C8" s="13">
        <f>U8</f>
        <v>141.16666666668607</v>
      </c>
      <c r="D8" s="2">
        <f>V8</f>
        <v>10.789999999999722</v>
      </c>
      <c r="E8" s="2">
        <f>X8</f>
        <v>10.186838999999738</v>
      </c>
      <c r="F8" s="3">
        <f t="shared" si="3"/>
        <v>2.5259291090557194E-3</v>
      </c>
      <c r="G8" s="32">
        <v>22.97</v>
      </c>
      <c r="H8" s="14"/>
      <c r="I8" s="5">
        <f t="shared" si="0"/>
        <v>16.757105321735683</v>
      </c>
      <c r="J8" s="57">
        <v>2.5636475800012059E-2</v>
      </c>
      <c r="K8" s="5">
        <f t="shared" si="1"/>
        <v>6.2124910853429833</v>
      </c>
      <c r="L8" s="5">
        <f t="shared" si="5"/>
        <v>22.969596407078665</v>
      </c>
      <c r="M8" s="8">
        <f t="shared" si="6"/>
        <v>-4.035929213337397E-4</v>
      </c>
      <c r="N8" s="9">
        <f t="shared" si="7"/>
        <v>1.6288724615070221E-7</v>
      </c>
      <c r="Q8" s="24" t="s">
        <v>79</v>
      </c>
      <c r="R8" s="1" t="s">
        <v>58</v>
      </c>
      <c r="S8" s="24">
        <v>43479.604166666664</v>
      </c>
      <c r="T8" s="31">
        <v>5.8819444444452529</v>
      </c>
      <c r="U8" s="31">
        <v>141.16666666668607</v>
      </c>
      <c r="V8" s="25">
        <v>10.789999999999722</v>
      </c>
      <c r="W8" s="25">
        <v>4.2426406871093975E-2</v>
      </c>
      <c r="X8" s="25">
        <v>10.186838999999738</v>
      </c>
      <c r="Y8" s="25">
        <v>39</v>
      </c>
      <c r="Z8" s="25">
        <v>2.8444106217630286E-3</v>
      </c>
      <c r="AA8" s="25">
        <v>10.153643887544581</v>
      </c>
      <c r="AB8" s="26">
        <v>1.3503468141403809E-3</v>
      </c>
      <c r="AC8" s="27">
        <v>3.7721100000000001</v>
      </c>
      <c r="AD8" s="28">
        <v>8.7274558563791103E-3</v>
      </c>
      <c r="AE8" s="28">
        <v>9.2442070293179864E-3</v>
      </c>
      <c r="AF8" s="27"/>
      <c r="AG8" s="27"/>
      <c r="AH8" s="27">
        <v>26.440058479532162</v>
      </c>
      <c r="AI8" s="27">
        <v>0.60993128786558903</v>
      </c>
      <c r="AJ8" s="27">
        <v>0</v>
      </c>
      <c r="AK8" s="27">
        <v>0</v>
      </c>
      <c r="AL8" s="25">
        <v>25.551234437222977</v>
      </c>
      <c r="AM8" s="27">
        <v>0.53143313111728774</v>
      </c>
      <c r="AN8" s="29"/>
      <c r="AO8" s="29"/>
      <c r="AP8" s="29">
        <v>25.614035087719294</v>
      </c>
      <c r="AQ8" s="29">
        <v>4.3418837441279354</v>
      </c>
      <c r="AR8" s="29">
        <f>J8</f>
        <v>2.5636475800012059E-2</v>
      </c>
      <c r="AS8" s="30"/>
      <c r="AT8" s="30">
        <v>94.41</v>
      </c>
      <c r="AU8" s="30"/>
      <c r="AV8" s="30">
        <f t="shared" si="10"/>
        <v>0.60316099999998407</v>
      </c>
      <c r="AW8" s="49">
        <f t="shared" ref="AW8:AW14" si="12">(LN(AV8)-LN(AV7))/(U8-U7)</f>
        <v>4.7969745499401315E-3</v>
      </c>
      <c r="AX8" s="49">
        <f t="shared" si="11"/>
        <v>7.6413851717031609E-3</v>
      </c>
    </row>
    <row r="9" spans="1:50" x14ac:dyDescent="0.25">
      <c r="A9" s="12">
        <f t="shared" si="2"/>
        <v>24</v>
      </c>
      <c r="B9" s="19"/>
      <c r="C9" s="20">
        <f>C8+$A$2</f>
        <v>165.16666666668607</v>
      </c>
      <c r="D9" s="21">
        <f>(D10-D8)/2+D8</f>
        <v>10.889999999999844</v>
      </c>
      <c r="E9" s="21">
        <f t="shared" ref="E9:G9" si="13">(E10-E8)/2+E8</f>
        <v>10.281248999999853</v>
      </c>
      <c r="F9" s="3">
        <f t="shared" si="3"/>
        <v>3.8438156978488951E-4</v>
      </c>
      <c r="G9" s="22">
        <f t="shared" si="13"/>
        <v>17.25</v>
      </c>
      <c r="H9" s="23"/>
      <c r="I9" s="5">
        <f t="shared" si="0"/>
        <v>12.606203281079786</v>
      </c>
      <c r="J9" s="58">
        <v>1.8905452310532662E-2</v>
      </c>
      <c r="K9" s="5">
        <f t="shared" si="1"/>
        <v>4.6435015388613374</v>
      </c>
      <c r="L9" s="5">
        <f t="shared" si="5"/>
        <v>17.249704819941122</v>
      </c>
      <c r="M9" s="8">
        <f t="shared" si="6"/>
        <v>-2.9518005887751997E-4</v>
      </c>
      <c r="N9" s="9">
        <f t="shared" si="7"/>
        <v>8.7131267158936154E-8</v>
      </c>
      <c r="Q9" s="24" t="s">
        <v>79</v>
      </c>
      <c r="R9" s="1" t="s">
        <v>59</v>
      </c>
      <c r="S9" s="24">
        <v>43481.597222222219</v>
      </c>
      <c r="T9" s="31">
        <v>7.875</v>
      </c>
      <c r="U9" s="31">
        <v>189</v>
      </c>
      <c r="V9" s="25">
        <v>10.989999999999966</v>
      </c>
      <c r="W9" s="25">
        <v>1.4142135623697991E-2</v>
      </c>
      <c r="X9" s="25">
        <v>10.375658999999969</v>
      </c>
      <c r="Y9" s="25">
        <v>42</v>
      </c>
      <c r="Z9" s="25">
        <v>3.839579612303234E-4</v>
      </c>
      <c r="AA9" s="25">
        <v>75.219517341916074</v>
      </c>
      <c r="AB9" s="26">
        <v>9.9988559468386687E-4</v>
      </c>
      <c r="AC9" s="27">
        <v>3.58365</v>
      </c>
      <c r="AD9" s="28">
        <v>8.1405294455252613E-3</v>
      </c>
      <c r="AE9" s="28">
        <v>8.6225288057676739E-3</v>
      </c>
      <c r="AF9" s="27"/>
      <c r="AG9" s="27"/>
      <c r="AH9" s="27">
        <v>14.568713450292396</v>
      </c>
      <c r="AI9" s="27">
        <v>0.15506727657599578</v>
      </c>
      <c r="AJ9" s="33">
        <v>0</v>
      </c>
      <c r="AK9" s="33">
        <v>0</v>
      </c>
      <c r="AL9" s="25">
        <v>14.069885440956872</v>
      </c>
      <c r="AM9" s="27">
        <v>0.13357495204256276</v>
      </c>
      <c r="AN9" s="29"/>
      <c r="AO9" s="29"/>
      <c r="AP9" s="29">
        <v>17.595029239766081</v>
      </c>
      <c r="AQ9" s="29">
        <v>1.1061465729087807</v>
      </c>
      <c r="AR9" s="29">
        <f>J10</f>
        <v>8.217521039247758E-3</v>
      </c>
      <c r="AS9" s="30"/>
      <c r="AT9" s="30">
        <v>93.45</v>
      </c>
      <c r="AU9" s="30">
        <v>93.45</v>
      </c>
      <c r="AV9" s="30">
        <f t="shared" si="10"/>
        <v>0.7198449999999994</v>
      </c>
      <c r="AW9" s="49">
        <f t="shared" si="12"/>
        <v>3.6972491629073899E-3</v>
      </c>
      <c r="AX9" s="49">
        <f t="shared" si="11"/>
        <v>4.0812071241377061E-3</v>
      </c>
    </row>
    <row r="10" spans="1:50" x14ac:dyDescent="0.25">
      <c r="A10" s="12">
        <f t="shared" si="2"/>
        <v>23.833333333313931</v>
      </c>
      <c r="B10" s="1" t="s">
        <v>59</v>
      </c>
      <c r="C10" s="13">
        <f>U9</f>
        <v>189</v>
      </c>
      <c r="D10" s="2">
        <f>V9</f>
        <v>10.989999999999966</v>
      </c>
      <c r="E10" s="2">
        <f>X9</f>
        <v>10.375658999999969</v>
      </c>
      <c r="F10" s="3">
        <f t="shared" si="3"/>
        <v>3.8353139037816393E-4</v>
      </c>
      <c r="G10" s="32">
        <v>11.53</v>
      </c>
      <c r="H10" s="14"/>
      <c r="I10" s="5">
        <f t="shared" si="0"/>
        <v>9.5065288520527922</v>
      </c>
      <c r="J10" s="57">
        <v>8.217521039247758E-3</v>
      </c>
      <c r="K10" s="5">
        <f t="shared" si="1"/>
        <v>2.0228371984733493</v>
      </c>
      <c r="L10" s="5">
        <f t="shared" si="5"/>
        <v>11.529366050526141</v>
      </c>
      <c r="M10" s="8">
        <f t="shared" si="6"/>
        <v>-6.3394947385830847E-4</v>
      </c>
      <c r="N10" s="9">
        <f t="shared" si="7"/>
        <v>4.0189193540522611E-7</v>
      </c>
      <c r="Q10" s="24" t="s">
        <v>79</v>
      </c>
      <c r="R10" s="1" t="s">
        <v>60</v>
      </c>
      <c r="S10" s="24">
        <v>43483.597222222219</v>
      </c>
      <c r="T10" s="31">
        <v>9.875</v>
      </c>
      <c r="U10" s="31">
        <v>237</v>
      </c>
      <c r="V10" s="25">
        <v>11.510000000000176</v>
      </c>
      <c r="W10" s="25">
        <v>9.8994949365885945E-2</v>
      </c>
      <c r="X10" s="25">
        <v>10.756095000000164</v>
      </c>
      <c r="Y10" s="25"/>
      <c r="Z10" s="25">
        <v>9.6313446496415489E-4</v>
      </c>
      <c r="AA10" s="25">
        <v>29.986604751399824</v>
      </c>
      <c r="AB10" s="26">
        <v>8.6537094444383224E-4</v>
      </c>
      <c r="AC10" s="27"/>
      <c r="AD10" s="28">
        <v>0</v>
      </c>
      <c r="AE10" s="28">
        <v>0</v>
      </c>
      <c r="AF10" s="27"/>
      <c r="AG10" s="27"/>
      <c r="AH10" s="27">
        <v>9.9561403508771935</v>
      </c>
      <c r="AI10" s="27">
        <v>2.1295905983103518</v>
      </c>
      <c r="AJ10" s="27">
        <v>0</v>
      </c>
      <c r="AK10" s="27">
        <v>0</v>
      </c>
      <c r="AL10" s="25">
        <v>9.6027460191008718</v>
      </c>
      <c r="AM10" s="27">
        <v>2.1295905983103518</v>
      </c>
      <c r="AN10" s="29"/>
      <c r="AO10" s="29"/>
      <c r="AP10" s="29">
        <v>8.845029239766081</v>
      </c>
      <c r="AQ10" s="29">
        <v>1.0337818438399817</v>
      </c>
      <c r="AR10" s="29">
        <f>J12</f>
        <v>1.5847359375009768E-2</v>
      </c>
      <c r="AS10" s="30"/>
      <c r="AT10" s="30">
        <v>88.82</v>
      </c>
      <c r="AU10" s="30">
        <v>88.82</v>
      </c>
      <c r="AV10" s="30">
        <f t="shared" si="10"/>
        <v>1.2868180000000198</v>
      </c>
      <c r="AW10" s="49">
        <f t="shared" si="12"/>
        <v>1.2101914008293127E-2</v>
      </c>
      <c r="AX10" s="49">
        <f t="shared" si="11"/>
        <v>1.3065048473257287E-2</v>
      </c>
    </row>
    <row r="11" spans="1:50" x14ac:dyDescent="0.25">
      <c r="A11" s="12">
        <f t="shared" si="2"/>
        <v>24</v>
      </c>
      <c r="B11" s="19"/>
      <c r="C11" s="20">
        <f>C10+$A$2</f>
        <v>213</v>
      </c>
      <c r="D11" s="21">
        <f>(D12-D10)/2+D10</f>
        <v>11.250000000000071</v>
      </c>
      <c r="E11" s="21">
        <f t="shared" ref="E11:G11" si="14">(E12-E10)/2+E10</f>
        <v>10.565877000000066</v>
      </c>
      <c r="F11" s="3">
        <f t="shared" si="3"/>
        <v>9.742650097878566E-4</v>
      </c>
      <c r="G11" s="22">
        <f t="shared" si="14"/>
        <v>10.739999999999998</v>
      </c>
      <c r="H11" s="23"/>
      <c r="I11" s="5">
        <f t="shared" si="0"/>
        <v>6.3277981641641237</v>
      </c>
      <c r="J11" s="58">
        <v>1.7555511499961131E-2</v>
      </c>
      <c r="K11" s="5">
        <f t="shared" si="1"/>
        <v>4.4116725128982077</v>
      </c>
      <c r="L11" s="5">
        <f t="shared" si="5"/>
        <v>10.739470677062332</v>
      </c>
      <c r="M11" s="8">
        <f t="shared" si="6"/>
        <v>-5.2932293766616567E-4</v>
      </c>
      <c r="N11" s="9">
        <f t="shared" si="7"/>
        <v>2.8018277233953952E-7</v>
      </c>
      <c r="Q11" s="24" t="s">
        <v>79</v>
      </c>
      <c r="R11" s="1" t="s">
        <v>61</v>
      </c>
      <c r="S11" s="24">
        <v>43487.597222222219</v>
      </c>
      <c r="T11" s="31">
        <v>13.875</v>
      </c>
      <c r="U11" s="31">
        <v>333</v>
      </c>
      <c r="V11" s="25">
        <v>12.160000000000082</v>
      </c>
      <c r="W11" s="25">
        <v>0</v>
      </c>
      <c r="X11" s="25">
        <v>10.012544000000068</v>
      </c>
      <c r="Y11" s="25">
        <v>46</v>
      </c>
      <c r="Z11" s="25">
        <v>5.7224639379396813E-4</v>
      </c>
      <c r="AA11" s="25">
        <v>50.469750157533419</v>
      </c>
      <c r="AB11" s="26">
        <v>7.7213851272248991E-4</v>
      </c>
      <c r="AC11" s="27"/>
      <c r="AD11" s="28">
        <v>0</v>
      </c>
      <c r="AE11" s="28">
        <v>0</v>
      </c>
      <c r="AF11" s="27"/>
      <c r="AG11" s="27"/>
      <c r="AH11" s="27">
        <v>10.891812865497075</v>
      </c>
      <c r="AI11" s="27">
        <v>0.37216146378239379</v>
      </c>
      <c r="AJ11" s="27">
        <v>0</v>
      </c>
      <c r="AK11" s="27">
        <v>0</v>
      </c>
      <c r="AL11" s="25">
        <v>10.531932172163739</v>
      </c>
      <c r="AM11" s="27">
        <v>0.31566735358022641</v>
      </c>
      <c r="AN11" s="29"/>
      <c r="AO11" s="29"/>
      <c r="AP11" s="29">
        <v>9.5614035087719298</v>
      </c>
      <c r="AQ11" s="29">
        <v>0.24810764252159581</v>
      </c>
      <c r="AR11" s="29">
        <f>J16</f>
        <v>1.8462823183956117E-2</v>
      </c>
      <c r="AS11" s="30"/>
      <c r="AT11" s="30">
        <v>82.34</v>
      </c>
      <c r="AU11" s="30">
        <v>82.34</v>
      </c>
      <c r="AV11" s="30">
        <f t="shared" si="10"/>
        <v>2.1474560000000142</v>
      </c>
      <c r="AW11" s="49">
        <f t="shared" si="12"/>
        <v>5.3344935547196019E-3</v>
      </c>
      <c r="AX11" s="49">
        <f t="shared" si="11"/>
        <v>5.9067399485135726E-3</v>
      </c>
    </row>
    <row r="12" spans="1:50" x14ac:dyDescent="0.25">
      <c r="A12" s="12">
        <f t="shared" si="2"/>
        <v>24</v>
      </c>
      <c r="B12" s="1" t="s">
        <v>60</v>
      </c>
      <c r="C12" s="13">
        <f>U10</f>
        <v>237</v>
      </c>
      <c r="D12" s="2">
        <f>V10</f>
        <v>11.510000000000176</v>
      </c>
      <c r="E12" s="2">
        <f>X10</f>
        <v>10.756095000000164</v>
      </c>
      <c r="F12" s="3">
        <f t="shared" si="3"/>
        <v>9.520039201404586E-4</v>
      </c>
      <c r="G12" s="32">
        <v>9.9499999999999993</v>
      </c>
      <c r="H12" s="14"/>
      <c r="I12" s="5">
        <f t="shared" si="0"/>
        <v>5.8942369716498426</v>
      </c>
      <c r="J12" s="57">
        <v>1.5847359375009768E-2</v>
      </c>
      <c r="K12" s="5">
        <f t="shared" si="1"/>
        <v>4.0547634344147925</v>
      </c>
      <c r="L12" s="5">
        <f t="shared" si="5"/>
        <v>9.9490004060646342</v>
      </c>
      <c r="M12" s="8">
        <f t="shared" si="6"/>
        <v>-9.9959393536508401E-4</v>
      </c>
      <c r="N12" s="9">
        <f t="shared" si="7"/>
        <v>9.9918803561865572E-7</v>
      </c>
      <c r="Q12" s="24" t="s">
        <v>79</v>
      </c>
      <c r="R12" s="1" t="s">
        <v>62</v>
      </c>
      <c r="S12" s="24">
        <v>43490.583333333336</v>
      </c>
      <c r="T12" s="31">
        <v>16.86111111111677</v>
      </c>
      <c r="U12" s="31">
        <v>404.66666666680248</v>
      </c>
      <c r="V12" s="25">
        <v>12.409999999999854</v>
      </c>
      <c r="W12" s="25">
        <v>4.2426406870591543E-2</v>
      </c>
      <c r="X12" s="25">
        <v>9.6152679999998867</v>
      </c>
      <c r="Y12" s="25">
        <v>44</v>
      </c>
      <c r="Z12" s="25">
        <v>2.8396357225727637E-4</v>
      </c>
      <c r="AA12" s="25">
        <v>101.70717424685797</v>
      </c>
      <c r="AB12" s="26">
        <v>7.4295293440569178E-4</v>
      </c>
      <c r="AC12" s="27">
        <v>3.5664249999999997</v>
      </c>
      <c r="AD12" s="28">
        <v>7.17440799581061E-3</v>
      </c>
      <c r="AE12" s="28">
        <v>9.2596902372362039E-3</v>
      </c>
      <c r="AF12" s="27"/>
      <c r="AG12" s="27"/>
      <c r="AH12" s="27">
        <v>8.8011695906432728</v>
      </c>
      <c r="AI12" s="27">
        <v>2.0675636876800112E-2</v>
      </c>
      <c r="AJ12" s="33">
        <v>0</v>
      </c>
      <c r="AK12" s="33">
        <v>0</v>
      </c>
      <c r="AL12" s="25">
        <v>8.5219050963625733</v>
      </c>
      <c r="AM12" s="27">
        <v>1.7673534402288735E-2</v>
      </c>
      <c r="AN12" s="29"/>
      <c r="AO12" s="29"/>
      <c r="AP12" s="29">
        <v>5.9722222222222214</v>
      </c>
      <c r="AQ12" s="29">
        <v>3.1013455315198786E-2</v>
      </c>
      <c r="AR12" s="29">
        <f>J19</f>
        <v>1.3702844601801753E-2</v>
      </c>
      <c r="AS12" s="30"/>
      <c r="AT12" s="30">
        <v>77.48</v>
      </c>
      <c r="AU12" s="30">
        <v>77.48</v>
      </c>
      <c r="AV12" s="30">
        <f t="shared" si="10"/>
        <v>2.7947319999999678</v>
      </c>
      <c r="AW12" s="49">
        <f t="shared" si="12"/>
        <v>3.6760790340509756E-3</v>
      </c>
      <c r="AX12" s="49">
        <f t="shared" si="11"/>
        <v>3.9600426063082497E-3</v>
      </c>
    </row>
    <row r="13" spans="1:50" x14ac:dyDescent="0.25">
      <c r="A13" s="12">
        <f t="shared" si="2"/>
        <v>24</v>
      </c>
      <c r="B13" s="19"/>
      <c r="C13" s="20">
        <f>C12+$A$2</f>
        <v>261</v>
      </c>
      <c r="D13" s="21">
        <f>(D16-D12)/4*1+D12</f>
        <v>11.672500000000152</v>
      </c>
      <c r="E13" s="21">
        <f t="shared" ref="E13:G13" si="15">(E16-E12)/4*1+E12</f>
        <v>10.57020725000014</v>
      </c>
      <c r="F13" s="3">
        <f t="shared" si="3"/>
        <v>5.841427137150628E-4</v>
      </c>
      <c r="G13" s="22">
        <f t="shared" si="15"/>
        <v>9.9450000000000003</v>
      </c>
      <c r="H13" s="23"/>
      <c r="I13" s="5">
        <f t="shared" si="0"/>
        <v>5.4606757791355625</v>
      </c>
      <c r="J13" s="58">
        <v>1.7523362098922926E-2</v>
      </c>
      <c r="K13" s="5">
        <f t="shared" si="1"/>
        <v>4.4845021986939608</v>
      </c>
      <c r="L13" s="5">
        <f t="shared" si="5"/>
        <v>9.9451779778295233</v>
      </c>
      <c r="M13" s="8">
        <f t="shared" si="6"/>
        <v>1.7797782952300167E-4</v>
      </c>
      <c r="N13" s="9">
        <f t="shared" si="7"/>
        <v>3.1676107801718646E-8</v>
      </c>
      <c r="Q13" s="24" t="s">
        <v>79</v>
      </c>
      <c r="R13" s="1" t="s">
        <v>63</v>
      </c>
      <c r="S13" s="24">
        <v>43493.583333333336</v>
      </c>
      <c r="T13" s="31">
        <v>19.86111111111677</v>
      </c>
      <c r="U13" s="31">
        <v>476.66666666680248</v>
      </c>
      <c r="V13" s="25">
        <v>12.600000000000122</v>
      </c>
      <c r="W13" s="25">
        <v>5.6568542495294395E-2</v>
      </c>
      <c r="X13" s="25">
        <v>9.1350000000000886</v>
      </c>
      <c r="Y13" s="25">
        <v>50</v>
      </c>
      <c r="Z13" s="25">
        <v>2.1103076029080039E-4</v>
      </c>
      <c r="AA13" s="25">
        <v>136.8574537831966</v>
      </c>
      <c r="AB13" s="26">
        <v>7.2431454722769631E-4</v>
      </c>
      <c r="AC13" s="27"/>
      <c r="AD13" s="28">
        <v>0</v>
      </c>
      <c r="AE13" s="28">
        <v>0</v>
      </c>
      <c r="AF13" s="27"/>
      <c r="AG13" s="27"/>
      <c r="AH13" s="27">
        <v>13.245614035087719</v>
      </c>
      <c r="AI13" s="27">
        <v>0.31013455315199523</v>
      </c>
      <c r="AJ13" s="27">
        <v>0</v>
      </c>
      <c r="AK13" s="27">
        <v>0</v>
      </c>
      <c r="AL13" s="25">
        <v>12.846318377192979</v>
      </c>
      <c r="AM13" s="27">
        <v>0.25896235188191602</v>
      </c>
      <c r="AN13" s="29"/>
      <c r="AO13" s="29"/>
      <c r="AP13" s="29">
        <v>11.147660818713449</v>
      </c>
      <c r="AQ13" s="29">
        <v>0.40317491909759345</v>
      </c>
      <c r="AR13" s="29">
        <f>J22</f>
        <v>2.62863977780931E-2</v>
      </c>
      <c r="AS13" s="30"/>
      <c r="AT13" s="30">
        <v>72.5</v>
      </c>
      <c r="AU13" s="30">
        <v>72.5</v>
      </c>
      <c r="AV13" s="30">
        <f t="shared" si="10"/>
        <v>3.4650000000000336</v>
      </c>
      <c r="AW13" s="49">
        <f t="shared" si="12"/>
        <v>2.9857835575274111E-3</v>
      </c>
      <c r="AX13" s="49">
        <f t="shared" si="11"/>
        <v>3.1968143178182163E-3</v>
      </c>
    </row>
    <row r="14" spans="1:50" x14ac:dyDescent="0.25">
      <c r="A14" s="12">
        <f t="shared" si="2"/>
        <v>24</v>
      </c>
      <c r="B14" s="19"/>
      <c r="C14" s="20">
        <f>C13+$A$2</f>
        <v>285</v>
      </c>
      <c r="D14" s="21">
        <f>(D16-D12)/4*2+D12</f>
        <v>11.835000000000129</v>
      </c>
      <c r="E14" s="21">
        <f t="shared" ref="E14:G14" si="16">(E16-E12)/4*2+E12</f>
        <v>10.384319500000116</v>
      </c>
      <c r="F14" s="3">
        <f t="shared" si="3"/>
        <v>5.7606646262458488E-4</v>
      </c>
      <c r="G14" s="22">
        <f t="shared" si="16"/>
        <v>9.94</v>
      </c>
      <c r="H14" s="23"/>
      <c r="I14" s="5">
        <f t="shared" si="0"/>
        <v>5.4579317209550924</v>
      </c>
      <c r="J14" s="58">
        <v>1.7825913355262662E-2</v>
      </c>
      <c r="K14" s="5">
        <f t="shared" si="1"/>
        <v>4.4824029389524584</v>
      </c>
      <c r="L14" s="5">
        <f t="shared" si="5"/>
        <v>9.9403346599075508</v>
      </c>
      <c r="M14" s="8">
        <f t="shared" si="6"/>
        <v>3.346599075513268E-4</v>
      </c>
      <c r="N14" s="9">
        <f t="shared" si="7"/>
        <v>1.119972537222626E-7</v>
      </c>
      <c r="Q14" s="1" t="s">
        <v>79</v>
      </c>
      <c r="R14" s="1" t="s">
        <v>64</v>
      </c>
      <c r="S14" s="24">
        <v>43497.583333333336</v>
      </c>
      <c r="T14" s="31">
        <v>23.86111111111677</v>
      </c>
      <c r="U14" s="31">
        <v>572.66666666680248</v>
      </c>
      <c r="V14" s="25">
        <v>13.759999999999906</v>
      </c>
      <c r="W14" s="25">
        <v>2.8284271247395982E-2</v>
      </c>
      <c r="X14" s="25">
        <v>9.6732799999999344</v>
      </c>
      <c r="Y14" s="25">
        <v>48</v>
      </c>
      <c r="Z14" s="25">
        <v>9.1738560987238615E-4</v>
      </c>
      <c r="AA14" s="25">
        <v>31.481998641060645</v>
      </c>
      <c r="AB14" s="26">
        <v>7.0807467011239683E-4</v>
      </c>
      <c r="AC14" s="27"/>
      <c r="AD14" s="28">
        <v>0</v>
      </c>
      <c r="AE14" s="28">
        <v>0</v>
      </c>
      <c r="AF14" s="27"/>
      <c r="AG14" s="27"/>
      <c r="AH14" s="27">
        <v>25.657894736842103</v>
      </c>
      <c r="AI14" s="27">
        <v>1.3645920338687763</v>
      </c>
      <c r="AJ14" s="27">
        <v>0</v>
      </c>
      <c r="AK14" s="27">
        <v>0</v>
      </c>
      <c r="AL14" s="25">
        <v>24.838847936842107</v>
      </c>
      <c r="AM14" s="25">
        <v>1.1484406557039621</v>
      </c>
      <c r="AN14" s="29"/>
      <c r="AO14" s="29"/>
      <c r="AP14" s="29">
        <v>22.207602339181285</v>
      </c>
      <c r="AQ14" s="29">
        <v>1.4679702182527739</v>
      </c>
      <c r="AR14" s="29">
        <f>J26</f>
        <v>4.9824741923995268E-2</v>
      </c>
      <c r="AS14" s="30"/>
      <c r="AT14" s="30">
        <v>70.3</v>
      </c>
      <c r="AU14" s="30">
        <v>70.3</v>
      </c>
      <c r="AV14" s="30">
        <f t="shared" si="10"/>
        <v>4.0867199999999713</v>
      </c>
      <c r="AW14" s="49">
        <f t="shared" si="12"/>
        <v>1.7190631217070516E-3</v>
      </c>
      <c r="AX14" s="49">
        <f t="shared" si="11"/>
        <v>2.6364487315794342E-3</v>
      </c>
    </row>
    <row r="15" spans="1:50" x14ac:dyDescent="0.25">
      <c r="A15" s="12">
        <f t="shared" si="2"/>
        <v>24</v>
      </c>
      <c r="B15" s="19"/>
      <c r="C15" s="20">
        <f>C14+$A$2</f>
        <v>309</v>
      </c>
      <c r="D15" s="21">
        <f>(D16-D12)/4*3+D12</f>
        <v>11.997500000000105</v>
      </c>
      <c r="E15" s="21">
        <f t="shared" ref="E15:G15" si="17">(E16-E12)/4*3+E12</f>
        <v>10.198431750000092</v>
      </c>
      <c r="F15" s="3">
        <f t="shared" si="3"/>
        <v>5.6821049101308705E-4</v>
      </c>
      <c r="G15" s="22">
        <f t="shared" si="17"/>
        <v>9.9349999999999987</v>
      </c>
      <c r="H15" s="23"/>
      <c r="I15" s="5">
        <f t="shared" si="0"/>
        <v>5.4551876627746223</v>
      </c>
      <c r="J15" s="58">
        <v>1.8138882405878267E-2</v>
      </c>
      <c r="K15" s="5">
        <f t="shared" si="1"/>
        <v>4.480177254158372</v>
      </c>
      <c r="L15" s="5">
        <f t="shared" si="5"/>
        <v>9.9353649169329934</v>
      </c>
      <c r="M15" s="8">
        <f t="shared" si="6"/>
        <v>3.6491693299467443E-4</v>
      </c>
      <c r="N15" s="9">
        <f t="shared" si="7"/>
        <v>1.3316436798623971E-7</v>
      </c>
      <c r="Q15" s="1" t="s">
        <v>79</v>
      </c>
      <c r="R15" s="1" t="s">
        <v>65</v>
      </c>
      <c r="S15" s="24">
        <v>43501.583333333336</v>
      </c>
      <c r="T15" s="31">
        <v>27.86111111111677</v>
      </c>
      <c r="U15" s="31">
        <v>668.66666666680248</v>
      </c>
      <c r="V15" s="25">
        <v>14.840000000000231</v>
      </c>
      <c r="W15" s="25">
        <v>5.6568542494791964E-2</v>
      </c>
      <c r="X15" s="25">
        <v>10.361288000000162</v>
      </c>
      <c r="Y15" s="25">
        <v>50</v>
      </c>
      <c r="Z15" s="25">
        <v>7.8708755452144841E-4</v>
      </c>
      <c r="AA15" s="25">
        <v>36.693671952278386</v>
      </c>
      <c r="AB15" s="26">
        <v>6.9779583268519377E-4</v>
      </c>
      <c r="AC15" s="27"/>
      <c r="AD15" s="28">
        <v>0</v>
      </c>
      <c r="AE15" s="28">
        <v>0</v>
      </c>
      <c r="AF15" s="27"/>
      <c r="AG15" s="27"/>
      <c r="AH15" s="27">
        <v>26.527777777777779</v>
      </c>
      <c r="AI15" s="27">
        <v>0.56858001411199066</v>
      </c>
      <c r="AJ15" s="27">
        <v>0</v>
      </c>
      <c r="AK15" s="27">
        <v>0</v>
      </c>
      <c r="AL15" s="25">
        <v>25.620733357444433</v>
      </c>
      <c r="AM15" s="25">
        <v>0.47476431178351219</v>
      </c>
      <c r="AN15" s="29"/>
      <c r="AO15" s="29"/>
      <c r="AP15" s="29">
        <v>21.337719298245609</v>
      </c>
      <c r="AQ15" s="29">
        <v>1.1681734835391802</v>
      </c>
      <c r="AR15" s="29">
        <f>J30</f>
        <v>4.2481011505877776E-2</v>
      </c>
      <c r="AS15" s="30"/>
      <c r="AT15" s="30">
        <v>69.819999999999993</v>
      </c>
      <c r="AU15" s="30">
        <v>69.819999999999993</v>
      </c>
      <c r="AV15" s="30">
        <f t="shared" si="10"/>
        <v>4.4787120000000691</v>
      </c>
      <c r="AW15" s="49">
        <f>(LN(AV15)-LN(AV14))/(U15-U14)</f>
        <v>9.5409179963654167E-4</v>
      </c>
      <c r="AX15" s="49">
        <f>(LN(V15/V14))/(U15-U14)+AW15</f>
        <v>1.7411793541579914E-3</v>
      </c>
    </row>
    <row r="16" spans="1:50" x14ac:dyDescent="0.25">
      <c r="A16" s="12">
        <f t="shared" si="2"/>
        <v>24</v>
      </c>
      <c r="B16" s="19" t="s">
        <v>61</v>
      </c>
      <c r="C16" s="13">
        <f>U11</f>
        <v>333</v>
      </c>
      <c r="D16" s="2">
        <f>V11</f>
        <v>12.160000000000082</v>
      </c>
      <c r="E16" s="2">
        <f>X11</f>
        <v>10.012544000000068</v>
      </c>
      <c r="F16" s="3">
        <f t="shared" si="3"/>
        <v>5.6056590782314149E-4</v>
      </c>
      <c r="G16" s="32">
        <v>9.93</v>
      </c>
      <c r="H16" s="14"/>
      <c r="I16" s="5">
        <f t="shared" si="0"/>
        <v>5.4524436045941513</v>
      </c>
      <c r="J16" s="57">
        <v>1.8462823183956117E-2</v>
      </c>
      <c r="K16" s="5">
        <f t="shared" si="1"/>
        <v>4.4778200597697335</v>
      </c>
      <c r="L16" s="5">
        <f t="shared" si="5"/>
        <v>9.9302636643638849</v>
      </c>
      <c r="M16" s="8">
        <f>L16-G16</f>
        <v>2.6366436388514103E-4</v>
      </c>
      <c r="N16" s="9">
        <f t="shared" si="7"/>
        <v>6.9518896782956065E-8</v>
      </c>
      <c r="U16" s="34"/>
      <c r="V16" s="35"/>
      <c r="W16" s="36"/>
      <c r="X16" s="1"/>
      <c r="Y16" s="37"/>
      <c r="Z16" s="38"/>
      <c r="AA16" s="39"/>
      <c r="AB16" s="38"/>
      <c r="AC16" s="38"/>
      <c r="AD16" s="39"/>
      <c r="AE16" s="39"/>
      <c r="AF16" s="39"/>
      <c r="AG16" s="39"/>
      <c r="AH16" s="41"/>
      <c r="AI16" s="41"/>
      <c r="AJ16" s="41"/>
      <c r="AK16" s="41"/>
      <c r="AL16" s="41"/>
      <c r="AM16" s="1"/>
    </row>
    <row r="17" spans="1:39" x14ac:dyDescent="0.25">
      <c r="A17" s="12">
        <f t="shared" si="2"/>
        <v>24</v>
      </c>
      <c r="C17" s="20">
        <f>C16+$A$2</f>
        <v>357</v>
      </c>
      <c r="D17" s="21">
        <f>(D19-D16)/3*1+D16</f>
        <v>12.243333333333339</v>
      </c>
      <c r="E17" s="21">
        <f t="shared" ref="E17:G17" si="18">(E19-E16)/3*1+E16</f>
        <v>9.8801186666666734</v>
      </c>
      <c r="F17" s="3">
        <f t="shared" si="3"/>
        <v>2.8457060939329586E-4</v>
      </c>
      <c r="G17" s="22">
        <f t="shared" si="18"/>
        <v>9.2466666666666661</v>
      </c>
      <c r="H17" s="23"/>
      <c r="I17" s="5">
        <f t="shared" si="0"/>
        <v>5.4496995464136821</v>
      </c>
      <c r="J17" s="58">
        <v>1.5907870876454077E-2</v>
      </c>
      <c r="K17" s="5">
        <f t="shared" si="1"/>
        <v>3.7973989090823181</v>
      </c>
      <c r="L17" s="5">
        <f t="shared" si="5"/>
        <v>9.2470984554960012</v>
      </c>
      <c r="M17" s="8">
        <f t="shared" si="6"/>
        <v>4.317888293350336E-4</v>
      </c>
      <c r="N17" s="9">
        <f t="shared" si="7"/>
        <v>1.8644159313851877E-7</v>
      </c>
      <c r="U17" s="34"/>
      <c r="V17" s="35"/>
      <c r="W17" s="36"/>
      <c r="X17" s="1"/>
      <c r="Y17" s="37"/>
      <c r="Z17" s="38"/>
      <c r="AA17" s="54"/>
      <c r="AB17" s="38"/>
      <c r="AC17" s="38"/>
      <c r="AD17" s="39"/>
      <c r="AE17" s="39"/>
      <c r="AF17" s="39"/>
      <c r="AG17" s="39"/>
      <c r="AH17" s="41"/>
      <c r="AI17" s="41"/>
      <c r="AJ17" s="41"/>
      <c r="AK17" s="41"/>
      <c r="AL17" s="41"/>
      <c r="AM17" s="1"/>
    </row>
    <row r="18" spans="1:39" x14ac:dyDescent="0.25">
      <c r="A18" s="12">
        <f t="shared" si="2"/>
        <v>24</v>
      </c>
      <c r="C18" s="20">
        <f>C17+$A$2</f>
        <v>381</v>
      </c>
      <c r="D18" s="21">
        <f>(D19-D16)/3*2+D16</f>
        <v>12.326666666666597</v>
      </c>
      <c r="E18" s="21">
        <f t="shared" ref="E18:G18" si="19">(E19-E16)/3*2+E16</f>
        <v>9.7476933333332809</v>
      </c>
      <c r="F18" s="3">
        <f t="shared" si="3"/>
        <v>2.8264025530819106E-4</v>
      </c>
      <c r="G18" s="22">
        <f t="shared" si="19"/>
        <v>8.5633333333333326</v>
      </c>
      <c r="H18" s="23"/>
      <c r="I18" s="5">
        <f t="shared" si="0"/>
        <v>5.0746782617494306</v>
      </c>
      <c r="J18" s="58">
        <v>1.4809693311553053E-2</v>
      </c>
      <c r="K18" s="5">
        <f t="shared" si="1"/>
        <v>3.4881825131618411</v>
      </c>
      <c r="L18" s="5">
        <f t="shared" si="5"/>
        <v>8.5628607749112717</v>
      </c>
      <c r="M18" s="8">
        <f t="shared" si="6"/>
        <v>-4.7255842206084253E-4</v>
      </c>
      <c r="N18" s="9">
        <f t="shared" si="7"/>
        <v>2.2331146226063338E-7</v>
      </c>
      <c r="P18" s="36"/>
      <c r="Q18" s="1"/>
      <c r="R18" s="37"/>
      <c r="S18" s="38"/>
      <c r="T18" s="39"/>
      <c r="U18" s="38"/>
      <c r="V18" s="38"/>
      <c r="W18" s="41"/>
      <c r="X18" s="41"/>
      <c r="Y18" s="41"/>
      <c r="Z18" s="41"/>
      <c r="AA18" s="54"/>
      <c r="AB18" s="41"/>
      <c r="AC18" s="41"/>
      <c r="AD18" s="41"/>
      <c r="AE18" s="41"/>
      <c r="AF18" s="1"/>
    </row>
    <row r="19" spans="1:39" x14ac:dyDescent="0.25">
      <c r="A19" s="12">
        <f t="shared" si="2"/>
        <v>23.666666666802485</v>
      </c>
      <c r="B19" s="1" t="s">
        <v>62</v>
      </c>
      <c r="C19" s="13">
        <f>U12</f>
        <v>404.66666666680248</v>
      </c>
      <c r="D19" s="2">
        <f>V12</f>
        <v>12.409999999999854</v>
      </c>
      <c r="E19" s="2">
        <f>X12</f>
        <v>9.6152679999998867</v>
      </c>
      <c r="F19" s="3">
        <f t="shared" si="3"/>
        <v>2.846899405183923E-4</v>
      </c>
      <c r="G19" s="32">
        <v>7.88</v>
      </c>
      <c r="H19" s="14"/>
      <c r="I19" s="5">
        <f t="shared" si="0"/>
        <v>4.7389844219761263</v>
      </c>
      <c r="J19" s="57">
        <v>1.3702844601801753E-2</v>
      </c>
      <c r="K19" s="5">
        <f t="shared" si="1"/>
        <v>3.1397105271641168</v>
      </c>
      <c r="L19" s="5">
        <f>K19+I19</f>
        <v>7.8786949491402432</v>
      </c>
      <c r="M19" s="8">
        <f t="shared" si="6"/>
        <v>-1.3050508597567401E-3</v>
      </c>
      <c r="N19" s="9">
        <f t="shared" si="7"/>
        <v>1.7031577465518065E-6</v>
      </c>
      <c r="AA19" s="54"/>
    </row>
    <row r="20" spans="1:39" x14ac:dyDescent="0.25">
      <c r="A20" s="12">
        <f t="shared" si="2"/>
        <v>24</v>
      </c>
      <c r="C20" s="20">
        <f>C19+$A$2</f>
        <v>428.66666666680248</v>
      </c>
      <c r="D20" s="21">
        <f>(D22-D19)/3+D19</f>
        <v>12.473333333333278</v>
      </c>
      <c r="E20" s="21">
        <f t="shared" ref="E20:G20" si="20">(E22-E19)/3+E19</f>
        <v>9.4551786666666207</v>
      </c>
      <c r="F20" s="3">
        <f t="shared" si="3"/>
        <v>2.1210137338854948E-4</v>
      </c>
      <c r="G20" s="22">
        <f t="shared" si="20"/>
        <v>9.0666666666666664</v>
      </c>
      <c r="H20" s="23"/>
      <c r="I20" s="5">
        <f t="shared" si="0"/>
        <v>4.3246356924209275</v>
      </c>
      <c r="J20" s="58">
        <v>2.0719307321840397E-2</v>
      </c>
      <c r="K20" s="5">
        <f t="shared" si="1"/>
        <v>4.7415173430171613</v>
      </c>
      <c r="L20" s="5">
        <f t="shared" si="5"/>
        <v>9.0661530354380879</v>
      </c>
      <c r="M20" s="8">
        <f t="shared" si="6"/>
        <v>-5.1363122857850385E-4</v>
      </c>
      <c r="N20" s="9">
        <f t="shared" si="7"/>
        <v>2.6381703897106328E-7</v>
      </c>
      <c r="AA20" s="54"/>
    </row>
    <row r="21" spans="1:39" x14ac:dyDescent="0.25">
      <c r="A21" s="12">
        <f t="shared" si="2"/>
        <v>24</v>
      </c>
      <c r="C21" s="20">
        <f>C20+$A$2</f>
        <v>452.66666666680248</v>
      </c>
      <c r="D21" s="21">
        <f>(D22-D19)/3*2+D19</f>
        <v>12.536666666666699</v>
      </c>
      <c r="E21" s="21">
        <f t="shared" ref="E21:G21" si="21">(E22-E19)/3*2+E19</f>
        <v>9.2950893333333546</v>
      </c>
      <c r="F21" s="3">
        <f t="shared" si="3"/>
        <v>2.1102715151285044E-4</v>
      </c>
      <c r="G21" s="22">
        <f t="shared" si="21"/>
        <v>10.253333333333334</v>
      </c>
      <c r="H21" s="23"/>
      <c r="I21" s="5">
        <f t="shared" si="0"/>
        <v>4.975892167252506</v>
      </c>
      <c r="J21" s="58">
        <v>2.3455674166345076E-2</v>
      </c>
      <c r="K21" s="5">
        <f t="shared" si="1"/>
        <v>5.2776021208757546</v>
      </c>
      <c r="L21" s="5">
        <f t="shared" si="5"/>
        <v>10.253494288128261</v>
      </c>
      <c r="M21" s="8">
        <f t="shared" si="6"/>
        <v>1.6095479492683751E-4</v>
      </c>
      <c r="N21" s="9">
        <f t="shared" si="7"/>
        <v>2.5906446009940316E-8</v>
      </c>
      <c r="AA21" s="55"/>
    </row>
    <row r="22" spans="1:39" x14ac:dyDescent="0.25">
      <c r="A22" s="12">
        <f t="shared" si="2"/>
        <v>24</v>
      </c>
      <c r="B22" s="19" t="s">
        <v>63</v>
      </c>
      <c r="C22" s="13">
        <f>U13</f>
        <v>476.66666666680248</v>
      </c>
      <c r="D22" s="2">
        <f>V13</f>
        <v>12.600000000000122</v>
      </c>
      <c r="E22" s="2">
        <f>X13</f>
        <v>9.1350000000000886</v>
      </c>
      <c r="F22" s="3">
        <f t="shared" si="3"/>
        <v>2.0996375597100546E-4</v>
      </c>
      <c r="G22" s="32">
        <v>11.44</v>
      </c>
      <c r="H22" s="14"/>
      <c r="I22" s="5">
        <f t="shared" si="0"/>
        <v>5.6271486420840846</v>
      </c>
      <c r="J22" s="57">
        <v>2.62863977780931E-2</v>
      </c>
      <c r="K22" s="5">
        <f t="shared" si="1"/>
        <v>5.8135279116215219</v>
      </c>
      <c r="L22" s="5">
        <f t="shared" si="5"/>
        <v>11.440676553705607</v>
      </c>
      <c r="M22" s="8">
        <f>L22-G22</f>
        <v>6.765537056079296E-4</v>
      </c>
      <c r="N22" s="9">
        <f t="shared" si="7"/>
        <v>4.5772491657182108E-7</v>
      </c>
      <c r="AA22" s="54"/>
    </row>
    <row r="23" spans="1:39" x14ac:dyDescent="0.25">
      <c r="A23" s="12">
        <f t="shared" si="2"/>
        <v>24</v>
      </c>
      <c r="C23" s="20">
        <f>C22+$A$2</f>
        <v>500.66666666680248</v>
      </c>
      <c r="D23" s="21">
        <f>(D26-D22)/4+D22</f>
        <v>12.890000000000068</v>
      </c>
      <c r="E23" s="21">
        <f t="shared" ref="E23:G23" si="22">(E26-E22)/4+E22</f>
        <v>9.2695700000000496</v>
      </c>
      <c r="F23" s="3">
        <f t="shared" si="3"/>
        <v>9.4812512473580357E-4</v>
      </c>
      <c r="G23" s="22">
        <f t="shared" si="22"/>
        <v>14.1275</v>
      </c>
      <c r="H23" s="23"/>
      <c r="I23" s="5">
        <f t="shared" si="0"/>
        <v>6.2784051169156614</v>
      </c>
      <c r="J23" s="58">
        <v>3.5539965917098723E-2</v>
      </c>
      <c r="K23" s="5">
        <f t="shared" si="1"/>
        <v>7.8491734862263502</v>
      </c>
      <c r="L23" s="5">
        <f t="shared" si="5"/>
        <v>14.127578603142013</v>
      </c>
      <c r="M23" s="8">
        <f t="shared" ref="M23:M28" si="23">L23-G23</f>
        <v>7.8603142013022875E-5</v>
      </c>
      <c r="N23" s="9">
        <f t="shared" si="7"/>
        <v>6.1784539343194414E-9</v>
      </c>
      <c r="AA23" s="54"/>
    </row>
    <row r="24" spans="1:39" x14ac:dyDescent="0.25">
      <c r="A24" s="12">
        <f t="shared" si="2"/>
        <v>24</v>
      </c>
      <c r="C24" s="20">
        <f>C23+$A$2</f>
        <v>524.66666666680248</v>
      </c>
      <c r="D24" s="21">
        <f>(D26-D22)/4*2+D22</f>
        <v>13.180000000000014</v>
      </c>
      <c r="E24" s="21">
        <f t="shared" ref="E24:G24" si="24">(E26-E22)/4*2+E22</f>
        <v>9.4041400000000124</v>
      </c>
      <c r="F24" s="3">
        <f t="shared" si="3"/>
        <v>9.270296718025344E-4</v>
      </c>
      <c r="G24" s="22">
        <f t="shared" si="24"/>
        <v>16.815000000000001</v>
      </c>
      <c r="H24" s="23"/>
      <c r="I24" s="5">
        <f t="shared" si="0"/>
        <v>7.753336388918358</v>
      </c>
      <c r="J24" s="58">
        <v>4.0437815004616788E-2</v>
      </c>
      <c r="K24" s="5">
        <f t="shared" si="1"/>
        <v>9.0614883651583806</v>
      </c>
      <c r="L24" s="5">
        <f t="shared" si="5"/>
        <v>16.814824754076739</v>
      </c>
      <c r="M24" s="8">
        <f t="shared" si="23"/>
        <v>-1.7524592326267907E-4</v>
      </c>
      <c r="N24" s="9">
        <f t="shared" si="7"/>
        <v>3.0711133620188804E-8</v>
      </c>
      <c r="AA24" s="54"/>
    </row>
    <row r="25" spans="1:39" x14ac:dyDescent="0.25">
      <c r="A25" s="12">
        <f t="shared" si="2"/>
        <v>24</v>
      </c>
      <c r="C25" s="20">
        <f>C24+$A$2</f>
        <v>548.66666666680248</v>
      </c>
      <c r="D25" s="21">
        <f>(D26-D22)/4*3+D22</f>
        <v>13.46999999999996</v>
      </c>
      <c r="E25" s="21">
        <f t="shared" ref="E25:G25" si="25">(E26-E22)/4*3+E22</f>
        <v>9.5387099999999734</v>
      </c>
      <c r="F25" s="3">
        <f t="shared" si="3"/>
        <v>9.0685255616280893E-4</v>
      </c>
      <c r="G25" s="22">
        <f t="shared" si="25"/>
        <v>19.502500000000001</v>
      </c>
      <c r="H25" s="23"/>
      <c r="I25" s="5">
        <f t="shared" si="0"/>
        <v>9.2282676609210537</v>
      </c>
      <c r="J25" s="58">
        <v>4.5200091897819525E-2</v>
      </c>
      <c r="K25" s="5">
        <f t="shared" si="1"/>
        <v>10.274622729679319</v>
      </c>
      <c r="L25" s="5">
        <f t="shared" si="5"/>
        <v>19.502890390600371</v>
      </c>
      <c r="M25" s="8">
        <f t="shared" si="23"/>
        <v>3.9039060036927253E-4</v>
      </c>
      <c r="N25" s="9">
        <f t="shared" si="7"/>
        <v>1.5240482085668105E-7</v>
      </c>
      <c r="AA25" s="54"/>
    </row>
    <row r="26" spans="1:39" x14ac:dyDescent="0.25">
      <c r="A26" s="12">
        <f t="shared" si="2"/>
        <v>24</v>
      </c>
      <c r="B26" s="1" t="s">
        <v>64</v>
      </c>
      <c r="C26" s="13">
        <f>U14</f>
        <v>572.66666666680248</v>
      </c>
      <c r="D26" s="2">
        <f>V14</f>
        <v>13.759999999999906</v>
      </c>
      <c r="E26" s="2">
        <f>X14</f>
        <v>9.6732799999999344</v>
      </c>
      <c r="F26" s="3">
        <f t="shared" si="3"/>
        <v>8.8753508678838351E-4</v>
      </c>
      <c r="G26" s="32">
        <v>22.19</v>
      </c>
      <c r="H26" s="14"/>
      <c r="I26" s="5">
        <f t="shared" si="0"/>
        <v>10.703198932923751</v>
      </c>
      <c r="J26" s="57">
        <v>4.9824741923995268E-2</v>
      </c>
      <c r="K26" s="5">
        <f t="shared" si="1"/>
        <v>11.486789323156479</v>
      </c>
      <c r="L26" s="5">
        <f t="shared" si="5"/>
        <v>22.18998825608023</v>
      </c>
      <c r="M26" s="8">
        <f t="shared" si="23"/>
        <v>-1.1743919770879074E-5</v>
      </c>
      <c r="N26" s="9">
        <f t="shared" si="7"/>
        <v>1.3791965158484442E-10</v>
      </c>
      <c r="AA26" s="54"/>
    </row>
    <row r="27" spans="1:39" x14ac:dyDescent="0.25">
      <c r="A27" s="12">
        <f t="shared" si="2"/>
        <v>24</v>
      </c>
      <c r="C27" s="20">
        <f>C26+$A$2</f>
        <v>596.66666666680248</v>
      </c>
      <c r="D27" s="21">
        <f>(D30-D26)/4+D26</f>
        <v>14.029999999999987</v>
      </c>
      <c r="E27" s="21">
        <f t="shared" ref="E27:G27" si="26">(E30-E26)/4+E26</f>
        <v>9.8452819999999903</v>
      </c>
      <c r="F27" s="3">
        <f t="shared" si="3"/>
        <v>8.0966923371574289E-4</v>
      </c>
      <c r="G27" s="22">
        <f t="shared" si="26"/>
        <v>22.387500000000003</v>
      </c>
      <c r="H27" s="23"/>
      <c r="I27" s="5">
        <f t="shared" si="0"/>
        <v>12.178130204926447</v>
      </c>
      <c r="J27" s="58">
        <v>4.3583809758047466E-2</v>
      </c>
      <c r="K27" s="5">
        <f t="shared" si="1"/>
        <v>10.208319515503813</v>
      </c>
      <c r="L27" s="5">
        <f t="shared" si="5"/>
        <v>22.38644972043026</v>
      </c>
      <c r="M27" s="8">
        <f t="shared" si="23"/>
        <v>-1.0502795697426848E-3</v>
      </c>
      <c r="N27" s="9">
        <f t="shared" si="7"/>
        <v>1.103087174618879E-6</v>
      </c>
      <c r="AA27" s="55"/>
    </row>
    <row r="28" spans="1:39" x14ac:dyDescent="0.25">
      <c r="A28" s="12">
        <f t="shared" si="2"/>
        <v>24</v>
      </c>
      <c r="C28" s="20">
        <f>C27+$A$2</f>
        <v>620.66666666680248</v>
      </c>
      <c r="D28" s="21">
        <f>(D30-D26)/4*2+D26</f>
        <v>14.300000000000068</v>
      </c>
      <c r="E28" s="21">
        <f t="shared" ref="E28:G28" si="27">(E30-E26)/4*2+E26</f>
        <v>10.017284000000048</v>
      </c>
      <c r="F28" s="3">
        <f t="shared" si="3"/>
        <v>7.9423513131240617E-4</v>
      </c>
      <c r="G28" s="22">
        <f t="shared" si="27"/>
        <v>22.585000000000001</v>
      </c>
      <c r="H28" s="23"/>
      <c r="I28" s="5">
        <f t="shared" si="0"/>
        <v>12.286520503055018</v>
      </c>
      <c r="J28" s="58">
        <v>4.3208392980716902E-2</v>
      </c>
      <c r="K28" s="5">
        <f t="shared" si="1"/>
        <v>10.298754688001132</v>
      </c>
      <c r="L28" s="5">
        <f t="shared" si="5"/>
        <v>22.585275191056148</v>
      </c>
      <c r="M28" s="8">
        <f t="shared" si="23"/>
        <v>2.7519105614715045E-4</v>
      </c>
      <c r="N28" s="9">
        <f t="shared" si="7"/>
        <v>7.573011738338411E-8</v>
      </c>
    </row>
    <row r="29" spans="1:39" x14ac:dyDescent="0.25">
      <c r="A29" s="12">
        <f t="shared" si="2"/>
        <v>24</v>
      </c>
      <c r="C29" s="20">
        <f>C28+$A$2</f>
        <v>644.66666666680248</v>
      </c>
      <c r="D29" s="21">
        <f>(D30-D26)/4*3+D26</f>
        <v>14.570000000000149</v>
      </c>
      <c r="E29" s="21">
        <f t="shared" ref="E29:G29" si="28">(E30-E26)/4*3+E26</f>
        <v>10.189286000000106</v>
      </c>
      <c r="F29" s="3">
        <f t="shared" si="3"/>
        <v>7.7937845588572127E-4</v>
      </c>
      <c r="G29" s="22">
        <f t="shared" si="28"/>
        <v>22.782499999999999</v>
      </c>
      <c r="H29" s="23"/>
      <c r="I29" s="5">
        <f t="shared" si="0"/>
        <v>12.394910801183586</v>
      </c>
      <c r="J29" s="58">
        <v>4.2842359727324163E-2</v>
      </c>
      <c r="K29" s="5">
        <f t="shared" si="1"/>
        <v>10.38836568954436</v>
      </c>
      <c r="L29" s="5">
        <f t="shared" si="5"/>
        <v>22.783276490727946</v>
      </c>
      <c r="M29" s="8">
        <f>L29-G29</f>
        <v>7.7649072794727658E-4</v>
      </c>
      <c r="N29" s="9">
        <f t="shared" si="7"/>
        <v>6.0293785058809154E-7</v>
      </c>
    </row>
    <row r="30" spans="1:39" x14ac:dyDescent="0.25">
      <c r="A30" s="12">
        <f t="shared" si="2"/>
        <v>24</v>
      </c>
      <c r="B30" s="1" t="s">
        <v>65</v>
      </c>
      <c r="C30" s="13">
        <f>U15</f>
        <v>668.66666666680248</v>
      </c>
      <c r="D30" s="2">
        <f>V15</f>
        <v>14.840000000000231</v>
      </c>
      <c r="E30" s="2">
        <f>X15</f>
        <v>10.361288000000162</v>
      </c>
      <c r="F30" s="3">
        <f t="shared" si="3"/>
        <v>7.6506739717192623E-4</v>
      </c>
      <c r="G30" s="32">
        <v>22.98</v>
      </c>
      <c r="H30" s="14"/>
      <c r="I30" s="5">
        <f t="shared" si="0"/>
        <v>12.503301099312155</v>
      </c>
      <c r="J30" s="57">
        <v>4.2481011505877776E-2</v>
      </c>
      <c r="K30" s="5">
        <f t="shared" si="1"/>
        <v>10.476110046556848</v>
      </c>
      <c r="L30" s="5">
        <f t="shared" si="5"/>
        <v>22.979411145869001</v>
      </c>
      <c r="M30" s="8">
        <f>L30-G30</f>
        <v>-5.8885413099929451E-4</v>
      </c>
      <c r="N30" s="9">
        <f t="shared" si="7"/>
        <v>3.4674918759493431E-7</v>
      </c>
    </row>
    <row r="31" spans="1:39" x14ac:dyDescent="0.25">
      <c r="E31" s="42"/>
      <c r="F31" s="42"/>
      <c r="G31" s="42"/>
      <c r="H31" s="23"/>
      <c r="I31" s="42"/>
      <c r="J31" s="44"/>
      <c r="K31" s="42"/>
      <c r="L31" s="42"/>
    </row>
    <row r="32" spans="1:39" x14ac:dyDescent="0.25">
      <c r="E32" s="42"/>
      <c r="F32" s="42"/>
      <c r="G32" s="42"/>
      <c r="H32" s="23"/>
      <c r="I32" s="42"/>
      <c r="J32" s="44"/>
      <c r="K32" s="42"/>
      <c r="L32" s="42"/>
    </row>
    <row r="33" spans="3:14" x14ac:dyDescent="0.25">
      <c r="C33" s="30"/>
      <c r="D33" s="30"/>
      <c r="E33" s="30"/>
      <c r="F33" s="30"/>
      <c r="G33" s="30"/>
      <c r="H33" s="30"/>
      <c r="J33" s="51"/>
      <c r="K33" s="42"/>
      <c r="L33" s="42"/>
    </row>
    <row r="34" spans="3:14" x14ac:dyDescent="0.25">
      <c r="C34" s="30"/>
      <c r="D34" s="30"/>
      <c r="E34" s="30"/>
      <c r="F34" s="30"/>
      <c r="G34" s="30"/>
      <c r="H34" s="30"/>
      <c r="J34" s="51"/>
      <c r="K34" s="42"/>
      <c r="L34" s="42"/>
    </row>
    <row r="35" spans="3:14" x14ac:dyDescent="0.25">
      <c r="C35" s="30"/>
      <c r="D35" s="30"/>
      <c r="E35" s="30"/>
      <c r="F35" s="30"/>
      <c r="G35" s="30"/>
      <c r="H35" s="30"/>
      <c r="J35" s="51"/>
      <c r="K35" s="42"/>
      <c r="L35" s="42"/>
    </row>
    <row r="36" spans="3:14" x14ac:dyDescent="0.25">
      <c r="C36" s="30"/>
      <c r="D36" s="30"/>
      <c r="E36" s="30"/>
      <c r="F36" s="30"/>
      <c r="G36" s="30"/>
      <c r="H36" s="30"/>
      <c r="J36" s="51"/>
      <c r="N36" s="52">
        <f>SUM(N3:N35)</f>
        <v>7.5234626804249634E-6</v>
      </c>
    </row>
    <row r="37" spans="3:14" x14ac:dyDescent="0.25">
      <c r="C37" s="30"/>
      <c r="D37" s="30"/>
      <c r="E37" s="30"/>
      <c r="F37" s="30"/>
      <c r="G37" s="30"/>
      <c r="H37" s="30"/>
      <c r="J37" s="51"/>
    </row>
    <row r="38" spans="3:14" x14ac:dyDescent="0.25">
      <c r="C38" s="30"/>
      <c r="D38" s="30"/>
      <c r="E38" s="30"/>
      <c r="F38" s="30"/>
      <c r="G38" s="30"/>
      <c r="H38" s="30"/>
      <c r="J38" s="51"/>
    </row>
    <row r="39" spans="3:14" x14ac:dyDescent="0.25">
      <c r="C39" s="30"/>
      <c r="D39" s="30"/>
      <c r="E39" s="30"/>
      <c r="F39" s="30"/>
      <c r="G39" s="30"/>
      <c r="H39" s="30"/>
      <c r="J39" s="51"/>
    </row>
    <row r="40" spans="3:14" x14ac:dyDescent="0.25">
      <c r="C40" s="30"/>
      <c r="D40" s="30"/>
      <c r="E40" s="30"/>
      <c r="F40" s="30"/>
      <c r="G40" s="30"/>
      <c r="H40" s="30"/>
      <c r="J40" s="51"/>
    </row>
    <row r="41" spans="3:14" x14ac:dyDescent="0.25">
      <c r="C41" s="30"/>
      <c r="D41" s="30"/>
      <c r="E41" s="30"/>
      <c r="F41" s="30"/>
      <c r="G41" s="30"/>
      <c r="H41" s="30"/>
      <c r="J41" s="51"/>
    </row>
    <row r="42" spans="3:14" x14ac:dyDescent="0.25">
      <c r="C42" s="30"/>
      <c r="D42" s="30"/>
      <c r="E42" s="30"/>
      <c r="F42" s="30"/>
      <c r="G42" s="30"/>
      <c r="H42" s="30"/>
      <c r="J42" s="51"/>
    </row>
    <row r="43" spans="3:14" x14ac:dyDescent="0.25">
      <c r="C43" s="30"/>
      <c r="D43" s="30"/>
      <c r="E43" s="30"/>
      <c r="F43" s="30"/>
      <c r="G43" s="30"/>
      <c r="H43" s="30"/>
      <c r="J43" s="51"/>
    </row>
    <row r="45" spans="3:14" x14ac:dyDescent="0.25">
      <c r="L45" s="46"/>
    </row>
    <row r="46" spans="3:14" x14ac:dyDescent="0.25">
      <c r="L46" s="46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E1D-3371-46C9-9BD4-FEC8DC379A64}">
  <dimension ref="A1:AV46"/>
  <sheetViews>
    <sheetView zoomScale="85" zoomScaleNormal="85" workbookViewId="0">
      <selection activeCell="G20" sqref="G20"/>
    </sheetView>
  </sheetViews>
  <sheetFormatPr defaultColWidth="9.140625" defaultRowHeight="15" x14ac:dyDescent="0.25"/>
  <cols>
    <col min="5" max="5" width="13.85546875" bestFit="1" customWidth="1"/>
    <col min="6" max="6" width="13.85546875" customWidth="1"/>
    <col min="7" max="7" width="19.42578125" bestFit="1" customWidth="1"/>
    <col min="8" max="8" width="11" bestFit="1" customWidth="1"/>
    <col min="9" max="9" width="9" bestFit="1" customWidth="1"/>
    <col min="11" max="11" width="11" bestFit="1" customWidth="1"/>
    <col min="12" max="12" width="12.42578125" bestFit="1" customWidth="1"/>
    <col min="13" max="14" width="12.28515625" bestFit="1" customWidth="1"/>
    <col min="17" max="17" width="7.7109375" bestFit="1" customWidth="1"/>
    <col min="18" max="19" width="16.28515625" bestFit="1" customWidth="1"/>
    <col min="20" max="20" width="11.5703125" bestFit="1" customWidth="1"/>
    <col min="21" max="21" width="12.140625" bestFit="1" customWidth="1"/>
    <col min="22" max="22" width="7" bestFit="1" customWidth="1"/>
    <col min="23" max="23" width="7.7109375" bestFit="1" customWidth="1"/>
    <col min="24" max="24" width="11.5703125" bestFit="1" customWidth="1"/>
    <col min="25" max="25" width="8.140625" bestFit="1" customWidth="1"/>
    <col min="26" max="26" width="9.5703125" bestFit="1" customWidth="1"/>
    <col min="27" max="28" width="13.28515625" bestFit="1" customWidth="1"/>
    <col min="29" max="29" width="9" bestFit="1" customWidth="1"/>
    <col min="30" max="30" width="6.85546875" bestFit="1" customWidth="1"/>
    <col min="31" max="31" width="7.85546875" bestFit="1" customWidth="1"/>
    <col min="32" max="32" width="9.85546875" bestFit="1" customWidth="1"/>
    <col min="33" max="33" width="12.5703125" bestFit="1" customWidth="1"/>
    <col min="34" max="34" width="11.7109375" bestFit="1" customWidth="1"/>
    <col min="35" max="35" width="14.5703125" bestFit="1" customWidth="1"/>
    <col min="36" max="36" width="11.85546875" bestFit="1" customWidth="1"/>
    <col min="37" max="37" width="15" bestFit="1" customWidth="1"/>
    <col min="38" max="38" width="13.28515625" bestFit="1" customWidth="1"/>
    <col min="39" max="39" width="15.5703125" bestFit="1" customWidth="1"/>
    <col min="40" max="40" width="14.1406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Y1">
        <v>3.3</v>
      </c>
    </row>
    <row r="2" spans="1:48" x14ac:dyDescent="0.25">
      <c r="A2">
        <v>24</v>
      </c>
      <c r="B2" s="1" t="s">
        <v>16</v>
      </c>
      <c r="C2">
        <v>0</v>
      </c>
      <c r="D2" s="2">
        <f>V5</f>
        <v>4.7000000000000597</v>
      </c>
      <c r="E2" s="2">
        <f>X5</f>
        <v>4.5176400000000578</v>
      </c>
      <c r="F2" s="3">
        <f>Z5</f>
        <v>2.4657573602821291E-2</v>
      </c>
      <c r="G2" s="4">
        <v>45.43</v>
      </c>
      <c r="H2" s="14">
        <f>Z5</f>
        <v>2.4657573602821291E-2</v>
      </c>
      <c r="I2" s="5"/>
      <c r="J2" s="6">
        <f>G2/E2*H2</f>
        <v>0.24795990135915144</v>
      </c>
      <c r="K2" s="5"/>
      <c r="L2" s="56">
        <f>G2</f>
        <v>45.43</v>
      </c>
      <c r="M2" s="8">
        <f>L2-G2</f>
        <v>0</v>
      </c>
      <c r="N2" s="9">
        <f>M2*M2</f>
        <v>0</v>
      </c>
    </row>
    <row r="3" spans="1:48" x14ac:dyDescent="0.25">
      <c r="A3" s="12">
        <f>C3-C2</f>
        <v>22.000000000116415</v>
      </c>
      <c r="B3" s="1" t="s">
        <v>17</v>
      </c>
      <c r="C3" s="13">
        <f>C2+$U$6</f>
        <v>22.000000000116415</v>
      </c>
      <c r="D3" s="2">
        <f>V6</f>
        <v>6.8200000000000927</v>
      </c>
      <c r="E3" s="2">
        <f>X6</f>
        <v>6.5315140000000884</v>
      </c>
      <c r="F3" s="3">
        <f>LN(D3/D2)/A3</f>
        <v>1.6922589233517669E-2</v>
      </c>
      <c r="G3" s="4">
        <v>48.78</v>
      </c>
      <c r="H3" s="14"/>
      <c r="I3" s="5">
        <f t="shared" ref="I3:I30" si="0">(G2)*EXP(-A3*0.025)</f>
        <v>26.210829885509227</v>
      </c>
      <c r="J3" s="57">
        <v>0.18569290626507148</v>
      </c>
      <c r="K3" s="5">
        <f t="shared" ref="K3:K30" si="1">((E3+E2)/2)*J3*A3</f>
        <v>22.569244698453467</v>
      </c>
      <c r="L3" s="5">
        <f>K3+I3</f>
        <v>48.780074583962694</v>
      </c>
      <c r="M3" s="8">
        <f>L3-G3</f>
        <v>7.4583962692997829E-5</v>
      </c>
      <c r="N3" s="9">
        <f>M3*M3</f>
        <v>5.5627674909904921E-9</v>
      </c>
      <c r="Q3" s="17"/>
      <c r="R3" s="18" t="s">
        <v>18</v>
      </c>
      <c r="S3" s="18" t="s">
        <v>19</v>
      </c>
      <c r="T3" s="18" t="s">
        <v>0</v>
      </c>
      <c r="U3" s="18" t="s">
        <v>0</v>
      </c>
      <c r="V3" s="18" t="s">
        <v>80</v>
      </c>
      <c r="W3" s="18" t="s">
        <v>21</v>
      </c>
      <c r="X3" s="18" t="s">
        <v>22</v>
      </c>
      <c r="Y3" s="18" t="s">
        <v>23</v>
      </c>
      <c r="Z3" s="18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8" t="s">
        <v>29</v>
      </c>
      <c r="AF3" s="18" t="s">
        <v>68</v>
      </c>
      <c r="AG3" s="18" t="s">
        <v>69</v>
      </c>
      <c r="AH3" s="18" t="s">
        <v>32</v>
      </c>
      <c r="AI3" s="18" t="s">
        <v>33</v>
      </c>
      <c r="AJ3" s="18" t="s">
        <v>70</v>
      </c>
      <c r="AK3" s="18" t="s">
        <v>71</v>
      </c>
      <c r="AL3" s="18" t="s">
        <v>36</v>
      </c>
      <c r="AM3" s="18" t="s">
        <v>37</v>
      </c>
      <c r="AN3" s="18" t="s">
        <v>38</v>
      </c>
      <c r="AO3" s="18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44</v>
      </c>
      <c r="AV3" s="18" t="s">
        <v>45</v>
      </c>
    </row>
    <row r="4" spans="1:48" x14ac:dyDescent="0.25">
      <c r="A4" s="12">
        <f t="shared" ref="A4:A30" si="2">C4-C3</f>
        <v>22.666666666686069</v>
      </c>
      <c r="B4" s="1" t="s">
        <v>46</v>
      </c>
      <c r="C4" s="13">
        <f>U7</f>
        <v>44.666666666802485</v>
      </c>
      <c r="D4" s="2">
        <f>V7</f>
        <v>8.0700000000000216</v>
      </c>
      <c r="E4" s="2">
        <f>X7</f>
        <v>7.7399370000000207</v>
      </c>
      <c r="F4" s="3">
        <f t="shared" ref="F4:F30" si="3">LN(D4/D3)/A4</f>
        <v>7.4247357541028739E-3</v>
      </c>
      <c r="G4" s="4">
        <v>46.22</v>
      </c>
      <c r="H4" s="14"/>
      <c r="I4" s="5">
        <f t="shared" si="0"/>
        <v>27.67843876390442</v>
      </c>
      <c r="J4" s="57">
        <v>0.11463618871828012</v>
      </c>
      <c r="K4" s="5">
        <f t="shared" si="1"/>
        <v>18.541613834705807</v>
      </c>
      <c r="L4" s="5">
        <f>K4+I4</f>
        <v>46.220052598610224</v>
      </c>
      <c r="M4" s="8">
        <f>L4-G4</f>
        <v>5.2598610224663389E-5</v>
      </c>
      <c r="N4" s="9">
        <f t="shared" ref="N4:N30" si="4">M4*M4</f>
        <v>2.7666137975660638E-9</v>
      </c>
      <c r="Q4" s="18" t="s">
        <v>47</v>
      </c>
      <c r="R4" s="18"/>
      <c r="S4" s="18"/>
      <c r="T4" s="18"/>
      <c r="U4" s="18"/>
      <c r="V4" s="18" t="s">
        <v>50</v>
      </c>
      <c r="W4" s="18" t="s">
        <v>51</v>
      </c>
      <c r="X4" s="18" t="s">
        <v>50</v>
      </c>
      <c r="Y4" s="18"/>
      <c r="Z4" s="18" t="s">
        <v>52</v>
      </c>
      <c r="AA4" s="18" t="s">
        <v>48</v>
      </c>
      <c r="AB4" s="18" t="s">
        <v>52</v>
      </c>
      <c r="AC4" s="18" t="s">
        <v>50</v>
      </c>
      <c r="AD4" s="18" t="s">
        <v>53</v>
      </c>
      <c r="AE4" s="18" t="s">
        <v>53</v>
      </c>
      <c r="AF4" s="18" t="s">
        <v>54</v>
      </c>
      <c r="AG4" s="18" t="s">
        <v>54</v>
      </c>
      <c r="AH4" s="18" t="s">
        <v>54</v>
      </c>
      <c r="AI4" s="18" t="s">
        <v>54</v>
      </c>
      <c r="AJ4" s="18" t="s">
        <v>54</v>
      </c>
      <c r="AK4" s="18" t="s">
        <v>54</v>
      </c>
      <c r="AL4" s="18" t="s">
        <v>54</v>
      </c>
      <c r="AM4" s="18" t="s">
        <v>54</v>
      </c>
      <c r="AN4" s="18" t="s">
        <v>54</v>
      </c>
      <c r="AO4" s="18" t="s">
        <v>54</v>
      </c>
      <c r="AP4" s="18" t="s">
        <v>54</v>
      </c>
      <c r="AQ4" s="18" t="s">
        <v>54</v>
      </c>
      <c r="AR4" s="18" t="s">
        <v>55</v>
      </c>
      <c r="AS4" s="18" t="s">
        <v>55</v>
      </c>
      <c r="AT4" s="18" t="s">
        <v>56</v>
      </c>
      <c r="AU4" s="18" t="s">
        <v>56</v>
      </c>
      <c r="AV4" s="18" t="s">
        <v>56</v>
      </c>
    </row>
    <row r="5" spans="1:48" x14ac:dyDescent="0.25">
      <c r="A5" s="12">
        <f t="shared" si="2"/>
        <v>24</v>
      </c>
      <c r="B5" s="19"/>
      <c r="C5" s="20">
        <f>C4+$A$2</f>
        <v>68.666666666802485</v>
      </c>
      <c r="D5" s="21">
        <f>(D8-D4)/4+D4</f>
        <v>8.6725000000000385</v>
      </c>
      <c r="E5" s="21">
        <f t="shared" ref="E5" si="5">(E8-E4)/4+E4</f>
        <v>8.2929047500000372</v>
      </c>
      <c r="F5" s="3">
        <f t="shared" si="3"/>
        <v>3.0001507324963345E-3</v>
      </c>
      <c r="G5" s="22">
        <f t="shared" ref="G5" si="6">(G8-G4)/4+G4</f>
        <v>40.234999999999999</v>
      </c>
      <c r="H5" s="23"/>
      <c r="I5" s="5">
        <f t="shared" si="0"/>
        <v>25.3660738202659</v>
      </c>
      <c r="J5" s="58">
        <v>7.7283926795603322E-2</v>
      </c>
      <c r="K5" s="5">
        <f t="shared" si="1"/>
        <v>14.868971617589967</v>
      </c>
      <c r="L5" s="5">
        <f t="shared" ref="L5:L30" si="7">K5+I5</f>
        <v>40.235045437855867</v>
      </c>
      <c r="M5" s="8">
        <f t="shared" ref="M5:M21" si="8">L5-G5</f>
        <v>4.5437855867191956E-5</v>
      </c>
      <c r="N5" s="9">
        <f t="shared" si="4"/>
        <v>2.0645987458077106E-9</v>
      </c>
      <c r="Q5" s="24" t="s">
        <v>81</v>
      </c>
      <c r="R5" s="1" t="s">
        <v>16</v>
      </c>
      <c r="S5" s="24">
        <v>43473.597222222219</v>
      </c>
      <c r="T5" s="25">
        <v>0</v>
      </c>
      <c r="U5" s="25">
        <v>0</v>
      </c>
      <c r="V5" s="25">
        <v>4.7000000000000597</v>
      </c>
      <c r="W5" s="25">
        <v>2.000000000030866E-2</v>
      </c>
      <c r="X5" s="25">
        <v>4.5176400000000578</v>
      </c>
      <c r="Y5" s="25">
        <v>24.5</v>
      </c>
      <c r="Z5" s="25">
        <v>2.4657573602821291E-2</v>
      </c>
      <c r="AA5" s="25">
        <v>1.1712885050468431</v>
      </c>
      <c r="AB5" s="26">
        <v>2.4657573602821291E-2</v>
      </c>
      <c r="AC5" s="27"/>
      <c r="AD5" s="28">
        <v>0</v>
      </c>
      <c r="AE5" s="28">
        <v>0</v>
      </c>
      <c r="AF5" s="27"/>
      <c r="AG5" s="27"/>
      <c r="AH5" s="27">
        <v>51.637426900584792</v>
      </c>
      <c r="AI5" s="27">
        <v>1.1785113019775797</v>
      </c>
      <c r="AJ5" s="27">
        <v>0</v>
      </c>
      <c r="AK5" s="27">
        <v>0</v>
      </c>
      <c r="AL5" s="25">
        <v>50.867605193216363</v>
      </c>
      <c r="AM5" s="27">
        <v>1.0832286632126924</v>
      </c>
      <c r="AN5" s="29"/>
      <c r="AO5" s="29"/>
      <c r="AP5" s="29"/>
      <c r="AQ5" s="29"/>
      <c r="AR5" s="29">
        <f>J2</f>
        <v>0.24795990135915144</v>
      </c>
      <c r="AS5" s="30"/>
      <c r="AT5" s="30">
        <v>96.12</v>
      </c>
      <c r="AU5" s="30">
        <v>96.12</v>
      </c>
      <c r="AV5" s="30"/>
    </row>
    <row r="6" spans="1:48" x14ac:dyDescent="0.25">
      <c r="A6" s="12">
        <f t="shared" si="2"/>
        <v>24</v>
      </c>
      <c r="B6" s="19"/>
      <c r="C6" s="20">
        <f>C5+$A$2</f>
        <v>92.666666666802485</v>
      </c>
      <c r="D6" s="21">
        <f>(D8-D4)/4*2+D4</f>
        <v>9.2750000000000554</v>
      </c>
      <c r="E6" s="21">
        <f t="shared" ref="E6" si="9">(E8-E4)/4*2+E4</f>
        <v>8.845872500000052</v>
      </c>
      <c r="F6" s="3">
        <f t="shared" si="3"/>
        <v>2.7985628596555231E-3</v>
      </c>
      <c r="G6" s="22">
        <f t="shared" ref="G6" si="10">(G8-G4)/4*2+G4</f>
        <v>34.25</v>
      </c>
      <c r="H6" s="23"/>
      <c r="I6" s="5">
        <f t="shared" si="0"/>
        <v>22.081436178243152</v>
      </c>
      <c r="J6" s="58">
        <v>5.9167046427721748E-2</v>
      </c>
      <c r="K6" s="5">
        <f t="shared" si="1"/>
        <v>12.168609951181637</v>
      </c>
      <c r="L6" s="5">
        <f t="shared" si="7"/>
        <v>34.250046129424788</v>
      </c>
      <c r="M6" s="8">
        <f t="shared" si="8"/>
        <v>4.6129424788432516E-5</v>
      </c>
      <c r="N6" s="9">
        <f t="shared" si="4"/>
        <v>2.1279238313116522E-9</v>
      </c>
      <c r="Q6" s="24" t="s">
        <v>81</v>
      </c>
      <c r="R6" s="1" t="s">
        <v>17</v>
      </c>
      <c r="S6" s="24">
        <v>43474.638888888891</v>
      </c>
      <c r="T6" s="31">
        <v>0.91666666667151731</v>
      </c>
      <c r="U6" s="31">
        <v>22.000000000116415</v>
      </c>
      <c r="V6" s="25">
        <v>6.8200000000000927</v>
      </c>
      <c r="W6" s="25">
        <v>2.000000000030866E-2</v>
      </c>
      <c r="X6" s="25">
        <v>6.5315140000000884</v>
      </c>
      <c r="Y6" s="25">
        <v>30</v>
      </c>
      <c r="Z6" s="25">
        <v>1.6922589233517665E-2</v>
      </c>
      <c r="AA6" s="25">
        <v>1.7066615589845873</v>
      </c>
      <c r="AB6" s="26">
        <v>1.1396642640820668E-2</v>
      </c>
      <c r="AC6" s="27"/>
      <c r="AD6" s="28">
        <v>0</v>
      </c>
      <c r="AE6" s="28">
        <v>0</v>
      </c>
      <c r="AF6" s="27"/>
      <c r="AG6" s="27"/>
      <c r="AH6" s="27">
        <v>55.204678362573091</v>
      </c>
      <c r="AI6" s="27">
        <v>0.37216146378239284</v>
      </c>
      <c r="AJ6" s="27">
        <v>0</v>
      </c>
      <c r="AK6" s="27">
        <v>0</v>
      </c>
      <c r="AL6" s="25">
        <v>54.014796934923957</v>
      </c>
      <c r="AM6" s="27">
        <v>0.33531747886793595</v>
      </c>
      <c r="AN6" s="29"/>
      <c r="AO6" s="29"/>
      <c r="AP6" s="29">
        <v>49.422514619883039</v>
      </c>
      <c r="AQ6" s="29">
        <v>0.17574291345279866</v>
      </c>
      <c r="AR6" s="29">
        <f>J3</f>
        <v>0.18569290626507148</v>
      </c>
      <c r="AS6" s="30"/>
      <c r="AT6" s="30">
        <v>95.77</v>
      </c>
      <c r="AU6" s="30">
        <v>95.77</v>
      </c>
      <c r="AV6" s="30"/>
    </row>
    <row r="7" spans="1:48" x14ac:dyDescent="0.25">
      <c r="A7" s="12">
        <f t="shared" si="2"/>
        <v>24</v>
      </c>
      <c r="B7" s="19"/>
      <c r="C7" s="20">
        <f>C6+$A$2</f>
        <v>116.66666666680248</v>
      </c>
      <c r="D7" s="21">
        <f>(D8-D4)/4*3+D4</f>
        <v>9.8775000000000723</v>
      </c>
      <c r="E7" s="21">
        <f t="shared" ref="E7" si="11">(E8-E4)/4*3+E4</f>
        <v>9.3988402500000685</v>
      </c>
      <c r="F7" s="3">
        <f t="shared" si="3"/>
        <v>2.6223681170796328E-3</v>
      </c>
      <c r="G7" s="22">
        <f t="shared" ref="G7" si="12">(G8-G4)/4*3+G4</f>
        <v>28.265000000000001</v>
      </c>
      <c r="H7" s="23"/>
      <c r="I7" s="5">
        <f t="shared" si="0"/>
        <v>18.796798536220404</v>
      </c>
      <c r="J7" s="58">
        <v>4.3246500041417016E-2</v>
      </c>
      <c r="K7" s="5">
        <f t="shared" si="1"/>
        <v>9.4682396483822604</v>
      </c>
      <c r="L7" s="5">
        <f t="shared" si="7"/>
        <v>28.265038184602666</v>
      </c>
      <c r="M7" s="8">
        <f t="shared" si="8"/>
        <v>3.8184602665580769E-5</v>
      </c>
      <c r="N7" s="9">
        <f t="shared" si="4"/>
        <v>1.4580638807282779E-9</v>
      </c>
      <c r="Q7" s="24" t="s">
        <v>81</v>
      </c>
      <c r="R7" s="1" t="s">
        <v>46</v>
      </c>
      <c r="S7" s="24">
        <v>43475.583333333336</v>
      </c>
      <c r="T7" s="31">
        <v>1.8611111111167702</v>
      </c>
      <c r="U7" s="31">
        <v>44.666666666802485</v>
      </c>
      <c r="V7" s="25">
        <v>8.0700000000000216</v>
      </c>
      <c r="W7" s="25">
        <v>9.9999999996214228E-3</v>
      </c>
      <c r="X7" s="25">
        <v>7.7399370000000207</v>
      </c>
      <c r="Y7" s="25">
        <v>36</v>
      </c>
      <c r="Z7" s="25">
        <v>7.4247357541028635E-3</v>
      </c>
      <c r="AA7" s="25">
        <v>3.88985325267253</v>
      </c>
      <c r="AB7" s="26">
        <v>6.1687744323641385E-3</v>
      </c>
      <c r="AC7" s="27">
        <v>5.8436700000000004</v>
      </c>
      <c r="AD7" s="28">
        <v>1.7855108195241429E-2</v>
      </c>
      <c r="AE7" s="28">
        <v>1.8616524027986057E-2</v>
      </c>
      <c r="AF7" s="27"/>
      <c r="AG7" s="27"/>
      <c r="AH7" s="27">
        <v>55.994152046783618</v>
      </c>
      <c r="AI7" s="27">
        <v>1.1578356651007768</v>
      </c>
      <c r="AJ7" s="27">
        <v>0</v>
      </c>
      <c r="AK7" s="27">
        <v>0</v>
      </c>
      <c r="AL7" s="25">
        <v>54.563961056388877</v>
      </c>
      <c r="AM7" s="27">
        <v>1.0202847880868047</v>
      </c>
      <c r="AN7" s="29"/>
      <c r="AO7" s="29"/>
      <c r="AP7" s="29">
        <v>47.317251461988306</v>
      </c>
      <c r="AQ7" s="29">
        <v>0.87871456726398223</v>
      </c>
      <c r="AR7" s="29">
        <f>J4</f>
        <v>0.11463618871828012</v>
      </c>
      <c r="AS7" s="30"/>
      <c r="AT7" s="30">
        <v>95.91</v>
      </c>
      <c r="AU7" s="30">
        <v>95.91</v>
      </c>
      <c r="AV7" s="30"/>
    </row>
    <row r="8" spans="1:48" x14ac:dyDescent="0.25">
      <c r="A8" s="12">
        <f t="shared" si="2"/>
        <v>24.499999999883585</v>
      </c>
      <c r="B8" s="1" t="s">
        <v>58</v>
      </c>
      <c r="C8" s="13">
        <f>U8</f>
        <v>141.16666666668607</v>
      </c>
      <c r="D8" s="2">
        <f>V8</f>
        <v>10.480000000000089</v>
      </c>
      <c r="E8" s="2">
        <f>X8</f>
        <v>9.951808000000085</v>
      </c>
      <c r="F8" s="3">
        <f t="shared" si="3"/>
        <v>2.4167034934599934E-3</v>
      </c>
      <c r="G8" s="32">
        <v>22.28</v>
      </c>
      <c r="H8" s="14"/>
      <c r="I8" s="5">
        <f t="shared" si="0"/>
        <v>15.319465736843506</v>
      </c>
      <c r="J8" s="57">
        <v>2.936380356498575E-2</v>
      </c>
      <c r="K8" s="5">
        <f t="shared" si="1"/>
        <v>6.9605557673016385</v>
      </c>
      <c r="L8" s="5">
        <f t="shared" si="7"/>
        <v>22.280021504145147</v>
      </c>
      <c r="M8" s="8">
        <f t="shared" si="8"/>
        <v>2.1504145145456732E-5</v>
      </c>
      <c r="N8" s="9">
        <f t="shared" si="4"/>
        <v>4.6242825843687036E-10</v>
      </c>
      <c r="Q8" s="24" t="s">
        <v>81</v>
      </c>
      <c r="R8" s="1" t="s">
        <v>58</v>
      </c>
      <c r="S8" s="24">
        <v>43479.604166666664</v>
      </c>
      <c r="T8" s="31">
        <v>5.8819444444452529</v>
      </c>
      <c r="U8" s="31">
        <v>141.16666666668607</v>
      </c>
      <c r="V8" s="25">
        <v>10.480000000000089</v>
      </c>
      <c r="W8" s="25">
        <v>6.0000000000215437E-2</v>
      </c>
      <c r="X8" s="25">
        <v>9.951808000000085</v>
      </c>
      <c r="Y8" s="25">
        <v>39</v>
      </c>
      <c r="Z8" s="25">
        <v>2.7079294985633134E-3</v>
      </c>
      <c r="AA8" s="25">
        <v>10.665393075652036</v>
      </c>
      <c r="AB8" s="26">
        <v>1.3503468141403809E-3</v>
      </c>
      <c r="AC8" s="27"/>
      <c r="AD8" s="28">
        <v>0</v>
      </c>
      <c r="AE8" s="28">
        <v>0</v>
      </c>
      <c r="AF8" s="27"/>
      <c r="AG8" s="27"/>
      <c r="AH8" s="27">
        <v>26.198830409356727</v>
      </c>
      <c r="AI8" s="27">
        <v>1.1578356651007804</v>
      </c>
      <c r="AJ8" s="27">
        <v>0</v>
      </c>
      <c r="AK8" s="27">
        <v>0</v>
      </c>
      <c r="AL8" s="25">
        <v>25.338435500163737</v>
      </c>
      <c r="AM8" s="27">
        <v>1.0088222150023098</v>
      </c>
      <c r="AN8" s="29"/>
      <c r="AO8" s="29"/>
      <c r="AP8" s="29">
        <v>21.220760233918128</v>
      </c>
      <c r="AQ8" s="29">
        <v>0.23776982408319625</v>
      </c>
      <c r="AR8" s="29">
        <f>J8</f>
        <v>2.936380356498575E-2</v>
      </c>
      <c r="AS8" s="30"/>
      <c r="AT8" s="30">
        <v>94.960000000000008</v>
      </c>
      <c r="AU8" s="30"/>
      <c r="AV8" s="30"/>
    </row>
    <row r="9" spans="1:48" x14ac:dyDescent="0.25">
      <c r="A9" s="12">
        <f t="shared" si="2"/>
        <v>24</v>
      </c>
      <c r="B9" s="19"/>
      <c r="C9" s="20">
        <f>C8+$A$2</f>
        <v>165.16666666668607</v>
      </c>
      <c r="D9" s="21">
        <f>(D10-D8)/2+D8</f>
        <v>10.53000000000015</v>
      </c>
      <c r="E9" s="21">
        <f t="shared" ref="E9" si="13">(E10-E8)/2+E8</f>
        <v>9.9490330000001421</v>
      </c>
      <c r="F9" s="3">
        <f t="shared" si="3"/>
        <v>1.9831863554141166E-4</v>
      </c>
      <c r="G9" s="22">
        <f t="shared" ref="G9" si="14">(G10-G8)/2+G8</f>
        <v>17.29</v>
      </c>
      <c r="H9" s="23"/>
      <c r="I9" s="5">
        <f t="shared" si="0"/>
        <v>12.227523252174908</v>
      </c>
      <c r="J9" s="58">
        <v>2.119859792957958E-2</v>
      </c>
      <c r="K9" s="5">
        <f t="shared" si="1"/>
        <v>5.0624391218339664</v>
      </c>
      <c r="L9" s="5">
        <f t="shared" si="7"/>
        <v>17.289962374008873</v>
      </c>
      <c r="M9" s="8">
        <f t="shared" si="8"/>
        <v>-3.7625991126333247E-5</v>
      </c>
      <c r="N9" s="9">
        <f t="shared" si="4"/>
        <v>1.4157152082389082E-9</v>
      </c>
      <c r="Q9" s="24" t="s">
        <v>81</v>
      </c>
      <c r="R9" s="1" t="s">
        <v>59</v>
      </c>
      <c r="S9" s="24">
        <v>43481.597222222219</v>
      </c>
      <c r="T9" s="31">
        <v>7.875</v>
      </c>
      <c r="U9" s="31">
        <v>189</v>
      </c>
      <c r="V9" s="25">
        <v>10.580000000000211</v>
      </c>
      <c r="W9" s="25">
        <v>1.9999999999953388E-2</v>
      </c>
      <c r="X9" s="25">
        <v>9.9462580000001992</v>
      </c>
      <c r="Y9" s="25">
        <v>44</v>
      </c>
      <c r="Z9" s="25">
        <v>1.9853827604054584E-4</v>
      </c>
      <c r="AA9" s="25">
        <v>145.46883905364876</v>
      </c>
      <c r="AB9" s="26">
        <v>9.9988559468386687E-4</v>
      </c>
      <c r="AC9" s="27">
        <v>3.6227</v>
      </c>
      <c r="AD9" s="28">
        <v>8.4430049046256058E-3</v>
      </c>
      <c r="AE9" s="28">
        <v>8.9809646895283538E-3</v>
      </c>
      <c r="AF9" s="27"/>
      <c r="AG9" s="27"/>
      <c r="AH9" s="27">
        <v>13.479532163742689</v>
      </c>
      <c r="AI9" s="27">
        <v>2.0675636876799193E-2</v>
      </c>
      <c r="AJ9" s="33">
        <v>0</v>
      </c>
      <c r="AK9" s="33">
        <v>0</v>
      </c>
      <c r="AL9" s="25">
        <v>13.037098178497066</v>
      </c>
      <c r="AM9" s="27">
        <v>1.7673534402287951E-2</v>
      </c>
      <c r="AN9" s="29"/>
      <c r="AO9" s="29"/>
      <c r="AP9" s="29">
        <v>14.225146198830409</v>
      </c>
      <c r="AQ9" s="29">
        <v>0.24810764252159581</v>
      </c>
      <c r="AR9" s="29">
        <f>J10</f>
        <v>1.1688309380918686E-2</v>
      </c>
      <c r="AS9" s="30"/>
      <c r="AT9" s="30">
        <v>94.01</v>
      </c>
      <c r="AU9" s="30">
        <v>94.01</v>
      </c>
      <c r="AV9" s="30"/>
    </row>
    <row r="10" spans="1:48" x14ac:dyDescent="0.25">
      <c r="A10" s="12">
        <f t="shared" si="2"/>
        <v>23.833333333313931</v>
      </c>
      <c r="B10" s="1" t="s">
        <v>59</v>
      </c>
      <c r="C10" s="13">
        <f>U9</f>
        <v>189</v>
      </c>
      <c r="D10" s="2">
        <f>V9</f>
        <v>10.580000000000211</v>
      </c>
      <c r="E10" s="2">
        <f>X9</f>
        <v>9.9462580000001992</v>
      </c>
      <c r="F10" s="3">
        <f t="shared" si="3"/>
        <v>1.987594524872172E-4</v>
      </c>
      <c r="G10" s="32">
        <v>12.3</v>
      </c>
      <c r="H10" s="14"/>
      <c r="I10" s="5">
        <f t="shared" si="0"/>
        <v>9.5285729769271175</v>
      </c>
      <c r="J10" s="57">
        <v>1.1688309380918686E-2</v>
      </c>
      <c r="K10" s="5">
        <f t="shared" si="1"/>
        <v>2.771129270805393</v>
      </c>
      <c r="L10" s="5">
        <f t="shared" si="7"/>
        <v>12.29970224773251</v>
      </c>
      <c r="M10" s="8">
        <f t="shared" si="8"/>
        <v>-2.9775226749073624E-4</v>
      </c>
      <c r="N10" s="9">
        <f t="shared" si="4"/>
        <v>8.8656412795874945E-8</v>
      </c>
      <c r="Q10" s="24" t="s">
        <v>81</v>
      </c>
      <c r="R10" s="1" t="s">
        <v>60</v>
      </c>
      <c r="S10" s="24">
        <v>43483.597222222219</v>
      </c>
      <c r="T10" s="31">
        <v>9.875</v>
      </c>
      <c r="U10" s="31">
        <v>237</v>
      </c>
      <c r="V10" s="25">
        <v>10.800000000000054</v>
      </c>
      <c r="W10" s="25">
        <v>4.0000000000262048E-2</v>
      </c>
      <c r="X10" s="25">
        <v>9.5688000000000475</v>
      </c>
      <c r="Y10" s="25">
        <v>44</v>
      </c>
      <c r="Z10" s="25">
        <v>4.287647437501152E-4</v>
      </c>
      <c r="AA10" s="25">
        <v>67.358925714664238</v>
      </c>
      <c r="AB10" s="26">
        <v>8.6537094444383224E-4</v>
      </c>
      <c r="AC10" s="27">
        <v>3.5649199999999999</v>
      </c>
      <c r="AD10" s="28">
        <v>8.1390997489045585E-3</v>
      </c>
      <c r="AE10" s="28">
        <v>9.1863428317207219E-3</v>
      </c>
      <c r="AF10" s="27"/>
      <c r="AG10" s="27"/>
      <c r="AH10" s="27">
        <v>9.6271929824561404</v>
      </c>
      <c r="AI10" s="27">
        <v>7.2364729068799011E-2</v>
      </c>
      <c r="AJ10" s="27">
        <v>0</v>
      </c>
      <c r="AK10" s="27">
        <v>0</v>
      </c>
      <c r="AL10" s="25">
        <v>9.323194724561402</v>
      </c>
      <c r="AM10" s="27">
        <v>6.1857370408009392E-2</v>
      </c>
      <c r="AN10" s="29"/>
      <c r="AO10" s="29"/>
      <c r="AP10" s="29">
        <v>8.3698830409356706</v>
      </c>
      <c r="AQ10" s="29">
        <v>0.54790437723519059</v>
      </c>
      <c r="AR10" s="29">
        <f>J12</f>
        <v>1.3943145347666011E-2</v>
      </c>
      <c r="AS10" s="30"/>
      <c r="AT10" s="30">
        <v>88.6</v>
      </c>
      <c r="AU10" s="30">
        <v>88.6</v>
      </c>
      <c r="AV10" s="30"/>
    </row>
    <row r="11" spans="1:48" x14ac:dyDescent="0.25">
      <c r="A11" s="12">
        <f t="shared" si="2"/>
        <v>24</v>
      </c>
      <c r="B11" s="19"/>
      <c r="C11" s="20">
        <f>C10+$A$2</f>
        <v>213</v>
      </c>
      <c r="D11" s="21">
        <f>(D12-D10)/2+D10</f>
        <v>10.690000000000133</v>
      </c>
      <c r="E11" s="21">
        <f t="shared" ref="E11" si="15">(E12-E10)/2+E10</f>
        <v>9.7575290000001225</v>
      </c>
      <c r="F11" s="3">
        <f t="shared" si="3"/>
        <v>4.3097077528304379E-4</v>
      </c>
      <c r="G11" s="22">
        <f t="shared" ref="G11" si="16">(G12-G10)/2+G10</f>
        <v>10.705</v>
      </c>
      <c r="H11" s="23"/>
      <c r="I11" s="5">
        <f t="shared" si="0"/>
        <v>6.7503831239565253</v>
      </c>
      <c r="J11" s="58">
        <v>1.6721978978812949E-2</v>
      </c>
      <c r="K11" s="5">
        <f t="shared" si="1"/>
        <v>3.9538357442041585</v>
      </c>
      <c r="L11" s="5">
        <f t="shared" si="7"/>
        <v>10.704218868160684</v>
      </c>
      <c r="M11" s="8">
        <f t="shared" si="8"/>
        <v>-7.8113183931627361E-4</v>
      </c>
      <c r="N11" s="9">
        <f t="shared" si="4"/>
        <v>6.1016695039362475E-7</v>
      </c>
      <c r="Q11" s="24" t="s">
        <v>81</v>
      </c>
      <c r="R11" s="1" t="s">
        <v>61</v>
      </c>
      <c r="S11" s="24">
        <v>43487.597222222219</v>
      </c>
      <c r="T11" s="31">
        <v>13.875</v>
      </c>
      <c r="U11" s="31">
        <v>333</v>
      </c>
      <c r="V11" s="25">
        <v>11.680000000000135</v>
      </c>
      <c r="W11" s="25">
        <v>2.000000000030866E-2</v>
      </c>
      <c r="X11" s="25">
        <v>9.3615200000001089</v>
      </c>
      <c r="Y11" s="25">
        <v>46</v>
      </c>
      <c r="Z11" s="25">
        <v>8.1595670072826898E-4</v>
      </c>
      <c r="AA11" s="25">
        <v>35.395422940400714</v>
      </c>
      <c r="AB11" s="26">
        <v>7.7213851272248991E-4</v>
      </c>
      <c r="AC11" s="27"/>
      <c r="AD11" s="28">
        <v>0</v>
      </c>
      <c r="AE11" s="28">
        <v>0</v>
      </c>
      <c r="AF11" s="27"/>
      <c r="AG11" s="27"/>
      <c r="AH11" s="27">
        <v>8.4722222222222214</v>
      </c>
      <c r="AI11" s="27">
        <v>3.1013455315198786E-2</v>
      </c>
      <c r="AJ11" s="27">
        <v>0</v>
      </c>
      <c r="AK11" s="27">
        <v>0</v>
      </c>
      <c r="AL11" s="25">
        <v>8.2104897255555507</v>
      </c>
      <c r="AM11" s="27">
        <v>2.6305612798351613E-2</v>
      </c>
      <c r="AN11" s="29"/>
      <c r="AO11" s="29"/>
      <c r="AP11" s="29">
        <v>6.8055555555555545</v>
      </c>
      <c r="AQ11" s="29">
        <v>0.27912109783679551</v>
      </c>
      <c r="AR11" s="29">
        <f>J16</f>
        <v>1.3748394705070926E-2</v>
      </c>
      <c r="AS11" s="30"/>
      <c r="AT11" s="30">
        <v>80.150000000000006</v>
      </c>
      <c r="AU11" s="30">
        <v>80.150000000000006</v>
      </c>
      <c r="AV11" s="30"/>
    </row>
    <row r="12" spans="1:48" x14ac:dyDescent="0.25">
      <c r="A12" s="12">
        <f t="shared" si="2"/>
        <v>24</v>
      </c>
      <c r="B12" s="1" t="s">
        <v>60</v>
      </c>
      <c r="C12" s="13">
        <f>U10</f>
        <v>237</v>
      </c>
      <c r="D12" s="2">
        <f>V10</f>
        <v>10.800000000000054</v>
      </c>
      <c r="E12" s="2">
        <f>X10</f>
        <v>9.5688000000000475</v>
      </c>
      <c r="F12" s="3">
        <f t="shared" si="3"/>
        <v>4.2655871221720156E-4</v>
      </c>
      <c r="G12" s="32">
        <v>9.11</v>
      </c>
      <c r="H12" s="14"/>
      <c r="I12" s="5">
        <f t="shared" si="0"/>
        <v>5.875028564386553</v>
      </c>
      <c r="J12" s="57">
        <v>1.3943145347666011E-2</v>
      </c>
      <c r="K12" s="5">
        <f t="shared" si="1"/>
        <v>3.2336377714057813</v>
      </c>
      <c r="L12" s="5">
        <f t="shared" si="7"/>
        <v>9.1086663357923339</v>
      </c>
      <c r="M12" s="8">
        <f t="shared" si="8"/>
        <v>-1.3336642076655636E-3</v>
      </c>
      <c r="N12" s="9">
        <f t="shared" si="4"/>
        <v>1.7786602188082155E-6</v>
      </c>
      <c r="Q12" s="24" t="s">
        <v>81</v>
      </c>
      <c r="R12" s="1" t="s">
        <v>62</v>
      </c>
      <c r="S12" s="24">
        <v>43490.583333333336</v>
      </c>
      <c r="T12" s="31">
        <v>16.86111111111677</v>
      </c>
      <c r="U12" s="31">
        <v>404.66666666680248</v>
      </c>
      <c r="V12" s="25">
        <v>11.83000000000014</v>
      </c>
      <c r="W12" s="25">
        <v>6.9999999999836859E-2</v>
      </c>
      <c r="X12" s="25">
        <v>8.8535720000001046</v>
      </c>
      <c r="Y12" s="25">
        <v>44</v>
      </c>
      <c r="Z12" s="25">
        <v>1.7805628730497964E-4</v>
      </c>
      <c r="AA12" s="25">
        <v>162.20226177053027</v>
      </c>
      <c r="AB12" s="26">
        <v>7.4295293440569178E-4</v>
      </c>
      <c r="AC12" s="27">
        <v>3.5309900000000001</v>
      </c>
      <c r="AD12" s="28">
        <v>7.3597333741187588E-3</v>
      </c>
      <c r="AE12" s="28">
        <v>9.8339569402976484E-3</v>
      </c>
      <c r="AF12" s="27"/>
      <c r="AG12" s="27"/>
      <c r="AH12" s="27">
        <v>4.1008771929824555</v>
      </c>
      <c r="AI12" s="27">
        <v>3.1013455315199251E-2</v>
      </c>
      <c r="AJ12" s="33">
        <v>0</v>
      </c>
      <c r="AK12" s="33">
        <v>0</v>
      </c>
      <c r="AL12" s="25">
        <v>3.9810627350614016</v>
      </c>
      <c r="AM12" s="27">
        <v>2.6510301603432321E-2</v>
      </c>
      <c r="AN12" s="29"/>
      <c r="AO12" s="29"/>
      <c r="AP12" s="29">
        <v>2.763157894736842</v>
      </c>
      <c r="AQ12" s="29">
        <v>0.14472945813759733</v>
      </c>
      <c r="AR12" s="29">
        <f>J19</f>
        <v>1.0673930714156321E-2</v>
      </c>
      <c r="AS12" s="30"/>
      <c r="AT12" s="30">
        <v>74.84</v>
      </c>
      <c r="AU12" s="30">
        <v>74.84</v>
      </c>
      <c r="AV12" s="30"/>
    </row>
    <row r="13" spans="1:48" x14ac:dyDescent="0.25">
      <c r="A13" s="12">
        <f t="shared" si="2"/>
        <v>24</v>
      </c>
      <c r="B13" s="19"/>
      <c r="C13" s="20">
        <f>C12+$A$2</f>
        <v>261</v>
      </c>
      <c r="D13" s="21">
        <f>(D16-D12)/4*1+D12</f>
        <v>11.020000000000074</v>
      </c>
      <c r="E13" s="21">
        <f t="shared" ref="E13" si="17">(E16-E12)/4*1+E12</f>
        <v>9.5169800000000624</v>
      </c>
      <c r="F13" s="3">
        <f t="shared" si="3"/>
        <v>8.4023623310817335E-4</v>
      </c>
      <c r="G13" s="22">
        <f t="shared" ref="G13" si="18">(G16-G12)/4*1+G12</f>
        <v>8.68</v>
      </c>
      <c r="H13" s="23"/>
      <c r="I13" s="5">
        <f t="shared" si="0"/>
        <v>4.9996740048165798</v>
      </c>
      <c r="J13" s="58">
        <v>1.6073485933669994E-2</v>
      </c>
      <c r="K13" s="5">
        <f t="shared" si="1"/>
        <v>3.6813001963574625</v>
      </c>
      <c r="L13" s="5">
        <f t="shared" si="7"/>
        <v>8.6809742011740418</v>
      </c>
      <c r="M13" s="8">
        <f t="shared" si="8"/>
        <v>9.7420117404212192E-4</v>
      </c>
      <c r="N13" s="9">
        <f t="shared" si="4"/>
        <v>9.4906792750504875E-7</v>
      </c>
      <c r="Q13" s="24" t="s">
        <v>81</v>
      </c>
      <c r="R13" s="1" t="s">
        <v>63</v>
      </c>
      <c r="S13" s="24">
        <v>43493.583333333336</v>
      </c>
      <c r="T13" s="31">
        <v>19.86111111111677</v>
      </c>
      <c r="U13" s="31">
        <v>476.66666666680248</v>
      </c>
      <c r="V13" s="25">
        <v>12.370000000000303</v>
      </c>
      <c r="W13" s="25">
        <v>4.9999999999883471E-2</v>
      </c>
      <c r="X13" s="25">
        <v>8.8927930000002178</v>
      </c>
      <c r="Y13" s="25">
        <v>50</v>
      </c>
      <c r="Z13" s="25">
        <v>6.1993761686269307E-4</v>
      </c>
      <c r="AA13" s="25">
        <v>46.587159316915262</v>
      </c>
      <c r="AB13" s="26">
        <v>7.2431454722769631E-4</v>
      </c>
      <c r="AC13" s="27"/>
      <c r="AD13" s="28">
        <v>0</v>
      </c>
      <c r="AE13" s="28">
        <v>0</v>
      </c>
      <c r="AF13" s="27"/>
      <c r="AG13" s="27"/>
      <c r="AH13" s="27">
        <v>3.0774853801169586</v>
      </c>
      <c r="AI13" s="27">
        <v>0.56858001411199177</v>
      </c>
      <c r="AJ13" s="27">
        <v>0</v>
      </c>
      <c r="AK13" s="27">
        <v>0</v>
      </c>
      <c r="AL13" s="25">
        <v>2.9871728266454651</v>
      </c>
      <c r="AM13" s="27">
        <v>0.47476431178351308</v>
      </c>
      <c r="AN13" s="29"/>
      <c r="AO13" s="29"/>
      <c r="AP13" s="29">
        <v>1.3888888888888886</v>
      </c>
      <c r="AQ13" s="29">
        <v>0.12405382126079781</v>
      </c>
      <c r="AR13" s="29">
        <f>J22</f>
        <v>1.1503597636321621E-2</v>
      </c>
      <c r="AS13" s="30"/>
      <c r="AT13" s="30">
        <v>71.89</v>
      </c>
      <c r="AU13" s="30">
        <v>71.89</v>
      </c>
      <c r="AV13" s="30"/>
    </row>
    <row r="14" spans="1:48" x14ac:dyDescent="0.25">
      <c r="A14" s="12">
        <f t="shared" si="2"/>
        <v>24</v>
      </c>
      <c r="B14" s="19"/>
      <c r="C14" s="20">
        <f>C13+$A$2</f>
        <v>285</v>
      </c>
      <c r="D14" s="21">
        <f>(D16-D12)/4*2+D12</f>
        <v>11.240000000000094</v>
      </c>
      <c r="E14" s="21">
        <f t="shared" ref="E14" si="19">(E16-E12)/4*2+E12</f>
        <v>9.4651600000000791</v>
      </c>
      <c r="F14" s="3">
        <f t="shared" si="3"/>
        <v>8.2362669753243019E-4</v>
      </c>
      <c r="G14" s="22">
        <f t="shared" ref="G14" si="20">(G16-G12)/4*2+G12</f>
        <v>8.25</v>
      </c>
      <c r="H14" s="23"/>
      <c r="I14" s="5">
        <f t="shared" si="0"/>
        <v>4.7636850012961487</v>
      </c>
      <c r="J14" s="58">
        <v>1.5297564351395213E-2</v>
      </c>
      <c r="K14" s="5">
        <f t="shared" si="1"/>
        <v>3.4845660981263435</v>
      </c>
      <c r="L14" s="5">
        <f t="shared" si="7"/>
        <v>8.2482510994224931</v>
      </c>
      <c r="M14" s="8">
        <f t="shared" si="8"/>
        <v>-1.7489005775068733E-3</v>
      </c>
      <c r="N14" s="9">
        <f t="shared" si="4"/>
        <v>3.0586532300038752E-6</v>
      </c>
      <c r="Q14" s="1" t="s">
        <v>81</v>
      </c>
      <c r="R14" s="1" t="s">
        <v>64</v>
      </c>
      <c r="S14" s="24">
        <v>43497.583333333336</v>
      </c>
      <c r="T14" s="31">
        <v>23.86111111111677</v>
      </c>
      <c r="U14" s="31">
        <v>572.66666666680248</v>
      </c>
      <c r="V14" s="25">
        <v>14.070000000000249</v>
      </c>
      <c r="W14" s="25">
        <v>9.9999999996214228E-3</v>
      </c>
      <c r="X14" s="25">
        <v>10.161354000000181</v>
      </c>
      <c r="Y14" s="25">
        <v>48</v>
      </c>
      <c r="Z14" s="25">
        <v>1.3413612991864017E-3</v>
      </c>
      <c r="AA14" s="25">
        <v>21.531210525343777</v>
      </c>
      <c r="AB14" s="26">
        <v>7.0807467011239683E-4</v>
      </c>
      <c r="AC14" s="27"/>
      <c r="AD14" s="28">
        <v>0</v>
      </c>
      <c r="AE14" s="28">
        <v>0</v>
      </c>
      <c r="AF14" s="27"/>
      <c r="AG14" s="27"/>
      <c r="AH14" s="27">
        <v>3.4429824561403506</v>
      </c>
      <c r="AI14" s="27">
        <v>7.2364729068799011E-2</v>
      </c>
      <c r="AJ14" s="27">
        <v>0</v>
      </c>
      <c r="AK14" s="27">
        <v>0</v>
      </c>
      <c r="AL14" s="25">
        <v>3.3275307564166643</v>
      </c>
      <c r="AM14" s="25">
        <v>6.0902155984301251E-2</v>
      </c>
      <c r="AN14" s="29"/>
      <c r="AO14" s="29"/>
      <c r="AP14" s="29">
        <v>2.1418128654970761</v>
      </c>
      <c r="AQ14" s="29">
        <v>0.19641855032959649</v>
      </c>
      <c r="AR14" s="29">
        <f>J26</f>
        <v>5.9130056366438043E-3</v>
      </c>
      <c r="AS14" s="30"/>
      <c r="AT14" s="30">
        <v>72.22</v>
      </c>
      <c r="AU14" s="30">
        <v>72.22</v>
      </c>
      <c r="AV14" s="30"/>
    </row>
    <row r="15" spans="1:48" x14ac:dyDescent="0.25">
      <c r="A15" s="12">
        <f t="shared" si="2"/>
        <v>24</v>
      </c>
      <c r="B15" s="19"/>
      <c r="C15" s="20">
        <f>C14+$A$2</f>
        <v>309</v>
      </c>
      <c r="D15" s="21">
        <f>(D16-D12)/4*3+D12</f>
        <v>11.460000000000115</v>
      </c>
      <c r="E15" s="21">
        <f t="shared" ref="E15" si="21">(E16-E12)/4*3+E12</f>
        <v>9.413340000000094</v>
      </c>
      <c r="F15" s="3">
        <f t="shared" si="3"/>
        <v>8.0766111754375489E-4</v>
      </c>
      <c r="G15" s="22">
        <f t="shared" ref="G15" si="22">(G16-G12)/4*3+G12</f>
        <v>7.8199999999999994</v>
      </c>
      <c r="H15" s="23"/>
      <c r="I15" s="5">
        <f t="shared" si="0"/>
        <v>4.5276959977757176</v>
      </c>
      <c r="J15" s="58">
        <v>1.4540646257773513E-2</v>
      </c>
      <c r="K15" s="5">
        <f t="shared" si="1"/>
        <v>3.2940670845285576</v>
      </c>
      <c r="L15" s="5">
        <f t="shared" si="7"/>
        <v>7.8217630823042752</v>
      </c>
      <c r="M15" s="8">
        <f t="shared" si="8"/>
        <v>1.7630823042757982E-3</v>
      </c>
      <c r="N15" s="9">
        <f t="shared" si="4"/>
        <v>3.1084592116504581E-6</v>
      </c>
      <c r="Q15" s="1" t="s">
        <v>81</v>
      </c>
      <c r="R15" s="1" t="s">
        <v>65</v>
      </c>
      <c r="S15" s="24">
        <v>43501.583333333336</v>
      </c>
      <c r="T15" s="31">
        <v>27.86111111111677</v>
      </c>
      <c r="U15" s="31">
        <v>669.25000000011642</v>
      </c>
      <c r="V15" s="25">
        <v>15.639999999999787</v>
      </c>
      <c r="W15" s="25">
        <v>3.9999999999906777E-2</v>
      </c>
      <c r="X15" s="25">
        <v>11.12160399999985</v>
      </c>
      <c r="Y15" s="25">
        <v>54</v>
      </c>
      <c r="Z15" s="25">
        <v>1.0952910853238016E-3</v>
      </c>
      <c r="AA15" s="25">
        <v>26.368453930028021</v>
      </c>
      <c r="AB15" s="26">
        <v>6.9779583268519377E-4</v>
      </c>
      <c r="AC15" s="27">
        <v>3.5375800000000002</v>
      </c>
      <c r="AD15" s="28">
        <v>5.5772467535722334E-3</v>
      </c>
      <c r="AE15" s="28">
        <v>7.8431257960515158E-3</v>
      </c>
      <c r="AF15" s="27"/>
      <c r="AG15" s="27"/>
      <c r="AH15" s="27">
        <v>4.3640350877192988</v>
      </c>
      <c r="AI15" s="27">
        <v>0.50655310348159077</v>
      </c>
      <c r="AJ15" s="27">
        <v>0</v>
      </c>
      <c r="AK15" s="27">
        <v>0</v>
      </c>
      <c r="AL15" s="25">
        <v>4.2038693564298271</v>
      </c>
      <c r="AM15" s="25">
        <v>0.41628534044117127</v>
      </c>
      <c r="AN15" s="29"/>
      <c r="AO15" s="29"/>
      <c r="AP15" s="29">
        <v>2.9970760233918123</v>
      </c>
      <c r="AQ15" s="29">
        <v>0.31013455315199479</v>
      </c>
      <c r="AR15" s="29">
        <f>J30</f>
        <v>6.3776389028745379E-3</v>
      </c>
      <c r="AS15" s="30"/>
      <c r="AT15" s="30">
        <v>71.11</v>
      </c>
      <c r="AU15" s="30">
        <v>71.11</v>
      </c>
      <c r="AV15" s="30"/>
    </row>
    <row r="16" spans="1:48" x14ac:dyDescent="0.25">
      <c r="A16" s="12">
        <f t="shared" si="2"/>
        <v>24</v>
      </c>
      <c r="B16" s="19" t="s">
        <v>61</v>
      </c>
      <c r="C16" s="13">
        <f>U11</f>
        <v>333</v>
      </c>
      <c r="D16" s="2">
        <f>V11</f>
        <v>11.680000000000135</v>
      </c>
      <c r="E16" s="2">
        <f>X11</f>
        <v>9.3615200000001089</v>
      </c>
      <c r="F16" s="3">
        <f t="shared" si="3"/>
        <v>7.9230275472871078E-4</v>
      </c>
      <c r="G16" s="32">
        <v>7.39</v>
      </c>
      <c r="H16" s="14"/>
      <c r="I16" s="5">
        <f t="shared" si="0"/>
        <v>4.2917069942552857</v>
      </c>
      <c r="J16" s="57">
        <v>1.3748394705070926E-2</v>
      </c>
      <c r="K16" s="5">
        <f t="shared" si="1"/>
        <v>3.0974902297494085</v>
      </c>
      <c r="L16" s="5">
        <f t="shared" si="7"/>
        <v>7.3891972240046941</v>
      </c>
      <c r="M16" s="8">
        <f>L16-G16</f>
        <v>-8.02775995305538E-4</v>
      </c>
      <c r="N16" s="9">
        <f t="shared" si="4"/>
        <v>6.4444929863879723E-7</v>
      </c>
      <c r="U16" s="34"/>
      <c r="V16" s="35"/>
      <c r="W16" s="36"/>
      <c r="X16" s="1"/>
      <c r="Y16" s="37"/>
      <c r="Z16" s="38"/>
      <c r="AA16" s="39"/>
      <c r="AB16" s="38"/>
      <c r="AC16" s="38"/>
      <c r="AD16" s="39"/>
      <c r="AE16" s="39"/>
      <c r="AF16" s="39"/>
      <c r="AG16" s="39"/>
      <c r="AH16" s="41"/>
      <c r="AI16" s="41"/>
      <c r="AJ16" s="41"/>
      <c r="AK16" s="41"/>
      <c r="AL16" s="41"/>
      <c r="AM16" s="1"/>
    </row>
    <row r="17" spans="1:39" x14ac:dyDescent="0.25">
      <c r="A17" s="12">
        <f t="shared" si="2"/>
        <v>24</v>
      </c>
      <c r="C17" s="20">
        <f>C16+$A$2</f>
        <v>357</v>
      </c>
      <c r="D17" s="21">
        <f>(D19-D16)/3*1+D16</f>
        <v>11.730000000000137</v>
      </c>
      <c r="E17" s="21">
        <f t="shared" ref="E17" si="23">(E19-E16)/3*1+E16</f>
        <v>9.1922040000001068</v>
      </c>
      <c r="F17" s="3">
        <f t="shared" si="3"/>
        <v>1.7798688605429982E-4</v>
      </c>
      <c r="G17" s="22">
        <f t="shared" ref="G17" si="24">(G19-G16)/3*1+G16</f>
        <v>6.84</v>
      </c>
      <c r="H17" s="23"/>
      <c r="I17" s="5">
        <f t="shared" si="0"/>
        <v>4.0557179907348546</v>
      </c>
      <c r="J17" s="58">
        <v>1.2509694471541391E-2</v>
      </c>
      <c r="K17" s="5">
        <f t="shared" si="1"/>
        <v>2.7852170225916901</v>
      </c>
      <c r="L17" s="5">
        <f t="shared" si="7"/>
        <v>6.8409350133265452</v>
      </c>
      <c r="M17" s="8">
        <f t="shared" si="8"/>
        <v>9.3501332654533087E-4</v>
      </c>
      <c r="N17" s="9">
        <f t="shared" si="4"/>
        <v>8.7424992081736558E-7</v>
      </c>
      <c r="U17" s="34"/>
      <c r="V17" s="35"/>
      <c r="W17" s="36"/>
      <c r="X17" s="1"/>
      <c r="Y17" s="37"/>
      <c r="Z17" s="38"/>
      <c r="AA17" s="54"/>
      <c r="AB17" s="38"/>
      <c r="AC17" s="38"/>
      <c r="AD17" s="39"/>
      <c r="AE17" s="39"/>
      <c r="AF17" s="39"/>
      <c r="AG17" s="39"/>
      <c r="AH17" s="41"/>
      <c r="AI17" s="41"/>
      <c r="AJ17" s="41"/>
      <c r="AK17" s="41"/>
      <c r="AL17" s="41"/>
      <c r="AM17" s="1"/>
    </row>
    <row r="18" spans="1:39" x14ac:dyDescent="0.25">
      <c r="A18" s="12">
        <f t="shared" si="2"/>
        <v>24</v>
      </c>
      <c r="C18" s="20">
        <f>C17+$A$2</f>
        <v>381</v>
      </c>
      <c r="D18" s="21">
        <f>(D19-D16)/3*2+D16</f>
        <v>11.780000000000138</v>
      </c>
      <c r="E18" s="21">
        <f t="shared" ref="E18" si="25">(E19-E16)/3*2+E16</f>
        <v>9.0228880000001066</v>
      </c>
      <c r="F18" s="3">
        <f t="shared" si="3"/>
        <v>1.7722981491902762E-4</v>
      </c>
      <c r="G18" s="22">
        <f t="shared" ref="G18" si="26">(G19-G16)/3*2+G16</f>
        <v>6.29</v>
      </c>
      <c r="H18" s="23"/>
      <c r="I18" s="5">
        <f t="shared" si="0"/>
        <v>3.7538715908831404</v>
      </c>
      <c r="J18" s="58">
        <v>1.1613507481158688E-2</v>
      </c>
      <c r="K18" s="5">
        <f t="shared" si="1"/>
        <v>2.5384932865439547</v>
      </c>
      <c r="L18" s="5">
        <f t="shared" si="7"/>
        <v>6.2923648774270955</v>
      </c>
      <c r="M18" s="8">
        <f t="shared" si="8"/>
        <v>2.3648774270954576E-3</v>
      </c>
      <c r="N18" s="9">
        <f t="shared" si="4"/>
        <v>5.5926452451856308E-6</v>
      </c>
      <c r="P18" s="36"/>
      <c r="Q18" s="1"/>
      <c r="R18" s="37"/>
      <c r="S18" s="38"/>
      <c r="T18" s="39"/>
      <c r="U18" s="38"/>
      <c r="V18" s="38"/>
      <c r="W18" s="41"/>
      <c r="X18" s="41"/>
      <c r="Y18" s="41"/>
      <c r="Z18" s="41"/>
      <c r="AA18" s="54"/>
      <c r="AB18" s="41"/>
      <c r="AC18" s="41"/>
      <c r="AD18" s="41"/>
      <c r="AE18" s="41"/>
      <c r="AF18" s="1"/>
    </row>
    <row r="19" spans="1:39" x14ac:dyDescent="0.25">
      <c r="A19" s="12">
        <f t="shared" si="2"/>
        <v>23.666666666802485</v>
      </c>
      <c r="B19" s="1" t="s">
        <v>62</v>
      </c>
      <c r="C19" s="13">
        <f>U12</f>
        <v>404.66666666680248</v>
      </c>
      <c r="D19" s="2">
        <f>V12</f>
        <v>11.83000000000014</v>
      </c>
      <c r="E19" s="2">
        <f>X12</f>
        <v>8.8535720000001046</v>
      </c>
      <c r="F19" s="3">
        <f t="shared" si="3"/>
        <v>1.7896477888016879E-4</v>
      </c>
      <c r="G19" s="32">
        <v>5.74</v>
      </c>
      <c r="H19" s="14"/>
      <c r="I19" s="5">
        <f t="shared" si="0"/>
        <v>3.4809122632420988</v>
      </c>
      <c r="J19" s="57">
        <v>1.0673930714156321E-2</v>
      </c>
      <c r="K19" s="5">
        <f t="shared" si="1"/>
        <v>2.2579431295565628</v>
      </c>
      <c r="L19" s="5">
        <f>K19+I19</f>
        <v>5.7388553927986621</v>
      </c>
      <c r="M19" s="8">
        <f t="shared" si="8"/>
        <v>-1.1446072013381325E-3</v>
      </c>
      <c r="N19" s="9">
        <f t="shared" si="4"/>
        <v>1.3101256453551123E-6</v>
      </c>
      <c r="AA19" s="54"/>
    </row>
    <row r="20" spans="1:39" x14ac:dyDescent="0.25">
      <c r="A20" s="12">
        <f t="shared" si="2"/>
        <v>24</v>
      </c>
      <c r="C20" s="20">
        <f>C19+$A$2</f>
        <v>428.66666666680248</v>
      </c>
      <c r="D20" s="21">
        <f>(D22-D19)/3+D19</f>
        <v>12.010000000000195</v>
      </c>
      <c r="E20" s="21">
        <f t="shared" ref="E20" si="27">(E22-E19)/3+E19</f>
        <v>8.866645666666809</v>
      </c>
      <c r="F20" s="3">
        <f t="shared" si="3"/>
        <v>6.2920658756671468E-4</v>
      </c>
      <c r="G20" s="22">
        <f t="shared" ref="G20" si="28">(G22-G19)/3+G19</f>
        <v>5.666666666666667</v>
      </c>
      <c r="H20" s="23"/>
      <c r="I20" s="5">
        <f t="shared" si="0"/>
        <v>3.1501787911797114</v>
      </c>
      <c r="J20" s="58">
        <v>1.1830748565906471E-2</v>
      </c>
      <c r="K20" s="5">
        <f t="shared" si="1"/>
        <v>2.5157212769696411</v>
      </c>
      <c r="L20" s="5">
        <f t="shared" si="7"/>
        <v>5.6659000681493525</v>
      </c>
      <c r="M20" s="8">
        <f t="shared" si="8"/>
        <v>-7.6659851731442075E-4</v>
      </c>
      <c r="N20" s="9">
        <f t="shared" si="4"/>
        <v>5.8767328674866826E-7</v>
      </c>
      <c r="AA20" s="54"/>
    </row>
    <row r="21" spans="1:39" x14ac:dyDescent="0.25">
      <c r="A21" s="12">
        <f t="shared" si="2"/>
        <v>24</v>
      </c>
      <c r="C21" s="20">
        <f>C20+$A$2</f>
        <v>452.66666666680248</v>
      </c>
      <c r="D21" s="21">
        <f>(D22-D19)/3*2+D19</f>
        <v>12.190000000000248</v>
      </c>
      <c r="E21" s="21">
        <f t="shared" ref="E21" si="29">(E22-E19)/3*2+E19</f>
        <v>8.8797193333335134</v>
      </c>
      <c r="F21" s="3">
        <f t="shared" si="3"/>
        <v>6.1984614172050378E-4</v>
      </c>
      <c r="G21" s="22">
        <f t="shared" ref="G21" si="30">(G22-G19)/3*2+G19</f>
        <v>5.5933333333333328</v>
      </c>
      <c r="H21" s="23"/>
      <c r="I21" s="5">
        <f t="shared" si="0"/>
        <v>3.1099326045328164</v>
      </c>
      <c r="J21" s="58">
        <v>1.1650890424434093E-2</v>
      </c>
      <c r="K21" s="5">
        <f t="shared" si="1"/>
        <v>2.4811314485641933</v>
      </c>
      <c r="L21" s="5">
        <f t="shared" si="7"/>
        <v>5.5910640530970097</v>
      </c>
      <c r="M21" s="8">
        <f t="shared" si="8"/>
        <v>-2.2692802363231124E-3</v>
      </c>
      <c r="N21" s="9">
        <f t="shared" si="4"/>
        <v>5.1496327909666809E-6</v>
      </c>
      <c r="AA21" s="55"/>
    </row>
    <row r="22" spans="1:39" x14ac:dyDescent="0.25">
      <c r="A22" s="12">
        <f t="shared" si="2"/>
        <v>24</v>
      </c>
      <c r="B22" s="19" t="s">
        <v>63</v>
      </c>
      <c r="C22" s="13">
        <f>U13</f>
        <v>476.66666666680248</v>
      </c>
      <c r="D22" s="2">
        <f>V13</f>
        <v>12.370000000000303</v>
      </c>
      <c r="E22" s="2">
        <f>X13</f>
        <v>8.8927930000002178</v>
      </c>
      <c r="F22" s="3">
        <f t="shared" si="3"/>
        <v>6.1076012130085848E-4</v>
      </c>
      <c r="G22" s="32">
        <v>5.52</v>
      </c>
      <c r="H22" s="14"/>
      <c r="I22" s="5">
        <f t="shared" si="0"/>
        <v>3.0696864178859204</v>
      </c>
      <c r="J22" s="57">
        <v>1.1503597636321621E-2</v>
      </c>
      <c r="K22" s="5">
        <f t="shared" si="1"/>
        <v>2.4533739704308166</v>
      </c>
      <c r="L22" s="5">
        <f t="shared" si="7"/>
        <v>5.5230603883167371</v>
      </c>
      <c r="M22" s="8">
        <f>L22-G22</f>
        <v>3.0603883167374946E-3</v>
      </c>
      <c r="N22" s="9">
        <f t="shared" si="4"/>
        <v>9.3659766492233551E-6</v>
      </c>
      <c r="AA22" s="54"/>
    </row>
    <row r="23" spans="1:39" x14ac:dyDescent="0.25">
      <c r="A23" s="12">
        <f t="shared" si="2"/>
        <v>24</v>
      </c>
      <c r="C23" s="20">
        <f>C22+$A$2</f>
        <v>500.66666666680248</v>
      </c>
      <c r="D23" s="21">
        <f>(D26-D22)/4+D22</f>
        <v>12.795000000000289</v>
      </c>
      <c r="E23" s="21">
        <f t="shared" ref="E23" si="31">(E26-E22)/4+E22</f>
        <v>9.2099332500002085</v>
      </c>
      <c r="F23" s="3">
        <f t="shared" si="3"/>
        <v>1.4075118003064057E-3</v>
      </c>
      <c r="G23" s="22">
        <f t="shared" ref="G23" si="32">(G26-G22)/4+G22</f>
        <v>5.0649999999999995</v>
      </c>
      <c r="H23" s="23"/>
      <c r="I23" s="5">
        <f t="shared" si="0"/>
        <v>3.0294402312390254</v>
      </c>
      <c r="J23" s="58">
        <v>9.3664744170259672E-3</v>
      </c>
      <c r="K23" s="5">
        <f t="shared" si="1"/>
        <v>2.0347046675886409</v>
      </c>
      <c r="L23" s="5">
        <f t="shared" si="7"/>
        <v>5.0641448988276663</v>
      </c>
      <c r="M23" s="8">
        <f t="shared" ref="M23:M28" si="33">L23-G23</f>
        <v>-8.5510117233322802E-4</v>
      </c>
      <c r="N23" s="9">
        <f t="shared" si="4"/>
        <v>7.3119801492566088E-7</v>
      </c>
      <c r="AA23" s="54"/>
    </row>
    <row r="24" spans="1:39" x14ac:dyDescent="0.25">
      <c r="A24" s="12">
        <f t="shared" si="2"/>
        <v>24</v>
      </c>
      <c r="C24" s="20">
        <f>C23+$A$2</f>
        <v>524.66666666680248</v>
      </c>
      <c r="D24" s="21">
        <f>(D26-D22)/4*2+D22</f>
        <v>13.220000000000276</v>
      </c>
      <c r="E24" s="21">
        <f t="shared" ref="E24" si="34">(E26-E22)/4*2+E22</f>
        <v>9.5270735000001991</v>
      </c>
      <c r="F24" s="3">
        <f t="shared" si="3"/>
        <v>1.3615152004911011E-3</v>
      </c>
      <c r="G24" s="22">
        <f t="shared" ref="G24" si="35">(G26-G22)/4*2+G22</f>
        <v>4.6099999999999994</v>
      </c>
      <c r="H24" s="23"/>
      <c r="I24" s="5">
        <f t="shared" si="0"/>
        <v>2.7797309368162435</v>
      </c>
      <c r="J24" s="58">
        <v>8.1392431627620634E-3</v>
      </c>
      <c r="K24" s="5">
        <f t="shared" si="1"/>
        <v>1.8300606489668092</v>
      </c>
      <c r="L24" s="5">
        <f t="shared" si="7"/>
        <v>4.6097915857830527</v>
      </c>
      <c r="M24" s="8">
        <f t="shared" si="33"/>
        <v>-2.0841421694672846E-4</v>
      </c>
      <c r="N24" s="9">
        <f t="shared" si="4"/>
        <v>4.3436485825517998E-8</v>
      </c>
      <c r="AA24" s="54"/>
    </row>
    <row r="25" spans="1:39" x14ac:dyDescent="0.25">
      <c r="A25" s="12">
        <f t="shared" si="2"/>
        <v>24</v>
      </c>
      <c r="C25" s="20">
        <f>C24+$A$2</f>
        <v>548.66666666680248</v>
      </c>
      <c r="D25" s="21">
        <f>(D26-D22)/4*3+D22</f>
        <v>13.645000000000262</v>
      </c>
      <c r="E25" s="21">
        <f t="shared" ref="E25" si="36">(E26-E22)/4*3+E22</f>
        <v>9.8442137500001898</v>
      </c>
      <c r="F25" s="3">
        <f t="shared" si="3"/>
        <v>1.3184299890316639E-3</v>
      </c>
      <c r="G25" s="22">
        <f t="shared" ref="G25" si="37">(G26-G22)/4*3+G22</f>
        <v>4.1550000000000002</v>
      </c>
      <c r="H25" s="23"/>
      <c r="I25" s="5">
        <f t="shared" si="0"/>
        <v>2.5300216423934612</v>
      </c>
      <c r="J25" s="58">
        <v>6.9906786117382054E-3</v>
      </c>
      <c r="K25" s="5">
        <f t="shared" si="1"/>
        <v>1.6250213215249765</v>
      </c>
      <c r="L25" s="5">
        <f t="shared" si="7"/>
        <v>4.1550429639184374</v>
      </c>
      <c r="M25" s="8">
        <f t="shared" si="33"/>
        <v>4.2963918437166626E-5</v>
      </c>
      <c r="N25" s="9">
        <f t="shared" si="4"/>
        <v>1.8458982874755064E-9</v>
      </c>
      <c r="AA25" s="54"/>
    </row>
    <row r="26" spans="1:39" x14ac:dyDescent="0.25">
      <c r="A26" s="12">
        <f t="shared" si="2"/>
        <v>24</v>
      </c>
      <c r="B26" s="1" t="s">
        <v>64</v>
      </c>
      <c r="C26" s="13">
        <f>U14</f>
        <v>572.66666666680248</v>
      </c>
      <c r="D26" s="2">
        <f>V14</f>
        <v>14.070000000000249</v>
      </c>
      <c r="E26" s="2">
        <f>X14</f>
        <v>10.161354000000181</v>
      </c>
      <c r="F26" s="3">
        <f t="shared" si="3"/>
        <v>1.2779882069164285E-3</v>
      </c>
      <c r="G26" s="32">
        <v>3.7</v>
      </c>
      <c r="H26" s="14"/>
      <c r="I26" s="5">
        <f t="shared" si="0"/>
        <v>2.2803123479706797</v>
      </c>
      <c r="J26" s="57">
        <v>5.9130056366438043E-3</v>
      </c>
      <c r="K26" s="5">
        <f t="shared" si="1"/>
        <v>1.4195164184401405</v>
      </c>
      <c r="L26" s="5">
        <f t="shared" si="7"/>
        <v>3.6998287664108203</v>
      </c>
      <c r="M26" s="8">
        <f t="shared" si="33"/>
        <v>-1.7123358917991993E-4</v>
      </c>
      <c r="N26" s="9">
        <f t="shared" si="4"/>
        <v>2.9320942063437593E-8</v>
      </c>
      <c r="AA26" s="54"/>
    </row>
    <row r="27" spans="1:39" x14ac:dyDescent="0.25">
      <c r="A27" s="12">
        <f t="shared" si="2"/>
        <v>24</v>
      </c>
      <c r="C27" s="20">
        <f>C26+$A$2</f>
        <v>596.66666666680248</v>
      </c>
      <c r="D27" s="21">
        <f>(D30-D26)/4+D26</f>
        <v>14.462500000000134</v>
      </c>
      <c r="E27" s="21">
        <f t="shared" ref="E27" si="38">(E30-E26)/4+E26</f>
        <v>10.401416500000098</v>
      </c>
      <c r="F27" s="3">
        <f t="shared" si="3"/>
        <v>1.1464258913953631E-3</v>
      </c>
      <c r="G27" s="22">
        <f t="shared" ref="G27" si="39">(G30-G26)/4+G26</f>
        <v>3.71</v>
      </c>
      <c r="H27" s="23"/>
      <c r="I27" s="5">
        <f t="shared" si="0"/>
        <v>2.0306030535478978</v>
      </c>
      <c r="J27" s="58">
        <v>6.8056238859278357E-3</v>
      </c>
      <c r="K27" s="5">
        <f t="shared" si="1"/>
        <v>1.6793097849078498</v>
      </c>
      <c r="L27" s="5">
        <f t="shared" si="7"/>
        <v>3.7099128384557476</v>
      </c>
      <c r="M27" s="8">
        <f t="shared" si="33"/>
        <v>-8.7161544252367662E-5</v>
      </c>
      <c r="N27" s="9">
        <f t="shared" si="4"/>
        <v>7.5971347964574469E-9</v>
      </c>
      <c r="AA27" s="55"/>
    </row>
    <row r="28" spans="1:39" x14ac:dyDescent="0.25">
      <c r="A28" s="12">
        <f t="shared" si="2"/>
        <v>24</v>
      </c>
      <c r="C28" s="20">
        <f>C27+$A$2</f>
        <v>620.66666666680248</v>
      </c>
      <c r="D28" s="21">
        <f>(D30-D26)/4*2+D26</f>
        <v>14.855000000000018</v>
      </c>
      <c r="E28" s="21">
        <f t="shared" ref="E28" si="40">(E30-E26)/4*2+E26</f>
        <v>10.641479000000015</v>
      </c>
      <c r="F28" s="3">
        <f t="shared" si="3"/>
        <v>1.1157256831153355E-3</v>
      </c>
      <c r="G28" s="22">
        <f t="shared" ref="G28" si="41">(G30-G26)/4*2+G26</f>
        <v>3.72</v>
      </c>
      <c r="H28" s="23"/>
      <c r="I28" s="5">
        <f t="shared" si="0"/>
        <v>2.036091169908838</v>
      </c>
      <c r="J28" s="58">
        <v>6.6690207022235774E-3</v>
      </c>
      <c r="K28" s="5">
        <f t="shared" si="1"/>
        <v>1.6840260686907373</v>
      </c>
      <c r="L28" s="5">
        <f t="shared" si="7"/>
        <v>3.7201172385995753</v>
      </c>
      <c r="M28" s="8">
        <f t="shared" si="33"/>
        <v>1.1723859957513127E-4</v>
      </c>
      <c r="N28" s="9">
        <f t="shared" si="4"/>
        <v>1.3744889230337972E-8</v>
      </c>
    </row>
    <row r="29" spans="1:39" x14ac:dyDescent="0.25">
      <c r="A29" s="12">
        <f t="shared" si="2"/>
        <v>24</v>
      </c>
      <c r="C29" s="20">
        <f>C28+$A$2</f>
        <v>644.66666666680248</v>
      </c>
      <c r="D29" s="21">
        <f>(D30-D26)/4*3+D26</f>
        <v>15.247499999999903</v>
      </c>
      <c r="E29" s="21">
        <f t="shared" ref="E29" si="42">(E30-E26)/4*3+E26</f>
        <v>10.881541499999933</v>
      </c>
      <c r="F29" s="3">
        <f t="shared" si="3"/>
        <v>1.0866269280789878E-3</v>
      </c>
      <c r="G29" s="22">
        <f t="shared" ref="G29" si="43">(G30-G26)/4*3+G26</f>
        <v>3.7300000000000004</v>
      </c>
      <c r="H29" s="23"/>
      <c r="I29" s="5">
        <f t="shared" si="0"/>
        <v>2.0415792862697781</v>
      </c>
      <c r="J29" s="58">
        <v>6.5414688944662111E-3</v>
      </c>
      <c r="K29" s="5">
        <f t="shared" si="1"/>
        <v>1.6895060293884994</v>
      </c>
      <c r="L29" s="5">
        <f t="shared" si="7"/>
        <v>3.7310853156582775</v>
      </c>
      <c r="M29" s="8">
        <f>L29-G29</f>
        <v>1.0853156582770751E-3</v>
      </c>
      <c r="N29" s="9">
        <f t="shared" si="4"/>
        <v>1.1779100781014008E-6</v>
      </c>
    </row>
    <row r="30" spans="1:39" x14ac:dyDescent="0.25">
      <c r="A30" s="12">
        <f t="shared" si="2"/>
        <v>24.583333333313931</v>
      </c>
      <c r="B30" s="1" t="s">
        <v>65</v>
      </c>
      <c r="C30" s="13">
        <f>U15</f>
        <v>669.25000000011642</v>
      </c>
      <c r="D30" s="2">
        <f>V15</f>
        <v>15.639999999999787</v>
      </c>
      <c r="E30" s="2">
        <f>X15</f>
        <v>11.12160399999985</v>
      </c>
      <c r="F30" s="3">
        <f t="shared" si="3"/>
        <v>1.0338785055743836E-3</v>
      </c>
      <c r="G30" s="32">
        <v>3.74</v>
      </c>
      <c r="H30" s="14"/>
      <c r="I30" s="5">
        <f t="shared" si="0"/>
        <v>2.0174309606384337</v>
      </c>
      <c r="J30" s="57">
        <v>6.3776389028745379E-3</v>
      </c>
      <c r="K30" s="5">
        <f t="shared" si="1"/>
        <v>1.7248664347607301</v>
      </c>
      <c r="L30" s="5">
        <f t="shared" si="7"/>
        <v>3.7422973953991638</v>
      </c>
      <c r="M30" s="8">
        <f>L30-G30</f>
        <v>2.2973953991636265E-3</v>
      </c>
      <c r="N30" s="9">
        <f t="shared" si="4"/>
        <v>5.2780256200981985E-6</v>
      </c>
    </row>
    <row r="31" spans="1:39" x14ac:dyDescent="0.25">
      <c r="E31" s="42"/>
      <c r="F31" s="42"/>
      <c r="G31" s="42"/>
      <c r="H31" s="23"/>
      <c r="I31" s="42"/>
      <c r="J31" s="44"/>
      <c r="K31" s="42"/>
      <c r="L31" s="42"/>
    </row>
    <row r="32" spans="1:39" x14ac:dyDescent="0.25">
      <c r="E32" s="42"/>
      <c r="F32" s="42"/>
      <c r="G32" s="42"/>
      <c r="H32" s="23"/>
      <c r="I32" s="42"/>
      <c r="J32" s="44"/>
      <c r="K32" s="42"/>
      <c r="L32" s="42"/>
    </row>
    <row r="33" spans="5:14" x14ac:dyDescent="0.25">
      <c r="E33" s="42"/>
      <c r="F33" s="42"/>
      <c r="G33" s="42"/>
      <c r="H33" s="23"/>
      <c r="I33" s="42"/>
      <c r="J33" s="44"/>
      <c r="K33" s="42"/>
      <c r="L33" s="42"/>
    </row>
    <row r="34" spans="5:14" x14ac:dyDescent="0.25">
      <c r="E34" s="42"/>
      <c r="F34" s="42"/>
      <c r="G34" s="42"/>
      <c r="H34" s="23"/>
      <c r="I34" s="42"/>
      <c r="J34" s="44"/>
      <c r="K34" s="42"/>
      <c r="L34" s="42"/>
    </row>
    <row r="35" spans="5:14" x14ac:dyDescent="0.25">
      <c r="E35" s="42"/>
      <c r="F35" s="42"/>
      <c r="G35" s="42"/>
      <c r="H35" s="23"/>
      <c r="I35" s="42"/>
      <c r="J35" s="44"/>
      <c r="K35" s="42"/>
      <c r="L35" s="42"/>
    </row>
    <row r="36" spans="5:14" x14ac:dyDescent="0.25">
      <c r="E36" s="30"/>
      <c r="F36" s="30"/>
      <c r="G36" s="30"/>
      <c r="H36" s="30"/>
      <c r="I36" s="30"/>
      <c r="K36" s="51"/>
      <c r="N36" s="52">
        <f>SUM(N3:N35)</f>
        <v>4.0417353962634271E-5</v>
      </c>
    </row>
    <row r="37" spans="5:14" x14ac:dyDescent="0.25">
      <c r="E37" s="30"/>
      <c r="F37" s="30"/>
      <c r="G37" s="30"/>
      <c r="H37" s="30"/>
      <c r="I37" s="30"/>
      <c r="K37" s="51"/>
    </row>
    <row r="38" spans="5:14" x14ac:dyDescent="0.25">
      <c r="E38" s="30"/>
      <c r="F38" s="30"/>
      <c r="G38" s="30"/>
      <c r="H38" s="30"/>
      <c r="I38" s="30"/>
      <c r="K38" s="51"/>
    </row>
    <row r="39" spans="5:14" x14ac:dyDescent="0.25">
      <c r="E39" s="30"/>
      <c r="F39" s="30"/>
      <c r="G39" s="30"/>
      <c r="H39" s="30"/>
      <c r="I39" s="30"/>
      <c r="K39" s="51"/>
    </row>
    <row r="40" spans="5:14" x14ac:dyDescent="0.25">
      <c r="E40" s="30"/>
      <c r="F40" s="30"/>
      <c r="G40" s="30"/>
      <c r="H40" s="30"/>
      <c r="I40" s="30"/>
      <c r="K40" s="51"/>
    </row>
    <row r="41" spans="5:14" x14ac:dyDescent="0.25">
      <c r="E41" s="30"/>
      <c r="F41" s="30"/>
      <c r="G41" s="30"/>
      <c r="H41" s="30"/>
      <c r="I41" s="30"/>
      <c r="K41" s="51"/>
    </row>
    <row r="42" spans="5:14" x14ac:dyDescent="0.25">
      <c r="E42" s="30"/>
      <c r="F42" s="30"/>
      <c r="G42" s="30"/>
      <c r="H42" s="30"/>
      <c r="I42" s="30"/>
      <c r="K42" s="51"/>
    </row>
    <row r="43" spans="5:14" x14ac:dyDescent="0.25">
      <c r="E43" s="30"/>
      <c r="F43" s="30"/>
      <c r="G43" s="30"/>
      <c r="H43" s="30"/>
      <c r="I43" s="30"/>
      <c r="K43" s="51"/>
    </row>
    <row r="44" spans="5:14" x14ac:dyDescent="0.25">
      <c r="E44" s="30"/>
      <c r="F44" s="30"/>
      <c r="G44" s="30"/>
      <c r="H44" s="30"/>
      <c r="I44" s="30"/>
      <c r="K44" s="51"/>
    </row>
    <row r="45" spans="5:14" x14ac:dyDescent="0.25">
      <c r="E45" s="30"/>
      <c r="F45" s="30"/>
      <c r="G45" s="30"/>
      <c r="H45" s="30"/>
      <c r="I45" s="30"/>
      <c r="K45" s="51"/>
      <c r="L45" s="46"/>
    </row>
    <row r="46" spans="5:14" x14ac:dyDescent="0.25">
      <c r="E46" s="30"/>
      <c r="F46" s="30"/>
      <c r="G46" s="30"/>
      <c r="H46" s="30"/>
      <c r="I46" s="30"/>
      <c r="K46" s="51"/>
      <c r="L46" s="46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4D5B-9259-4BD3-80F4-3B80A113644F}">
  <dimension ref="A1:AV46"/>
  <sheetViews>
    <sheetView tabSelected="1" zoomScale="85" zoomScaleNormal="85" workbookViewId="0">
      <selection activeCell="J1" sqref="J1"/>
    </sheetView>
  </sheetViews>
  <sheetFormatPr defaultColWidth="9.140625" defaultRowHeight="15" x14ac:dyDescent="0.25"/>
  <cols>
    <col min="5" max="5" width="13.85546875" bestFit="1" customWidth="1"/>
    <col min="6" max="6" width="13.85546875" customWidth="1"/>
    <col min="7" max="7" width="19.42578125" bestFit="1" customWidth="1"/>
    <col min="8" max="8" width="11" bestFit="1" customWidth="1"/>
    <col min="9" max="9" width="9" bestFit="1" customWidth="1"/>
    <col min="11" max="11" width="11" bestFit="1" customWidth="1"/>
    <col min="12" max="12" width="12.42578125" bestFit="1" customWidth="1"/>
    <col min="13" max="14" width="12.28515625" bestFit="1" customWidth="1"/>
    <col min="17" max="17" width="7.7109375" bestFit="1" customWidth="1"/>
    <col min="18" max="19" width="16.28515625" bestFit="1" customWidth="1"/>
    <col min="20" max="20" width="11.5703125" bestFit="1" customWidth="1"/>
    <col min="21" max="21" width="12.140625" bestFit="1" customWidth="1"/>
    <col min="22" max="22" width="7" bestFit="1" customWidth="1"/>
    <col min="23" max="23" width="7.7109375" bestFit="1" customWidth="1"/>
    <col min="24" max="24" width="11.5703125" bestFit="1" customWidth="1"/>
    <col min="25" max="25" width="8.140625" bestFit="1" customWidth="1"/>
    <col min="26" max="26" width="9.5703125" bestFit="1" customWidth="1"/>
    <col min="27" max="28" width="13.28515625" bestFit="1" customWidth="1"/>
    <col min="29" max="29" width="9" bestFit="1" customWidth="1"/>
    <col min="30" max="30" width="6.85546875" bestFit="1" customWidth="1"/>
    <col min="31" max="31" width="7.85546875" bestFit="1" customWidth="1"/>
    <col min="32" max="32" width="9.85546875" bestFit="1" customWidth="1"/>
    <col min="33" max="33" width="12.5703125" bestFit="1" customWidth="1"/>
    <col min="34" max="34" width="11.7109375" bestFit="1" customWidth="1"/>
    <col min="35" max="35" width="14.5703125" bestFit="1" customWidth="1"/>
    <col min="36" max="36" width="11.85546875" bestFit="1" customWidth="1"/>
    <col min="37" max="37" width="15" bestFit="1" customWidth="1"/>
    <col min="38" max="38" width="13.28515625" bestFit="1" customWidth="1"/>
    <col min="39" max="39" width="15.5703125" bestFit="1" customWidth="1"/>
    <col min="40" max="40" width="14.1406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Y1">
        <v>3.3</v>
      </c>
    </row>
    <row r="2" spans="1:48" x14ac:dyDescent="0.25">
      <c r="A2">
        <v>24</v>
      </c>
      <c r="B2" s="1" t="s">
        <v>16</v>
      </c>
      <c r="C2">
        <v>0</v>
      </c>
      <c r="D2" s="2">
        <f>V5</f>
        <v>4.9399999999998556</v>
      </c>
      <c r="E2" s="2">
        <f>X5</f>
        <v>4.7043619999998629</v>
      </c>
      <c r="F2" s="3">
        <f>Z5</f>
        <v>2.4795475759073191E-2</v>
      </c>
      <c r="G2" s="4">
        <v>45.61</v>
      </c>
      <c r="H2" s="14">
        <f>Z5</f>
        <v>2.4795475759073191E-2</v>
      </c>
      <c r="I2" s="5"/>
      <c r="J2" s="6">
        <f>G2/E2*H2</f>
        <v>0.24039851724237232</v>
      </c>
      <c r="K2" s="5"/>
      <c r="L2" s="56">
        <f>G2</f>
        <v>45.61</v>
      </c>
      <c r="M2" s="8">
        <f t="shared" ref="M2:M30" si="0">L2-G2</f>
        <v>0</v>
      </c>
      <c r="N2" s="9">
        <f>M2*M2</f>
        <v>0</v>
      </c>
    </row>
    <row r="3" spans="1:48" x14ac:dyDescent="0.25">
      <c r="A3" s="12">
        <f>C3-C2</f>
        <v>21.999999999941792</v>
      </c>
      <c r="B3" s="1" t="s">
        <v>17</v>
      </c>
      <c r="C3" s="13">
        <f>C2+$U$6</f>
        <v>21.999999999941792</v>
      </c>
      <c r="D3" s="2">
        <f>V6</f>
        <v>6.8999999999999062</v>
      </c>
      <c r="E3" s="2">
        <f>X6</f>
        <v>6.5963999999999103</v>
      </c>
      <c r="F3" s="59">
        <f>LN(D3/D2)/A3</f>
        <v>1.5188912745649192E-2</v>
      </c>
      <c r="G3" s="4">
        <v>44.97</v>
      </c>
      <c r="H3" s="14"/>
      <c r="I3" s="5">
        <f t="shared" ref="I3:I30" si="1">(G2)*EXP(-A3*0.025)</f>
        <v>26.314680851492287</v>
      </c>
      <c r="J3" s="57">
        <v>0.15007281122167307</v>
      </c>
      <c r="K3" s="5">
        <f t="shared" ref="K3:K30" si="2">((E3+E2)/2)*J3*A3</f>
        <v>18.65530834510789</v>
      </c>
      <c r="L3" s="5">
        <f>K3+I3</f>
        <v>44.969989196600181</v>
      </c>
      <c r="M3" s="8">
        <f t="shared" si="0"/>
        <v>-1.0803399817405079E-5</v>
      </c>
      <c r="N3" s="9">
        <f>M3*M3</f>
        <v>1.1671344761470811E-10</v>
      </c>
      <c r="Q3" s="17"/>
      <c r="R3" s="18" t="s">
        <v>18</v>
      </c>
      <c r="S3" s="18" t="s">
        <v>19</v>
      </c>
      <c r="T3" s="18" t="s">
        <v>0</v>
      </c>
      <c r="U3" s="18" t="s">
        <v>0</v>
      </c>
      <c r="V3" s="18" t="s">
        <v>82</v>
      </c>
      <c r="W3" s="18" t="s">
        <v>21</v>
      </c>
      <c r="X3" s="18" t="s">
        <v>22</v>
      </c>
      <c r="Y3" s="18" t="s">
        <v>23</v>
      </c>
      <c r="Z3" s="18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8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18" t="s">
        <v>35</v>
      </c>
      <c r="AL3" s="18" t="s">
        <v>36</v>
      </c>
      <c r="AM3" s="18" t="s">
        <v>37</v>
      </c>
      <c r="AN3" s="18" t="s">
        <v>38</v>
      </c>
      <c r="AO3" s="18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44</v>
      </c>
      <c r="AV3" s="18" t="s">
        <v>45</v>
      </c>
    </row>
    <row r="4" spans="1:48" x14ac:dyDescent="0.25">
      <c r="A4" s="12">
        <f t="shared" ref="A4:A30" si="3">C4-C3</f>
        <v>22.666666666686069</v>
      </c>
      <c r="B4" s="1" t="s">
        <v>46</v>
      </c>
      <c r="C4" s="13">
        <f>U7</f>
        <v>44.666666666627862</v>
      </c>
      <c r="D4" s="2">
        <f>V7</f>
        <v>8.2499999999999574</v>
      </c>
      <c r="E4" s="2">
        <f>X7</f>
        <v>7.8869999999999587</v>
      </c>
      <c r="F4" s="59">
        <f t="shared" ref="F4:F30" si="4">LN(D4/D3)/A4</f>
        <v>7.8834612680837336E-3</v>
      </c>
      <c r="G4" s="4">
        <v>44.27</v>
      </c>
      <c r="H4" s="14"/>
      <c r="I4" s="5">
        <f t="shared" si="1"/>
        <v>25.516592685788886</v>
      </c>
      <c r="J4" s="57">
        <v>0.11424858083376628</v>
      </c>
      <c r="K4" s="5">
        <f t="shared" si="2"/>
        <v>18.753356150690614</v>
      </c>
      <c r="L4" s="5">
        <f>K4+I4</f>
        <v>44.2699488364795</v>
      </c>
      <c r="M4" s="8">
        <f t="shared" si="0"/>
        <v>-5.1163520502939264E-5</v>
      </c>
      <c r="N4" s="9">
        <f t="shared" ref="N4:N30" si="5">M4*M4</f>
        <v>2.6177058302546863E-9</v>
      </c>
      <c r="Q4" s="18" t="s">
        <v>47</v>
      </c>
      <c r="R4" s="18"/>
      <c r="S4" s="18"/>
      <c r="T4" s="18" t="s">
        <v>48</v>
      </c>
      <c r="U4" s="18" t="s">
        <v>49</v>
      </c>
      <c r="V4" s="18" t="s">
        <v>50</v>
      </c>
      <c r="W4" s="18" t="s">
        <v>51</v>
      </c>
      <c r="X4" s="18" t="s">
        <v>50</v>
      </c>
      <c r="Y4" s="18"/>
      <c r="Z4" s="18" t="s">
        <v>52</v>
      </c>
      <c r="AA4" s="18" t="s">
        <v>48</v>
      </c>
      <c r="AB4" s="18" t="s">
        <v>52</v>
      </c>
      <c r="AC4" s="18" t="s">
        <v>50</v>
      </c>
      <c r="AD4" s="18" t="s">
        <v>53</v>
      </c>
      <c r="AE4" s="18" t="s">
        <v>53</v>
      </c>
      <c r="AF4" s="18" t="s">
        <v>54</v>
      </c>
      <c r="AG4" s="18" t="s">
        <v>54</v>
      </c>
      <c r="AH4" s="18" t="s">
        <v>54</v>
      </c>
      <c r="AI4" s="18" t="s">
        <v>54</v>
      </c>
      <c r="AJ4" s="18" t="s">
        <v>54</v>
      </c>
      <c r="AK4" s="18" t="s">
        <v>54</v>
      </c>
      <c r="AL4" s="18" t="s">
        <v>54</v>
      </c>
      <c r="AM4" s="18" t="s">
        <v>54</v>
      </c>
      <c r="AN4" s="18" t="s">
        <v>54</v>
      </c>
      <c r="AO4" s="18" t="s">
        <v>54</v>
      </c>
      <c r="AP4" s="18" t="s">
        <v>54</v>
      </c>
      <c r="AQ4" s="18" t="s">
        <v>54</v>
      </c>
      <c r="AR4" s="18" t="s">
        <v>55</v>
      </c>
      <c r="AS4" s="18" t="s">
        <v>55</v>
      </c>
      <c r="AT4" s="18" t="s">
        <v>56</v>
      </c>
      <c r="AU4" s="18" t="s">
        <v>56</v>
      </c>
      <c r="AV4" s="18" t="s">
        <v>56</v>
      </c>
    </row>
    <row r="5" spans="1:48" x14ac:dyDescent="0.25">
      <c r="A5" s="12">
        <f t="shared" si="3"/>
        <v>24</v>
      </c>
      <c r="B5" s="19"/>
      <c r="C5" s="20">
        <f>C4+$A$2</f>
        <v>68.666666666627862</v>
      </c>
      <c r="D5" s="21">
        <f>(D8-D4)/4+D4</f>
        <v>8.9749999999999552</v>
      </c>
      <c r="E5" s="21">
        <f t="shared" ref="E5" si="6">(E8-E4)/4+E4</f>
        <v>8.5681137499999576</v>
      </c>
      <c r="F5" s="59">
        <f t="shared" si="4"/>
        <v>3.5095722511563816E-3</v>
      </c>
      <c r="G5" s="22">
        <f>(G8-G4)/4+G4</f>
        <v>38.99</v>
      </c>
      <c r="H5" s="23"/>
      <c r="I5" s="5">
        <f t="shared" si="1"/>
        <v>24.295891129882548</v>
      </c>
      <c r="J5" s="58">
        <v>7.4414934957966222E-2</v>
      </c>
      <c r="K5" s="5">
        <f t="shared" si="2"/>
        <v>14.694074633186153</v>
      </c>
      <c r="L5" s="5">
        <f t="shared" ref="L5:L30" si="7">K5+I5</f>
        <v>38.989965763068703</v>
      </c>
      <c r="M5" s="8">
        <f t="shared" si="0"/>
        <v>-3.4236931298892159E-5</v>
      </c>
      <c r="N5" s="9">
        <f t="shared" si="5"/>
        <v>1.1721674647650616E-9</v>
      </c>
      <c r="Q5" s="24" t="s">
        <v>83</v>
      </c>
      <c r="R5" s="1" t="s">
        <v>16</v>
      </c>
      <c r="S5" s="24">
        <v>43578.604166666664</v>
      </c>
      <c r="T5" s="25">
        <v>0</v>
      </c>
      <c r="U5" s="25">
        <v>0</v>
      </c>
      <c r="V5" s="25">
        <v>4.9399999999998556</v>
      </c>
      <c r="W5" s="25">
        <v>2.8284271247395982E-2</v>
      </c>
      <c r="X5" s="25">
        <v>4.7043619999998629</v>
      </c>
      <c r="Y5" s="25">
        <v>22.5</v>
      </c>
      <c r="Z5" s="25">
        <v>2.4795475759073191E-2</v>
      </c>
      <c r="AA5" s="25">
        <v>1.1647742839845625</v>
      </c>
      <c r="AB5" s="26">
        <v>2.4795475759073191E-2</v>
      </c>
      <c r="AC5" s="27">
        <v>10.020709999999999</v>
      </c>
      <c r="AD5" s="28">
        <v>5.0297221031115294E-2</v>
      </c>
      <c r="AE5" s="28">
        <v>5.2816571491247813E-2</v>
      </c>
      <c r="AF5" s="27">
        <v>72.05262029026953</v>
      </c>
      <c r="AG5" s="27">
        <v>8.5336115438828344</v>
      </c>
      <c r="AH5" s="27"/>
      <c r="AI5" s="27"/>
      <c r="AJ5" s="27">
        <v>70.878018474297591</v>
      </c>
      <c r="AK5" s="27">
        <v>8.532815032836865</v>
      </c>
      <c r="AL5" s="25">
        <v>0</v>
      </c>
      <c r="AM5" s="27">
        <v>0</v>
      </c>
      <c r="AN5" s="29"/>
      <c r="AO5" s="29"/>
      <c r="AP5" s="29"/>
      <c r="AQ5" s="29"/>
      <c r="AR5" s="60">
        <f>J2</f>
        <v>0.24039851724237232</v>
      </c>
      <c r="AS5" s="30"/>
      <c r="AT5" s="30">
        <v>95.23</v>
      </c>
      <c r="AU5" s="30">
        <v>95.23</v>
      </c>
      <c r="AV5" s="30"/>
    </row>
    <row r="6" spans="1:48" x14ac:dyDescent="0.25">
      <c r="A6" s="12">
        <f t="shared" si="3"/>
        <v>24</v>
      </c>
      <c r="B6" s="19"/>
      <c r="C6" s="20">
        <f>C5+$A$2</f>
        <v>92.666666666627862</v>
      </c>
      <c r="D6" s="21">
        <f>(D8-D4)/4*2+D4</f>
        <v>9.6999999999999531</v>
      </c>
      <c r="E6" s="21">
        <f t="shared" ref="E6" si="8">(E8-E4)/4*2+E4</f>
        <v>9.2492274999999555</v>
      </c>
      <c r="F6" s="59">
        <f t="shared" si="4"/>
        <v>3.236789630624778E-3</v>
      </c>
      <c r="G6" s="22">
        <f>(G8-G4)/4*2+G4</f>
        <v>33.71</v>
      </c>
      <c r="H6" s="23"/>
      <c r="I6" s="5">
        <f t="shared" si="1"/>
        <v>21.39816569130609</v>
      </c>
      <c r="J6" s="58">
        <v>5.7581760082207195E-2</v>
      </c>
      <c r="K6" s="5">
        <f t="shared" si="2"/>
        <v>12.311446429923706</v>
      </c>
      <c r="L6" s="5">
        <f t="shared" si="7"/>
        <v>33.709612121229796</v>
      </c>
      <c r="M6" s="8">
        <f t="shared" si="0"/>
        <v>-3.8787877020496353E-4</v>
      </c>
      <c r="N6" s="9">
        <f t="shared" si="5"/>
        <v>1.5044994037571491E-7</v>
      </c>
      <c r="Q6" s="24" t="s">
        <v>83</v>
      </c>
      <c r="R6" s="1" t="s">
        <v>17</v>
      </c>
      <c r="S6" s="24">
        <v>43579.649305555555</v>
      </c>
      <c r="T6" s="31">
        <v>0.91666666666424135</v>
      </c>
      <c r="U6" s="31">
        <v>21.999999999941792</v>
      </c>
      <c r="V6" s="25">
        <v>6.8999999999999062</v>
      </c>
      <c r="W6" s="25">
        <v>2.828427124789841E-2</v>
      </c>
      <c r="X6" s="25">
        <v>6.5963999999999103</v>
      </c>
      <c r="Y6" s="25">
        <v>29.75</v>
      </c>
      <c r="Z6" s="25">
        <v>1.5188912745649189E-2</v>
      </c>
      <c r="AA6" s="25">
        <v>1.901461480947934</v>
      </c>
      <c r="AB6" s="26">
        <v>1.1214028706811343E-2</v>
      </c>
      <c r="AC6" s="27">
        <v>7.5137099999999997</v>
      </c>
      <c r="AD6" s="28">
        <v>2.7000871618218597E-2</v>
      </c>
      <c r="AE6" s="28">
        <v>2.8243589558806067E-2</v>
      </c>
      <c r="AF6" s="27">
        <v>68.785300636305138</v>
      </c>
      <c r="AG6" s="27">
        <v>0.49543479342447938</v>
      </c>
      <c r="AH6" s="27"/>
      <c r="AI6" s="27"/>
      <c r="AJ6" s="27">
        <v>67.2190593408165</v>
      </c>
      <c r="AK6" s="27">
        <v>0.49538855048460595</v>
      </c>
      <c r="AL6" s="25">
        <v>0</v>
      </c>
      <c r="AM6" s="27">
        <v>0</v>
      </c>
      <c r="AN6" s="29">
        <v>68.60656323729178</v>
      </c>
      <c r="AO6" s="29">
        <v>4.6712423380022132</v>
      </c>
      <c r="AP6" s="29"/>
      <c r="AQ6" s="29"/>
      <c r="AR6" s="60">
        <f>J3</f>
        <v>0.15007281122167307</v>
      </c>
      <c r="AS6" s="30"/>
      <c r="AT6" s="30">
        <v>95.6</v>
      </c>
      <c r="AU6" s="30">
        <v>95.6</v>
      </c>
      <c r="AV6" s="30"/>
    </row>
    <row r="7" spans="1:48" x14ac:dyDescent="0.25">
      <c r="A7" s="12">
        <f t="shared" si="3"/>
        <v>24</v>
      </c>
      <c r="B7" s="19"/>
      <c r="C7" s="20">
        <f>C6+$A$2</f>
        <v>116.66666666662786</v>
      </c>
      <c r="D7" s="21">
        <f>(D8-D4)/4*3+D4</f>
        <v>10.424999999999951</v>
      </c>
      <c r="E7" s="21">
        <f t="shared" ref="E7" si="9">(E8-E4)/4*3+E4</f>
        <v>9.9303412499999535</v>
      </c>
      <c r="F7" s="59">
        <f t="shared" si="4"/>
        <v>3.0033700906470073E-3</v>
      </c>
      <c r="G7" s="22">
        <f>(G8-G4)/4*3+G4</f>
        <v>28.43</v>
      </c>
      <c r="H7" s="23"/>
      <c r="I7" s="5">
        <f t="shared" si="1"/>
        <v>18.500440252729629</v>
      </c>
      <c r="J7" s="58">
        <v>4.3146074685035583E-2</v>
      </c>
      <c r="K7" s="5">
        <f t="shared" si="2"/>
        <v>9.930277268571249</v>
      </c>
      <c r="L7" s="5">
        <f t="shared" si="7"/>
        <v>28.430717521300878</v>
      </c>
      <c r="M7" s="8">
        <f t="shared" si="0"/>
        <v>7.1752130087787691E-4</v>
      </c>
      <c r="N7" s="9">
        <f t="shared" si="5"/>
        <v>5.1483681721348075E-7</v>
      </c>
      <c r="Q7" s="24" t="s">
        <v>83</v>
      </c>
      <c r="R7" s="1" t="s">
        <v>46</v>
      </c>
      <c r="S7" s="24">
        <v>43580.59375</v>
      </c>
      <c r="T7" s="31">
        <v>1.8611111111094942</v>
      </c>
      <c r="U7" s="31">
        <v>44.666666666627862</v>
      </c>
      <c r="V7" s="25">
        <v>8.2499999999999574</v>
      </c>
      <c r="W7" s="25">
        <v>1.4142135623697991E-2</v>
      </c>
      <c r="X7" s="25">
        <v>7.8869999999999587</v>
      </c>
      <c r="Y7" s="25">
        <v>37.5</v>
      </c>
      <c r="Z7" s="25">
        <v>7.8834612680837458E-3</v>
      </c>
      <c r="AA7" s="25">
        <v>3.6635091543173481</v>
      </c>
      <c r="AB7" s="26">
        <v>6.1490577792642238E-3</v>
      </c>
      <c r="AC7" s="27">
        <v>5.8749700000000002</v>
      </c>
      <c r="AD7" s="28">
        <v>1.765729408730703E-2</v>
      </c>
      <c r="AE7" s="28">
        <v>1.8469972894672625E-2</v>
      </c>
      <c r="AF7" s="27">
        <v>69.035532994923855</v>
      </c>
      <c r="AG7" s="27">
        <v>5.1363443889721312</v>
      </c>
      <c r="AH7" s="27"/>
      <c r="AI7" s="27"/>
      <c r="AJ7" s="27">
        <v>67.156040609137051</v>
      </c>
      <c r="AK7" s="27">
        <v>5.1361046806715667</v>
      </c>
      <c r="AL7" s="25">
        <v>0</v>
      </c>
      <c r="AM7" s="27">
        <v>0</v>
      </c>
      <c r="AN7" s="29">
        <v>61.29977836562523</v>
      </c>
      <c r="AO7" s="29">
        <v>4.8127951361234924</v>
      </c>
      <c r="AP7" s="29"/>
      <c r="AQ7" s="29"/>
      <c r="AR7" s="60">
        <f>J4</f>
        <v>0.11424858083376628</v>
      </c>
      <c r="AS7" s="30"/>
      <c r="AT7" s="30">
        <v>95.6</v>
      </c>
      <c r="AU7" s="30">
        <v>95.6</v>
      </c>
      <c r="AV7" s="30"/>
    </row>
    <row r="8" spans="1:48" x14ac:dyDescent="0.25">
      <c r="A8" s="12">
        <f t="shared" si="3"/>
        <v>24.500000000058208</v>
      </c>
      <c r="B8" s="1" t="s">
        <v>58</v>
      </c>
      <c r="C8" s="13">
        <f>U8</f>
        <v>141.16666666668607</v>
      </c>
      <c r="D8" s="2">
        <f>V8</f>
        <v>11.149999999999949</v>
      </c>
      <c r="E8" s="2">
        <f>X8</f>
        <v>10.611454999999951</v>
      </c>
      <c r="F8" s="59">
        <f t="shared" si="4"/>
        <v>2.7441930702490976E-3</v>
      </c>
      <c r="G8" s="32">
        <v>23.15</v>
      </c>
      <c r="H8" s="14"/>
      <c r="I8" s="5">
        <f t="shared" si="1"/>
        <v>15.408894777872266</v>
      </c>
      <c r="J8" s="57">
        <v>3.0743206540960896E-2</v>
      </c>
      <c r="K8" s="5">
        <f t="shared" si="2"/>
        <v>7.7361283892603971</v>
      </c>
      <c r="L8" s="5">
        <f t="shared" si="7"/>
        <v>23.145023167132663</v>
      </c>
      <c r="M8" s="8">
        <f t="shared" si="0"/>
        <v>-4.9768328673351903E-3</v>
      </c>
      <c r="N8" s="9">
        <f t="shared" si="5"/>
        <v>2.4768865389387812E-5</v>
      </c>
      <c r="Q8" s="24" t="s">
        <v>83</v>
      </c>
      <c r="R8" s="1" t="s">
        <v>58</v>
      </c>
      <c r="S8" s="24">
        <v>43584.614583333336</v>
      </c>
      <c r="T8" s="31">
        <v>5.8819444444452529</v>
      </c>
      <c r="U8" s="31">
        <v>141.16666666668607</v>
      </c>
      <c r="V8" s="25">
        <v>11.149999999999949</v>
      </c>
      <c r="W8" s="25">
        <v>7.0710678118992384E-2</v>
      </c>
      <c r="X8" s="25">
        <v>10.611454999999951</v>
      </c>
      <c r="Y8" s="25">
        <v>45</v>
      </c>
      <c r="Z8" s="25">
        <v>3.1215160368845271E-3</v>
      </c>
      <c r="AA8" s="25">
        <v>9.2522774773748306</v>
      </c>
      <c r="AB8" s="26">
        <v>1.4113882521492882E-3</v>
      </c>
      <c r="AC8" s="27">
        <v>3.65944</v>
      </c>
      <c r="AD8" s="28">
        <v>8.1378973822227099E-3</v>
      </c>
      <c r="AE8" s="28">
        <v>8.5509061492305451E-3</v>
      </c>
      <c r="AF8" s="27">
        <v>38.750268106098524</v>
      </c>
      <c r="AG8" s="27">
        <v>6.5518723701849009</v>
      </c>
      <c r="AH8" s="27"/>
      <c r="AI8" s="27"/>
      <c r="AJ8" s="27">
        <v>37.324451991134637</v>
      </c>
      <c r="AK8" s="27">
        <v>6.5503435219686921</v>
      </c>
      <c r="AL8" s="25">
        <v>0</v>
      </c>
      <c r="AM8" s="27">
        <v>0</v>
      </c>
      <c r="AN8" s="29">
        <v>39.879888467863012</v>
      </c>
      <c r="AO8" s="29">
        <v>3.8219255492745412</v>
      </c>
      <c r="AP8" s="29"/>
      <c r="AQ8" s="29"/>
      <c r="AR8" s="60">
        <f>J8</f>
        <v>3.0743206540960896E-2</v>
      </c>
      <c r="AS8" s="30"/>
      <c r="AT8" s="30">
        <v>95.17</v>
      </c>
      <c r="AU8" s="30">
        <v>95.17</v>
      </c>
      <c r="AV8" s="30"/>
    </row>
    <row r="9" spans="1:48" x14ac:dyDescent="0.25">
      <c r="A9" s="12">
        <f t="shared" si="3"/>
        <v>24</v>
      </c>
      <c r="B9" s="19"/>
      <c r="C9" s="20">
        <f>C8+$A$2</f>
        <v>165.16666666668607</v>
      </c>
      <c r="D9" s="21">
        <f>(D10-D8)/2+D8</f>
        <v>11.329999999999885</v>
      </c>
      <c r="E9" s="21">
        <f t="shared" ref="E9" si="10">(E10-E8)/2+E8</f>
        <v>10.686076999999891</v>
      </c>
      <c r="F9" s="59">
        <f t="shared" si="4"/>
        <v>6.6727404724089949E-4</v>
      </c>
      <c r="G9" s="22">
        <f>(G10-G8)/2+G8</f>
        <v>17.734999999999999</v>
      </c>
      <c r="H9" s="23"/>
      <c r="I9" s="5">
        <f t="shared" si="1"/>
        <v>12.70498937557671</v>
      </c>
      <c r="J9" s="58">
        <v>1.9690009665050377E-2</v>
      </c>
      <c r="K9" s="5">
        <f t="shared" si="2"/>
        <v>5.0321833310605983</v>
      </c>
      <c r="L9" s="5">
        <f t="shared" si="7"/>
        <v>17.73717270663731</v>
      </c>
      <c r="M9" s="8">
        <f t="shared" si="0"/>
        <v>2.1727066373102843E-3</v>
      </c>
      <c r="N9" s="9">
        <f t="shared" si="5"/>
        <v>4.7206541318121633E-6</v>
      </c>
      <c r="Q9" s="24" t="s">
        <v>83</v>
      </c>
      <c r="R9" s="1" t="s">
        <v>59</v>
      </c>
      <c r="S9" s="24">
        <v>43586.621527777781</v>
      </c>
      <c r="T9" s="31">
        <v>7.8888888888905058</v>
      </c>
      <c r="U9" s="31">
        <v>189.33333333337214</v>
      </c>
      <c r="V9" s="25">
        <v>11.50999999999982</v>
      </c>
      <c r="W9" s="25">
        <v>1.4142135624200421E-2</v>
      </c>
      <c r="X9" s="25">
        <v>10.760698999999832</v>
      </c>
      <c r="Y9" s="25"/>
      <c r="Z9" s="25">
        <v>6.5972439088525059E-4</v>
      </c>
      <c r="AA9" s="25">
        <v>43.777572759704896</v>
      </c>
      <c r="AB9" s="26">
        <v>1.0398983851997649E-3</v>
      </c>
      <c r="AC9" s="27">
        <v>3.5566</v>
      </c>
      <c r="AD9" s="28">
        <v>7.6618235521043517E-3</v>
      </c>
      <c r="AE9" s="28">
        <v>8.1953401990633775E-3</v>
      </c>
      <c r="AF9" s="27">
        <v>22.592407235289912</v>
      </c>
      <c r="AG9" s="27">
        <v>8.0887313212159653E-2</v>
      </c>
      <c r="AH9" s="27"/>
      <c r="AI9" s="27"/>
      <c r="AJ9" s="27">
        <v>21.734279831271909</v>
      </c>
      <c r="AK9" s="27">
        <v>8.0883538278292366E-2</v>
      </c>
      <c r="AL9" s="25">
        <v>0</v>
      </c>
      <c r="AM9" s="27">
        <v>0</v>
      </c>
      <c r="AN9" s="29">
        <v>18.681632944877386</v>
      </c>
      <c r="AO9" s="29">
        <v>1.971628259546389</v>
      </c>
      <c r="AP9" s="29"/>
      <c r="AQ9" s="29"/>
      <c r="AR9" s="60">
        <f>J10</f>
        <v>1.0119148687882601E-2</v>
      </c>
      <c r="AS9" s="30"/>
      <c r="AT9" s="30">
        <v>93.49</v>
      </c>
      <c r="AU9" s="30">
        <v>93.49</v>
      </c>
      <c r="AV9" s="30"/>
    </row>
    <row r="10" spans="1:48" x14ac:dyDescent="0.25">
      <c r="A10" s="12">
        <f t="shared" si="3"/>
        <v>24.166666666686069</v>
      </c>
      <c r="B10" s="1" t="s">
        <v>59</v>
      </c>
      <c r="C10" s="13">
        <f>U9</f>
        <v>189.33333333337214</v>
      </c>
      <c r="D10" s="2">
        <f>V9</f>
        <v>11.50999999999982</v>
      </c>
      <c r="E10" s="2">
        <f>X9</f>
        <v>10.760698999999832</v>
      </c>
      <c r="F10" s="59">
        <f t="shared" si="4"/>
        <v>6.522268011251687E-4</v>
      </c>
      <c r="G10" s="32">
        <v>12.32</v>
      </c>
      <c r="H10" s="14"/>
      <c r="I10" s="5">
        <f t="shared" si="1"/>
        <v>9.6927038450672747</v>
      </c>
      <c r="J10" s="57">
        <v>1.0119148687882601E-2</v>
      </c>
      <c r="K10" s="5">
        <f t="shared" si="2"/>
        <v>2.6223626422402591</v>
      </c>
      <c r="L10" s="5">
        <f t="shared" si="7"/>
        <v>12.315066487307533</v>
      </c>
      <c r="M10" s="8">
        <f t="shared" si="0"/>
        <v>-4.9335126924674455E-3</v>
      </c>
      <c r="N10" s="9">
        <f t="shared" si="5"/>
        <v>2.4339547486737385E-5</v>
      </c>
      <c r="Q10" s="24" t="s">
        <v>83</v>
      </c>
      <c r="R10" s="1" t="s">
        <v>60</v>
      </c>
      <c r="S10" s="24">
        <v>43588.607638888891</v>
      </c>
      <c r="T10" s="31">
        <v>9.875</v>
      </c>
      <c r="U10" s="31">
        <v>237</v>
      </c>
      <c r="V10" s="25">
        <v>11.739999999999995</v>
      </c>
      <c r="W10" s="25">
        <v>8.4852813741685518E-2</v>
      </c>
      <c r="X10" s="25">
        <v>10.594175999999996</v>
      </c>
      <c r="Y10" s="25">
        <v>46</v>
      </c>
      <c r="Z10" s="25">
        <v>4.1508234264735417E-4</v>
      </c>
      <c r="AA10" s="25">
        <v>69.579284773064657</v>
      </c>
      <c r="AB10" s="26">
        <v>8.8398463758327089E-4</v>
      </c>
      <c r="AC10" s="27">
        <v>3.5369700000000002</v>
      </c>
      <c r="AD10" s="28">
        <v>7.4702601273908984E-3</v>
      </c>
      <c r="AE10" s="28">
        <v>8.2782137936512623E-3</v>
      </c>
      <c r="AF10" s="27">
        <v>13.619789804818758</v>
      </c>
      <c r="AG10" s="27">
        <v>0.1921073688788785</v>
      </c>
      <c r="AH10" s="27"/>
      <c r="AI10" s="27"/>
      <c r="AJ10" s="27">
        <v>13.092131908200471</v>
      </c>
      <c r="AK10" s="27">
        <v>0.19205357607127188</v>
      </c>
      <c r="AL10" s="25">
        <v>0</v>
      </c>
      <c r="AM10" s="27">
        <v>0</v>
      </c>
      <c r="AN10" s="29">
        <v>12.325731035961965</v>
      </c>
      <c r="AO10" s="29">
        <v>0.30332742454559736</v>
      </c>
      <c r="AP10" s="29"/>
      <c r="AQ10" s="29"/>
      <c r="AR10" s="60">
        <f>J12</f>
        <v>1.0967665307969755E-2</v>
      </c>
      <c r="AS10" s="30"/>
      <c r="AT10" s="30">
        <v>90.24</v>
      </c>
      <c r="AU10" s="30">
        <v>90.24</v>
      </c>
      <c r="AV10" s="30"/>
    </row>
    <row r="11" spans="1:48" x14ac:dyDescent="0.25">
      <c r="A11" s="12">
        <f t="shared" si="3"/>
        <v>24</v>
      </c>
      <c r="B11" s="19"/>
      <c r="C11" s="20">
        <f>C10+$A$2</f>
        <v>213.33333333337214</v>
      </c>
      <c r="D11" s="21">
        <f>(D12-D10)/2+D10</f>
        <v>11.624999999999908</v>
      </c>
      <c r="E11" s="21">
        <f t="shared" ref="E11" si="11">(E12-E10)/2+E10</f>
        <v>10.677437499999915</v>
      </c>
      <c r="F11" s="59">
        <f t="shared" si="4"/>
        <v>4.1423869748485122E-4</v>
      </c>
      <c r="G11" s="22">
        <f>(G12-G10)/2+G10</f>
        <v>10.42</v>
      </c>
      <c r="H11" s="23"/>
      <c r="I11" s="5">
        <f t="shared" si="1"/>
        <v>6.7613593566784056</v>
      </c>
      <c r="J11" s="58">
        <v>1.4222813220135366E-2</v>
      </c>
      <c r="K11" s="5">
        <f t="shared" si="2"/>
        <v>3.6589273347271551</v>
      </c>
      <c r="L11" s="5">
        <f t="shared" si="7"/>
        <v>10.420286691405561</v>
      </c>
      <c r="M11" s="8">
        <f t="shared" si="0"/>
        <v>2.8669140556125683E-4</v>
      </c>
      <c r="N11" s="9">
        <f t="shared" si="5"/>
        <v>8.2191962022689042E-8</v>
      </c>
      <c r="Q11" s="24" t="s">
        <v>83</v>
      </c>
      <c r="R11" s="1" t="s">
        <v>61</v>
      </c>
      <c r="S11" s="24">
        <v>43592.607638888891</v>
      </c>
      <c r="T11" s="31">
        <v>13.875</v>
      </c>
      <c r="U11" s="31">
        <v>333</v>
      </c>
      <c r="V11" s="25">
        <v>12.509999999999977</v>
      </c>
      <c r="W11" s="25">
        <v>1.4142135623697991E-2</v>
      </c>
      <c r="X11" s="25">
        <v>10.189394999999982</v>
      </c>
      <c r="Y11" s="25">
        <v>50</v>
      </c>
      <c r="Z11" s="25">
        <v>6.6173447998820834E-4</v>
      </c>
      <c r="AA11" s="25">
        <v>43.64459371052525</v>
      </c>
      <c r="AB11" s="26">
        <v>7.5094880423015695E-4</v>
      </c>
      <c r="AC11" s="27">
        <v>3.5246900000000001</v>
      </c>
      <c r="AD11" s="28">
        <v>6.9861203399878367E-3</v>
      </c>
      <c r="AE11" s="28">
        <v>8.5771888765964841E-3</v>
      </c>
      <c r="AF11" s="27">
        <v>12.025452205619503</v>
      </c>
      <c r="AG11" s="27">
        <v>1.3144188396975938</v>
      </c>
      <c r="AH11" s="27"/>
      <c r="AI11" s="27"/>
      <c r="AJ11" s="27">
        <v>11.529005462214915</v>
      </c>
      <c r="AK11" s="27">
        <v>1.3143574970222525</v>
      </c>
      <c r="AL11" s="25">
        <v>0</v>
      </c>
      <c r="AM11" s="27">
        <v>0</v>
      </c>
      <c r="AN11" s="29">
        <v>11.053120754986773</v>
      </c>
      <c r="AO11" s="29">
        <v>0.58643302078815607</v>
      </c>
      <c r="AP11" s="29"/>
      <c r="AQ11" s="29"/>
      <c r="AR11" s="60">
        <f>J16</f>
        <v>1.1973039780427746E-2</v>
      </c>
      <c r="AS11" s="30"/>
      <c r="AT11" s="30">
        <v>81.45</v>
      </c>
      <c r="AU11" s="30">
        <v>81.45</v>
      </c>
      <c r="AV11" s="30"/>
    </row>
    <row r="12" spans="1:48" x14ac:dyDescent="0.25">
      <c r="A12" s="12">
        <f t="shared" si="3"/>
        <v>23.666666666627862</v>
      </c>
      <c r="B12" s="1" t="s">
        <v>60</v>
      </c>
      <c r="C12" s="13">
        <f>U10</f>
        <v>237</v>
      </c>
      <c r="D12" s="2">
        <f>V10</f>
        <v>11.739999999999995</v>
      </c>
      <c r="E12" s="2">
        <f>X10</f>
        <v>10.594175999999996</v>
      </c>
      <c r="F12" s="59">
        <f t="shared" si="4"/>
        <v>4.1593787013608879E-4</v>
      </c>
      <c r="G12" s="32">
        <v>8.52</v>
      </c>
      <c r="H12" s="14"/>
      <c r="I12" s="5">
        <f t="shared" si="1"/>
        <v>5.7664715076535797</v>
      </c>
      <c r="J12" s="57">
        <v>1.0967665307969755E-2</v>
      </c>
      <c r="K12" s="5">
        <f t="shared" si="2"/>
        <v>2.760715926232606</v>
      </c>
      <c r="L12" s="5">
        <f t="shared" si="7"/>
        <v>8.5271874338861853</v>
      </c>
      <c r="M12" s="8">
        <f t="shared" si="0"/>
        <v>7.1874338861857012E-3</v>
      </c>
      <c r="N12" s="9">
        <f t="shared" si="5"/>
        <v>5.1659205868290495E-5</v>
      </c>
      <c r="Q12" s="24" t="s">
        <v>83</v>
      </c>
      <c r="R12" s="1" t="s">
        <v>62</v>
      </c>
      <c r="S12" s="24">
        <v>43595.59375</v>
      </c>
      <c r="T12" s="31">
        <v>16.861111111109501</v>
      </c>
      <c r="U12" s="31">
        <v>404.66666666662786</v>
      </c>
      <c r="V12" s="25">
        <v>12.669999999999959</v>
      </c>
      <c r="W12" s="25">
        <v>1.4142135623195561E-2</v>
      </c>
      <c r="X12" s="25">
        <v>9.8483909999999693</v>
      </c>
      <c r="Y12" s="25">
        <v>52</v>
      </c>
      <c r="Z12" s="25">
        <v>1.7733027703581734E-4</v>
      </c>
      <c r="AA12" s="25">
        <v>162.86633622919121</v>
      </c>
      <c r="AB12" s="26">
        <v>6.997534355773317E-4</v>
      </c>
      <c r="AC12" s="27">
        <v>3.4833500000000002</v>
      </c>
      <c r="AD12" s="28">
        <v>6.8169945134465568E-3</v>
      </c>
      <c r="AE12" s="28">
        <v>8.7700945753847372E-3</v>
      </c>
      <c r="AF12" s="27">
        <v>10.709944948881104</v>
      </c>
      <c r="AG12" s="27">
        <v>4.0443656606079827E-2</v>
      </c>
      <c r="AH12" s="27"/>
      <c r="AI12" s="27"/>
      <c r="AJ12" s="27">
        <v>10.262151440623436</v>
      </c>
      <c r="AK12" s="27">
        <v>4.0441769139146315E-2</v>
      </c>
      <c r="AL12" s="25">
        <v>0</v>
      </c>
      <c r="AM12" s="27">
        <v>0</v>
      </c>
      <c r="AN12" s="29">
        <v>11.146064202473726</v>
      </c>
      <c r="AO12" s="29">
        <v>0.94031501609135482</v>
      </c>
      <c r="AP12" s="29"/>
      <c r="AQ12" s="29"/>
      <c r="AR12" s="60">
        <f>J19</f>
        <v>1.3042708933565482E-2</v>
      </c>
      <c r="AS12" s="30"/>
      <c r="AT12" s="30">
        <v>77.73</v>
      </c>
      <c r="AU12" s="30">
        <v>77.73</v>
      </c>
      <c r="AV12" s="30"/>
    </row>
    <row r="13" spans="1:48" x14ac:dyDescent="0.25">
      <c r="A13" s="12">
        <f t="shared" si="3"/>
        <v>24</v>
      </c>
      <c r="B13" s="19"/>
      <c r="C13" s="20">
        <f>C12+$A$2</f>
        <v>261</v>
      </c>
      <c r="D13" s="21">
        <f>(D16-D12)/4*1+D12</f>
        <v>11.93249999999999</v>
      </c>
      <c r="E13" s="21">
        <f t="shared" ref="E13" si="12">(E16-E12)/4*1+E12</f>
        <v>10.492980749999992</v>
      </c>
      <c r="F13" s="59">
        <f t="shared" si="4"/>
        <v>6.77664812415156E-4</v>
      </c>
      <c r="G13" s="22">
        <f>(G16-G12)/4*1+G12</f>
        <v>8.1349999999999998</v>
      </c>
      <c r="H13" s="23"/>
      <c r="I13" s="5">
        <f t="shared" si="1"/>
        <v>4.6758751395211045</v>
      </c>
      <c r="J13" s="58">
        <v>1.3667422315845055E-2</v>
      </c>
      <c r="K13" s="5">
        <f t="shared" si="2"/>
        <v>3.4584849209120705</v>
      </c>
      <c r="L13" s="5">
        <f t="shared" si="7"/>
        <v>8.1343600604331741</v>
      </c>
      <c r="M13" s="8">
        <f t="shared" si="0"/>
        <v>-6.3993956682573128E-4</v>
      </c>
      <c r="N13" s="9">
        <f t="shared" si="5"/>
        <v>4.0952264918910461E-7</v>
      </c>
      <c r="Q13" s="24" t="s">
        <v>83</v>
      </c>
      <c r="R13" s="1" t="s">
        <v>63</v>
      </c>
      <c r="S13" s="24">
        <v>43598.59375</v>
      </c>
      <c r="T13" s="31">
        <v>19.861111111109494</v>
      </c>
      <c r="U13" s="31">
        <v>476.66666666662786</v>
      </c>
      <c r="V13" s="25">
        <v>13.860000000000028</v>
      </c>
      <c r="W13" s="25">
        <v>2.828427124789841E-2</v>
      </c>
      <c r="X13" s="25">
        <v>10.835748000000024</v>
      </c>
      <c r="Y13" s="25">
        <v>56.000000000000007</v>
      </c>
      <c r="Z13" s="25">
        <v>1.2468055476210339E-3</v>
      </c>
      <c r="AA13" s="25">
        <v>23.164103318627085</v>
      </c>
      <c r="AB13" s="26">
        <v>6.6448872280937233E-4</v>
      </c>
      <c r="AC13" s="27">
        <v>3.5133800000000002</v>
      </c>
      <c r="AD13" s="28">
        <v>6.2854205355275901E-3</v>
      </c>
      <c r="AE13" s="28">
        <v>8.0396783519155659E-3</v>
      </c>
      <c r="AF13" s="27">
        <v>24.02230642739687</v>
      </c>
      <c r="AG13" s="27">
        <v>0.10110914151520092</v>
      </c>
      <c r="AH13" s="27"/>
      <c r="AI13" s="27"/>
      <c r="AJ13" s="27">
        <v>22.92357417602059</v>
      </c>
      <c r="AK13" s="27">
        <v>0.10109970418053288</v>
      </c>
      <c r="AL13" s="25">
        <v>0</v>
      </c>
      <c r="AM13" s="27">
        <v>0</v>
      </c>
      <c r="AN13" s="29">
        <v>20.24022306427397</v>
      </c>
      <c r="AO13" s="29">
        <v>0.63698759154575746</v>
      </c>
      <c r="AP13" s="29"/>
      <c r="AQ13" s="29"/>
      <c r="AR13" s="60">
        <f>J22</f>
        <v>3.235264473052292E-2</v>
      </c>
      <c r="AS13" s="30"/>
      <c r="AT13" s="30">
        <v>78.180000000000007</v>
      </c>
      <c r="AU13" s="30">
        <v>78.180000000000007</v>
      </c>
      <c r="AV13" s="30"/>
    </row>
    <row r="14" spans="1:48" x14ac:dyDescent="0.25">
      <c r="A14" s="12">
        <f t="shared" si="3"/>
        <v>24</v>
      </c>
      <c r="B14" s="19"/>
      <c r="C14" s="20">
        <f>C13+$A$2</f>
        <v>285</v>
      </c>
      <c r="D14" s="21">
        <f>(D16-D12)/4*2+D12</f>
        <v>12.124999999999986</v>
      </c>
      <c r="E14" s="21">
        <f t="shared" ref="E14" si="13">(E16-E12)/4*2+E12</f>
        <v>10.391785499999989</v>
      </c>
      <c r="F14" s="59">
        <f t="shared" si="4"/>
        <v>6.6681945523466076E-4</v>
      </c>
      <c r="G14" s="22">
        <f>(G16-G12)/4*2+G12</f>
        <v>7.75</v>
      </c>
      <c r="H14" s="23"/>
      <c r="I14" s="5">
        <f t="shared" si="1"/>
        <v>4.464582659624905</v>
      </c>
      <c r="J14" s="58">
        <v>1.3124461778913785E-2</v>
      </c>
      <c r="K14" s="5">
        <f t="shared" si="2"/>
        <v>3.2892157969160802</v>
      </c>
      <c r="L14" s="5">
        <f t="shared" si="7"/>
        <v>7.7537984565409852</v>
      </c>
      <c r="M14" s="8">
        <f t="shared" si="0"/>
        <v>3.7984565409852067E-3</v>
      </c>
      <c r="N14" s="9">
        <f t="shared" si="5"/>
        <v>1.4428272093753302E-5</v>
      </c>
      <c r="Q14" s="1" t="s">
        <v>83</v>
      </c>
      <c r="R14" s="1" t="s">
        <v>64</v>
      </c>
      <c r="S14" s="24">
        <v>43602.59375</v>
      </c>
      <c r="T14" s="31">
        <v>23.861111111109494</v>
      </c>
      <c r="U14" s="31">
        <v>572.66666666662786</v>
      </c>
      <c r="V14" s="25">
        <v>15.220000000000056</v>
      </c>
      <c r="W14" s="25">
        <v>2.8284271247395982E-2</v>
      </c>
      <c r="X14" s="25">
        <v>11.838116000000044</v>
      </c>
      <c r="Y14" s="25">
        <v>56.000000000000007</v>
      </c>
      <c r="Z14" s="25">
        <v>9.7503498616442286E-4</v>
      </c>
      <c r="AA14" s="25">
        <v>29.620611499227522</v>
      </c>
      <c r="AB14" s="26">
        <v>6.3240999467995029E-4</v>
      </c>
      <c r="AC14" s="27">
        <v>3.4278400000000002</v>
      </c>
      <c r="AD14" s="28">
        <v>5.5844233657017829E-3</v>
      </c>
      <c r="AE14" s="28">
        <v>7.1797677625376477E-3</v>
      </c>
      <c r="AF14" s="27">
        <v>39.143490383927933</v>
      </c>
      <c r="AG14" s="27">
        <v>4.0949202313655766</v>
      </c>
      <c r="AH14" s="27"/>
      <c r="AI14" s="27"/>
      <c r="AJ14" s="27">
        <v>37.177469435904761</v>
      </c>
      <c r="AK14" s="27">
        <v>4.0945380193115266</v>
      </c>
      <c r="AL14" s="25">
        <v>0</v>
      </c>
      <c r="AM14" s="25">
        <v>0</v>
      </c>
      <c r="AN14" s="29">
        <v>34.782297848001711</v>
      </c>
      <c r="AO14" s="29">
        <v>6.5013177994273299</v>
      </c>
      <c r="AP14" s="29"/>
      <c r="AQ14" s="29"/>
      <c r="AR14" s="60">
        <f>J26</f>
        <v>3.9184976809744754E-2</v>
      </c>
      <c r="AS14" s="30"/>
      <c r="AT14" s="30">
        <v>77.78</v>
      </c>
      <c r="AU14" s="30">
        <v>77.78</v>
      </c>
      <c r="AV14" s="30"/>
    </row>
    <row r="15" spans="1:48" x14ac:dyDescent="0.25">
      <c r="A15" s="12">
        <f t="shared" si="3"/>
        <v>24</v>
      </c>
      <c r="B15" s="19"/>
      <c r="C15" s="20">
        <f>C14+$A$2</f>
        <v>309</v>
      </c>
      <c r="D15" s="21">
        <f>(D16-D12)/4*3+D12</f>
        <v>12.317499999999981</v>
      </c>
      <c r="E15" s="21">
        <f t="shared" ref="E15" si="14">(E16-E12)/4*3+E12</f>
        <v>10.290590249999985</v>
      </c>
      <c r="F15" s="59">
        <f t="shared" si="4"/>
        <v>6.5631577551807487E-4</v>
      </c>
      <c r="G15" s="22">
        <f>(G16-G12)/4*3+G12</f>
        <v>7.3650000000000002</v>
      </c>
      <c r="H15" s="23"/>
      <c r="I15" s="5">
        <f t="shared" si="1"/>
        <v>4.2532901797287046</v>
      </c>
      <c r="J15" s="58">
        <v>1.2560010577562892E-2</v>
      </c>
      <c r="K15" s="5">
        <f t="shared" si="2"/>
        <v>3.1172502982695591</v>
      </c>
      <c r="L15" s="5">
        <f t="shared" si="7"/>
        <v>7.3705404779982633</v>
      </c>
      <c r="M15" s="8">
        <f t="shared" si="0"/>
        <v>5.5404779982630714E-3</v>
      </c>
      <c r="N15" s="9">
        <f t="shared" si="5"/>
        <v>3.0696896449237168E-5</v>
      </c>
      <c r="Q15" s="1" t="s">
        <v>83</v>
      </c>
      <c r="R15" s="1" t="s">
        <v>65</v>
      </c>
      <c r="S15" s="24">
        <v>43606.607638888891</v>
      </c>
      <c r="T15" s="31">
        <v>27.875</v>
      </c>
      <c r="U15" s="31">
        <v>669</v>
      </c>
      <c r="V15" s="25">
        <v>15.999999999999659</v>
      </c>
      <c r="W15" s="25">
        <v>1.4142135624200421E-2</v>
      </c>
      <c r="X15" s="25">
        <v>12.067199999999744</v>
      </c>
      <c r="Y15" s="25">
        <v>57.999999999999993</v>
      </c>
      <c r="Z15" s="25">
        <v>5.1880660698473398E-4</v>
      </c>
      <c r="AA15" s="25">
        <v>55.668397692901557</v>
      </c>
      <c r="AB15" s="26">
        <v>6.111749723134713E-4</v>
      </c>
      <c r="AC15" s="27">
        <v>3.5193400000000001</v>
      </c>
      <c r="AD15" s="28">
        <v>5.4539818536211565E-3</v>
      </c>
      <c r="AE15" s="28">
        <v>7.2314795195189026E-3</v>
      </c>
      <c r="AF15" s="27">
        <v>37.835132623150066</v>
      </c>
      <c r="AG15" s="27">
        <v>1.7188554057583902</v>
      </c>
      <c r="AH15" s="27"/>
      <c r="AI15" s="27"/>
      <c r="AJ15" s="27">
        <v>35.837437620647783</v>
      </c>
      <c r="AK15" s="27">
        <v>1.7187751884137106</v>
      </c>
      <c r="AL15" s="25">
        <v>0</v>
      </c>
      <c r="AM15" s="25">
        <v>0</v>
      </c>
      <c r="AN15" s="29">
        <v>30.735683134339023</v>
      </c>
      <c r="AO15" s="29">
        <v>0.5156566217275188</v>
      </c>
      <c r="AP15" s="29"/>
      <c r="AQ15" s="29"/>
      <c r="AR15" s="60">
        <f>J30</f>
        <v>3.6647735579991188E-2</v>
      </c>
      <c r="AS15" s="30"/>
      <c r="AT15" s="30">
        <v>75.42</v>
      </c>
      <c r="AU15" s="30">
        <v>75.42</v>
      </c>
      <c r="AV15" s="30"/>
    </row>
    <row r="16" spans="1:48" x14ac:dyDescent="0.25">
      <c r="A16" s="12">
        <f t="shared" si="3"/>
        <v>24</v>
      </c>
      <c r="B16" s="19" t="s">
        <v>61</v>
      </c>
      <c r="C16" s="13">
        <f>U11</f>
        <v>333</v>
      </c>
      <c r="D16" s="2">
        <f>V11</f>
        <v>12.509999999999977</v>
      </c>
      <c r="E16" s="2">
        <f>X11</f>
        <v>10.189394999999982</v>
      </c>
      <c r="F16" s="59">
        <f t="shared" si="4"/>
        <v>6.461378767849338E-4</v>
      </c>
      <c r="G16" s="32">
        <v>6.98</v>
      </c>
      <c r="H16" s="14"/>
      <c r="I16" s="5">
        <f t="shared" si="1"/>
        <v>4.0419976998325042</v>
      </c>
      <c r="J16" s="57">
        <v>1.1973039780427746E-2</v>
      </c>
      <c r="K16" s="5">
        <f t="shared" si="2"/>
        <v>2.9424921372098769</v>
      </c>
      <c r="L16" s="5">
        <f t="shared" si="7"/>
        <v>6.9844898370423811</v>
      </c>
      <c r="M16" s="8">
        <f t="shared" si="0"/>
        <v>4.4898370423807066E-3</v>
      </c>
      <c r="N16" s="9">
        <f t="shared" si="5"/>
        <v>2.0158636667133929E-5</v>
      </c>
      <c r="U16" s="34"/>
      <c r="V16" s="35"/>
      <c r="W16" s="36"/>
      <c r="X16" s="1"/>
      <c r="Y16" s="37"/>
      <c r="Z16" s="38"/>
      <c r="AA16" s="39"/>
      <c r="AB16" s="38"/>
      <c r="AC16" s="38"/>
      <c r="AD16" s="39"/>
      <c r="AE16" s="39"/>
      <c r="AF16" s="39"/>
      <c r="AG16" s="39"/>
      <c r="AH16" s="41"/>
      <c r="AI16" s="41"/>
      <c r="AJ16" s="41"/>
      <c r="AK16" s="41"/>
      <c r="AL16" s="41"/>
      <c r="AM16" s="1"/>
    </row>
    <row r="17" spans="1:39" x14ac:dyDescent="0.25">
      <c r="A17" s="12">
        <f t="shared" si="3"/>
        <v>24</v>
      </c>
      <c r="C17" s="20">
        <f>C16+$A$2</f>
        <v>357</v>
      </c>
      <c r="D17" s="21">
        <f>(D19-D16)/3*1+D16</f>
        <v>12.563333333333304</v>
      </c>
      <c r="E17" s="21">
        <f t="shared" ref="E17" si="15">(E19-E16)/3*1+E16</f>
        <v>10.075726999999977</v>
      </c>
      <c r="F17" s="59">
        <f t="shared" si="4"/>
        <v>1.7725808883808979E-4</v>
      </c>
      <c r="G17" s="22">
        <f>(G19-G16)/3*1+G16</f>
        <v>6.953333333333334</v>
      </c>
      <c r="H17" s="23"/>
      <c r="I17" s="5">
        <f t="shared" si="1"/>
        <v>3.8307052199363043</v>
      </c>
      <c r="J17" s="58">
        <v>1.2840849195543886E-2</v>
      </c>
      <c r="K17" s="5">
        <f t="shared" si="2"/>
        <v>3.1226565063755785</v>
      </c>
      <c r="L17" s="5">
        <f t="shared" si="7"/>
        <v>6.9533617263118828</v>
      </c>
      <c r="M17" s="8">
        <f t="shared" si="0"/>
        <v>2.8392978548730241E-5</v>
      </c>
      <c r="N17" s="9">
        <f t="shared" si="5"/>
        <v>8.0616123086865559E-10</v>
      </c>
      <c r="U17" s="34"/>
      <c r="V17" s="35"/>
      <c r="W17" s="36"/>
      <c r="X17" s="1"/>
      <c r="Y17" s="37"/>
      <c r="Z17" s="38"/>
      <c r="AA17" s="54"/>
      <c r="AB17" s="38"/>
      <c r="AC17" s="38"/>
      <c r="AD17" s="39"/>
      <c r="AE17" s="39"/>
      <c r="AF17" s="39"/>
      <c r="AG17" s="39"/>
      <c r="AH17" s="41"/>
      <c r="AI17" s="41"/>
      <c r="AJ17" s="41"/>
      <c r="AK17" s="41"/>
      <c r="AL17" s="41"/>
      <c r="AM17" s="1"/>
    </row>
    <row r="18" spans="1:39" x14ac:dyDescent="0.25">
      <c r="A18" s="12">
        <f t="shared" si="3"/>
        <v>24</v>
      </c>
      <c r="C18" s="20">
        <f>C17+$A$2</f>
        <v>381</v>
      </c>
      <c r="D18" s="21">
        <f>(D19-D16)/3*2+D16</f>
        <v>12.616666666666632</v>
      </c>
      <c r="E18" s="21">
        <f t="shared" ref="E18" si="16">(E19-E16)/3*2+E16</f>
        <v>9.9620589999999734</v>
      </c>
      <c r="F18" s="59">
        <f t="shared" si="4"/>
        <v>1.765071918505513E-4</v>
      </c>
      <c r="G18" s="22">
        <f>(G19-G16)/3*2+G16</f>
        <v>6.9266666666666667</v>
      </c>
      <c r="H18" s="23"/>
      <c r="I18" s="5">
        <f t="shared" si="1"/>
        <v>3.8160702429737974</v>
      </c>
      <c r="J18" s="58">
        <v>1.2917727844655608E-2</v>
      </c>
      <c r="K18" s="5">
        <f t="shared" si="2"/>
        <v>3.106111993889396</v>
      </c>
      <c r="L18" s="5">
        <f t="shared" si="7"/>
        <v>6.9221822368631933</v>
      </c>
      <c r="M18" s="8">
        <f t="shared" si="0"/>
        <v>-4.4844298034734109E-3</v>
      </c>
      <c r="N18" s="9">
        <f t="shared" si="5"/>
        <v>2.0110110662280574E-5</v>
      </c>
      <c r="P18" s="36"/>
      <c r="Q18" s="1"/>
      <c r="R18" s="37"/>
      <c r="S18" s="38"/>
      <c r="T18" s="39"/>
      <c r="U18" s="38"/>
      <c r="V18" s="38"/>
      <c r="W18" s="41"/>
      <c r="X18" s="41"/>
      <c r="Y18" s="41"/>
      <c r="Z18" s="41"/>
      <c r="AA18" s="54"/>
      <c r="AB18" s="41"/>
      <c r="AC18" s="41"/>
      <c r="AD18" s="41"/>
      <c r="AE18" s="41"/>
      <c r="AF18" s="1"/>
    </row>
    <row r="19" spans="1:39" x14ac:dyDescent="0.25">
      <c r="A19" s="12">
        <f t="shared" si="3"/>
        <v>23.666666666627862</v>
      </c>
      <c r="B19" s="1" t="s">
        <v>62</v>
      </c>
      <c r="C19" s="13">
        <f>U12</f>
        <v>404.66666666662786</v>
      </c>
      <c r="D19" s="2">
        <f>V12</f>
        <v>12.669999999999959</v>
      </c>
      <c r="E19" s="2">
        <f>X12</f>
        <v>9.8483909999999693</v>
      </c>
      <c r="F19" s="59">
        <f t="shared" si="4"/>
        <v>1.7823815990307388E-4</v>
      </c>
      <c r="G19" s="32">
        <v>6.9</v>
      </c>
      <c r="H19" s="14"/>
      <c r="I19" s="5">
        <f t="shared" si="1"/>
        <v>3.8332462549277473</v>
      </c>
      <c r="J19" s="57">
        <v>1.3042708933565482E-2</v>
      </c>
      <c r="K19" s="5">
        <f t="shared" si="2"/>
        <v>3.0575195427782469</v>
      </c>
      <c r="L19" s="5">
        <f>K19+I19</f>
        <v>6.8907657977059937</v>
      </c>
      <c r="M19" s="8">
        <f t="shared" si="0"/>
        <v>-9.2342022940066215E-3</v>
      </c>
      <c r="N19" s="9">
        <f t="shared" si="5"/>
        <v>8.5270492006637148E-5</v>
      </c>
      <c r="AA19" s="54"/>
    </row>
    <row r="20" spans="1:39" x14ac:dyDescent="0.25">
      <c r="A20" s="12">
        <f t="shared" si="3"/>
        <v>24</v>
      </c>
      <c r="C20" s="20">
        <f>C19+$A$2</f>
        <v>428.66666666662786</v>
      </c>
      <c r="D20" s="21">
        <f>(D22-D19)/3+D19</f>
        <v>13.066666666666649</v>
      </c>
      <c r="E20" s="21">
        <f t="shared" ref="E20" si="17">(E22-E19)/3+E19</f>
        <v>10.177509999999987</v>
      </c>
      <c r="F20" s="59">
        <f t="shared" si="4"/>
        <v>1.2844776581358846E-3</v>
      </c>
      <c r="G20" s="22">
        <f>(G22-G19)/3+G19</f>
        <v>9.6166666666666671</v>
      </c>
      <c r="H20" s="23"/>
      <c r="I20" s="5">
        <f t="shared" si="1"/>
        <v>3.7868002890487822</v>
      </c>
      <c r="J20" s="58">
        <v>2.4251355753775294E-2</v>
      </c>
      <c r="K20" s="5">
        <f t="shared" si="2"/>
        <v>5.8278629932905996</v>
      </c>
      <c r="L20" s="5">
        <f t="shared" si="7"/>
        <v>9.6146632823393823</v>
      </c>
      <c r="M20" s="8">
        <f t="shared" si="0"/>
        <v>-2.0033843272848628E-3</v>
      </c>
      <c r="N20" s="9">
        <f t="shared" si="5"/>
        <v>4.0135487628106227E-6</v>
      </c>
      <c r="AA20" s="54"/>
    </row>
    <row r="21" spans="1:39" x14ac:dyDescent="0.25">
      <c r="A21" s="12">
        <f t="shared" si="3"/>
        <v>24</v>
      </c>
      <c r="C21" s="20">
        <f>C20+$A$2</f>
        <v>452.66666666662786</v>
      </c>
      <c r="D21" s="21">
        <f>(D22-D19)/3*2+D19</f>
        <v>13.463333333333338</v>
      </c>
      <c r="E21" s="21">
        <f t="shared" ref="E21" si="18">(E22-E19)/3*2+E19</f>
        <v>10.506629000000006</v>
      </c>
      <c r="F21" s="59">
        <f t="shared" si="4"/>
        <v>1.2460617824544367E-3</v>
      </c>
      <c r="G21" s="22">
        <f>(G22-G19)/3*2+G19</f>
        <v>12.333333333333334</v>
      </c>
      <c r="H21" s="23"/>
      <c r="I21" s="5">
        <f t="shared" si="1"/>
        <v>5.2777385671042207</v>
      </c>
      <c r="J21" s="58">
        <v>2.8421864180352249E-2</v>
      </c>
      <c r="K21" s="5">
        <f t="shared" si="2"/>
        <v>7.0545814721463218</v>
      </c>
      <c r="L21" s="5">
        <f t="shared" si="7"/>
        <v>12.332320039250543</v>
      </c>
      <c r="M21" s="8">
        <f t="shared" si="0"/>
        <v>-1.0132940827904946E-3</v>
      </c>
      <c r="N21" s="9">
        <f t="shared" si="5"/>
        <v>1.0267648982182298E-6</v>
      </c>
      <c r="AA21" s="55"/>
    </row>
    <row r="22" spans="1:39" x14ac:dyDescent="0.25">
      <c r="A22" s="12">
        <f t="shared" si="3"/>
        <v>24</v>
      </c>
      <c r="B22" s="19" t="s">
        <v>63</v>
      </c>
      <c r="C22" s="13">
        <f>U13</f>
        <v>476.66666666662786</v>
      </c>
      <c r="D22" s="2">
        <f>V13</f>
        <v>13.860000000000028</v>
      </c>
      <c r="E22" s="2">
        <f>X13</f>
        <v>10.835748000000024</v>
      </c>
      <c r="F22" s="59">
        <f t="shared" si="4"/>
        <v>1.2098772022727945E-3</v>
      </c>
      <c r="G22" s="32">
        <v>15.05</v>
      </c>
      <c r="H22" s="14"/>
      <c r="I22" s="5">
        <f t="shared" si="1"/>
        <v>6.7686768451596588</v>
      </c>
      <c r="J22" s="57">
        <v>3.235264473052292E-2</v>
      </c>
      <c r="K22" s="5">
        <f t="shared" si="2"/>
        <v>8.2857880894306142</v>
      </c>
      <c r="L22" s="5">
        <f t="shared" si="7"/>
        <v>15.054464934590273</v>
      </c>
      <c r="M22" s="8">
        <f t="shared" si="0"/>
        <v>4.464934590272307E-3</v>
      </c>
      <c r="N22" s="9">
        <f t="shared" si="5"/>
        <v>1.9935640895410135E-5</v>
      </c>
      <c r="AA22" s="54"/>
    </row>
    <row r="23" spans="1:39" x14ac:dyDescent="0.25">
      <c r="A23" s="12">
        <f t="shared" si="3"/>
        <v>24</v>
      </c>
      <c r="C23" s="20">
        <f>C22+$A$2</f>
        <v>500.66666666662786</v>
      </c>
      <c r="D23" s="21">
        <f>(D26-D22)/4+D22</f>
        <v>14.200000000000035</v>
      </c>
      <c r="E23" s="21">
        <f t="shared" ref="E23" si="19">(E26-E22)/4+E22</f>
        <v>11.086340000000028</v>
      </c>
      <c r="F23" s="59">
        <f t="shared" si="4"/>
        <v>1.0097904518941E-3</v>
      </c>
      <c r="G23" s="22">
        <f>(G26-G22)/4+G22</f>
        <v>16.844999999999999</v>
      </c>
      <c r="H23" s="23"/>
      <c r="I23" s="5">
        <f t="shared" si="1"/>
        <v>8.2596151232150969</v>
      </c>
      <c r="J23" s="58">
        <v>3.2643352090771863E-2</v>
      </c>
      <c r="K23" s="5">
        <f t="shared" si="2"/>
        <v>8.5873252457866371</v>
      </c>
      <c r="L23" s="5">
        <f t="shared" si="7"/>
        <v>16.846940369001736</v>
      </c>
      <c r="M23" s="8">
        <f t="shared" si="0"/>
        <v>1.9403690017369968E-3</v>
      </c>
      <c r="N23" s="9">
        <f t="shared" si="5"/>
        <v>3.7650318629018293E-6</v>
      </c>
      <c r="AA23" s="54"/>
    </row>
    <row r="24" spans="1:39" x14ac:dyDescent="0.25">
      <c r="A24" s="12">
        <f t="shared" si="3"/>
        <v>24</v>
      </c>
      <c r="C24" s="20">
        <f>C23+$A$2</f>
        <v>524.66666666662786</v>
      </c>
      <c r="D24" s="21">
        <f>(D26-D22)/4*2+D22</f>
        <v>14.540000000000042</v>
      </c>
      <c r="E24" s="21">
        <f t="shared" ref="E24" si="20">(E26-E22)/4*2+E22</f>
        <v>11.336932000000033</v>
      </c>
      <c r="F24" s="59">
        <f t="shared" si="4"/>
        <v>9.8589614575661099E-4</v>
      </c>
      <c r="G24" s="22">
        <f>(G26-G22)/4*2+G22</f>
        <v>18.64</v>
      </c>
      <c r="H24" s="23"/>
      <c r="I24" s="5">
        <f t="shared" si="1"/>
        <v>9.2447320100038741</v>
      </c>
      <c r="J24" s="58">
        <v>3.4912251827165265E-2</v>
      </c>
      <c r="K24" s="5">
        <f t="shared" si="2"/>
        <v>9.3941630262363098</v>
      </c>
      <c r="L24" s="5">
        <f t="shared" si="7"/>
        <v>18.638895036240186</v>
      </c>
      <c r="M24" s="8">
        <f t="shared" si="0"/>
        <v>-1.1049637598148365E-3</v>
      </c>
      <c r="N24" s="9">
        <f t="shared" si="5"/>
        <v>1.2209449105041397E-6</v>
      </c>
      <c r="AA24" s="54"/>
    </row>
    <row r="25" spans="1:39" x14ac:dyDescent="0.25">
      <c r="A25" s="12">
        <f t="shared" si="3"/>
        <v>24</v>
      </c>
      <c r="C25" s="20">
        <f>C24+$A$2</f>
        <v>548.66666666662786</v>
      </c>
      <c r="D25" s="21">
        <f>(D26-D22)/4*3+D22</f>
        <v>14.880000000000049</v>
      </c>
      <c r="E25" s="21">
        <f t="shared" ref="E25" si="21">(E26-E22)/4*3+E22</f>
        <v>11.587524000000039</v>
      </c>
      <c r="F25" s="59">
        <f t="shared" si="4"/>
        <v>9.6310655414887146E-4</v>
      </c>
      <c r="G25" s="22">
        <f>(G26-G22)/4*3+G22</f>
        <v>20.435000000000002</v>
      </c>
      <c r="H25" s="23"/>
      <c r="I25" s="5">
        <f t="shared" si="1"/>
        <v>10.229848896792653</v>
      </c>
      <c r="J25" s="58">
        <v>3.7096568412803871E-2</v>
      </c>
      <c r="K25" s="5">
        <f t="shared" si="2"/>
        <v>10.205023803963778</v>
      </c>
      <c r="L25" s="5">
        <f t="shared" si="7"/>
        <v>20.434872700756429</v>
      </c>
      <c r="M25" s="8">
        <f t="shared" si="0"/>
        <v>-1.2729924357302025E-4</v>
      </c>
      <c r="N25" s="9">
        <f t="shared" si="5"/>
        <v>1.6205097414263138E-8</v>
      </c>
      <c r="AA25" s="54"/>
    </row>
    <row r="26" spans="1:39" x14ac:dyDescent="0.25">
      <c r="A26" s="12">
        <f t="shared" si="3"/>
        <v>24</v>
      </c>
      <c r="B26" s="1" t="s">
        <v>64</v>
      </c>
      <c r="C26" s="13">
        <f>U14</f>
        <v>572.66666666662786</v>
      </c>
      <c r="D26" s="2">
        <f>V14</f>
        <v>15.220000000000056</v>
      </c>
      <c r="E26" s="2">
        <f>X14</f>
        <v>11.838116000000044</v>
      </c>
      <c r="F26" s="59">
        <f t="shared" si="4"/>
        <v>9.4134679285809485E-4</v>
      </c>
      <c r="G26" s="32">
        <v>22.23</v>
      </c>
      <c r="H26" s="14"/>
      <c r="I26" s="5">
        <f t="shared" si="1"/>
        <v>11.21496578358143</v>
      </c>
      <c r="J26" s="57">
        <v>3.9184976809744754E-2</v>
      </c>
      <c r="K26" s="5">
        <f t="shared" si="2"/>
        <v>11.015197921841187</v>
      </c>
      <c r="L26" s="5">
        <f t="shared" si="7"/>
        <v>22.230163705422619</v>
      </c>
      <c r="M26" s="8">
        <f t="shared" si="0"/>
        <v>1.6370542261867627E-4</v>
      </c>
      <c r="N26" s="9">
        <f t="shared" si="5"/>
        <v>2.6799465394759404E-8</v>
      </c>
      <c r="AA26" s="54"/>
    </row>
    <row r="27" spans="1:39" x14ac:dyDescent="0.25">
      <c r="A27" s="12">
        <f t="shared" si="3"/>
        <v>24</v>
      </c>
      <c r="C27" s="20">
        <f>C26+$A$2</f>
        <v>596.66666666662786</v>
      </c>
      <c r="D27" s="21">
        <f>(D30-D26)/4+D26</f>
        <v>15.414999999999957</v>
      </c>
      <c r="E27" s="21">
        <f t="shared" ref="E27" si="22">(E30-E26)/4+E26</f>
        <v>11.895386999999969</v>
      </c>
      <c r="F27" s="59">
        <f t="shared" si="4"/>
        <v>5.304462043569791E-4</v>
      </c>
      <c r="G27" s="22">
        <f>(G30-G26)/4+G26</f>
        <v>22.484999999999999</v>
      </c>
      <c r="H27" s="23"/>
      <c r="I27" s="5">
        <f t="shared" si="1"/>
        <v>12.200082670370207</v>
      </c>
      <c r="J27" s="58">
        <v>3.6106692897258146E-2</v>
      </c>
      <c r="K27" s="5">
        <f t="shared" si="2"/>
        <v>10.283259650365864</v>
      </c>
      <c r="L27" s="5">
        <f t="shared" si="7"/>
        <v>22.483342320736071</v>
      </c>
      <c r="M27" s="8">
        <f t="shared" si="0"/>
        <v>-1.6576792639284577E-3</v>
      </c>
      <c r="N27" s="9">
        <f t="shared" si="5"/>
        <v>2.7479005420583932E-6</v>
      </c>
      <c r="AA27" s="55"/>
    </row>
    <row r="28" spans="1:39" x14ac:dyDescent="0.25">
      <c r="A28" s="12">
        <f t="shared" si="3"/>
        <v>24</v>
      </c>
      <c r="C28" s="20">
        <f>C27+$A$2</f>
        <v>620.66666666662786</v>
      </c>
      <c r="D28" s="21">
        <f>(D30-D26)/4*2+D26</f>
        <v>15.609999999999857</v>
      </c>
      <c r="E28" s="21">
        <f t="shared" ref="E28" si="23">(E30-E26)/4*2+E26</f>
        <v>11.952657999999893</v>
      </c>
      <c r="F28" s="59">
        <f t="shared" si="4"/>
        <v>5.2377804955085867E-4</v>
      </c>
      <c r="G28" s="22">
        <f>(G30-G26)/4*2+G26</f>
        <v>22.740000000000002</v>
      </c>
      <c r="H28" s="23"/>
      <c r="I28" s="5">
        <f t="shared" si="1"/>
        <v>12.340029637574183</v>
      </c>
      <c r="J28" s="58">
        <v>3.6342663015082925E-2</v>
      </c>
      <c r="K28" s="5">
        <f t="shared" si="2"/>
        <v>10.40041755604234</v>
      </c>
      <c r="L28" s="5">
        <f t="shared" si="7"/>
        <v>22.740447193616525</v>
      </c>
      <c r="M28" s="8">
        <f t="shared" si="0"/>
        <v>4.4719361652312273E-4</v>
      </c>
      <c r="N28" s="9">
        <f t="shared" si="5"/>
        <v>1.9998213065902974E-7</v>
      </c>
    </row>
    <row r="29" spans="1:39" x14ac:dyDescent="0.25">
      <c r="A29" s="12">
        <f t="shared" si="3"/>
        <v>24</v>
      </c>
      <c r="C29" s="20">
        <f>C28+$A$2</f>
        <v>644.66666666662786</v>
      </c>
      <c r="D29" s="21">
        <f>(D30-D26)/4*3+D26</f>
        <v>15.804999999999758</v>
      </c>
      <c r="E29" s="21">
        <f t="shared" ref="E29" si="24">(E30-E26)/4*3+E26</f>
        <v>12.009928999999818</v>
      </c>
      <c r="F29" s="59">
        <f t="shared" si="4"/>
        <v>5.1727546417642504E-4</v>
      </c>
      <c r="G29" s="22">
        <f>(G30-G26)/4*3+G26</f>
        <v>22.995000000000001</v>
      </c>
      <c r="H29" s="23"/>
      <c r="I29" s="5">
        <f t="shared" si="1"/>
        <v>12.479976604778161</v>
      </c>
      <c r="J29" s="58">
        <v>3.6570018247512472E-2</v>
      </c>
      <c r="K29" s="5">
        <f t="shared" si="2"/>
        <v>10.515746926171134</v>
      </c>
      <c r="L29" s="5">
        <f t="shared" si="7"/>
        <v>22.995723530949295</v>
      </c>
      <c r="M29" s="8">
        <f t="shared" si="0"/>
        <v>7.2353094929411554E-4</v>
      </c>
      <c r="N29" s="9">
        <f t="shared" si="5"/>
        <v>5.2349703458644399E-7</v>
      </c>
    </row>
    <row r="30" spans="1:39" x14ac:dyDescent="0.25">
      <c r="A30" s="12">
        <f t="shared" si="3"/>
        <v>24.333333333372138</v>
      </c>
      <c r="B30" s="1" t="s">
        <v>65</v>
      </c>
      <c r="C30" s="13">
        <f>U15</f>
        <v>669</v>
      </c>
      <c r="D30" s="2">
        <f>V15</f>
        <v>15.999999999999659</v>
      </c>
      <c r="E30" s="2">
        <f>X15</f>
        <v>12.067199999999744</v>
      </c>
      <c r="F30" s="59">
        <f t="shared" si="4"/>
        <v>5.0393328378799574E-4</v>
      </c>
      <c r="G30" s="32">
        <v>23.25</v>
      </c>
      <c r="H30" s="14"/>
      <c r="I30" s="5">
        <f t="shared" si="1"/>
        <v>12.515194519326366</v>
      </c>
      <c r="J30" s="57">
        <v>3.6647735579991188E-2</v>
      </c>
      <c r="K30" s="5">
        <f t="shared" si="2"/>
        <v>10.735529128277866</v>
      </c>
      <c r="L30" s="5">
        <f t="shared" si="7"/>
        <v>23.250723647604232</v>
      </c>
      <c r="M30" s="8">
        <f t="shared" si="0"/>
        <v>7.2364760423226926E-4</v>
      </c>
      <c r="N30" s="9">
        <f t="shared" si="5"/>
        <v>5.2366585511110296E-7</v>
      </c>
    </row>
    <row r="31" spans="1:39" x14ac:dyDescent="0.25">
      <c r="E31" s="42"/>
      <c r="F31" s="42"/>
      <c r="G31" s="42"/>
      <c r="H31" s="23"/>
      <c r="I31" s="42"/>
      <c r="J31" s="44"/>
      <c r="K31" s="42"/>
      <c r="L31" s="42"/>
    </row>
    <row r="32" spans="1:39" x14ac:dyDescent="0.25">
      <c r="E32" s="42"/>
      <c r="F32" s="42"/>
      <c r="G32" s="42"/>
      <c r="H32" s="23"/>
      <c r="I32" s="42"/>
      <c r="J32" s="44"/>
      <c r="K32" s="42"/>
      <c r="L32" s="42"/>
    </row>
    <row r="33" spans="5:14" x14ac:dyDescent="0.25">
      <c r="E33" s="42"/>
      <c r="F33" s="42"/>
      <c r="G33" s="30"/>
      <c r="H33" s="23"/>
      <c r="I33" s="30"/>
      <c r="J33" s="44"/>
      <c r="K33" s="42"/>
      <c r="L33" s="42"/>
    </row>
    <row r="34" spans="5:14" x14ac:dyDescent="0.25">
      <c r="E34" s="42"/>
      <c r="F34" s="42"/>
      <c r="G34" s="30"/>
      <c r="H34" s="23"/>
      <c r="I34" s="30"/>
      <c r="J34" s="44"/>
      <c r="K34" s="42"/>
      <c r="L34" s="42"/>
    </row>
    <row r="35" spans="5:14" x14ac:dyDescent="0.25">
      <c r="E35" s="42"/>
      <c r="F35" s="42"/>
      <c r="G35" s="30"/>
      <c r="H35" s="23"/>
      <c r="I35" s="30"/>
      <c r="J35" s="44"/>
      <c r="K35" s="42"/>
      <c r="L35" s="42"/>
    </row>
    <row r="36" spans="5:14" x14ac:dyDescent="0.25">
      <c r="G36" s="30"/>
      <c r="H36" s="30"/>
      <c r="I36" s="30"/>
      <c r="J36" s="51"/>
      <c r="N36" s="52">
        <f>SUM(N3:N35)</f>
        <v>3.1131437632711339E-4</v>
      </c>
    </row>
    <row r="37" spans="5:14" x14ac:dyDescent="0.25">
      <c r="G37" s="30"/>
      <c r="H37" s="30"/>
      <c r="I37" s="30"/>
      <c r="J37" s="51"/>
    </row>
    <row r="38" spans="5:14" x14ac:dyDescent="0.25">
      <c r="G38" s="30"/>
      <c r="H38" s="30"/>
      <c r="I38" s="30"/>
      <c r="J38" s="51"/>
    </row>
    <row r="39" spans="5:14" x14ac:dyDescent="0.25">
      <c r="G39" s="30"/>
      <c r="H39" s="30"/>
      <c r="I39" s="30"/>
      <c r="J39" s="51"/>
    </row>
    <row r="40" spans="5:14" x14ac:dyDescent="0.25">
      <c r="G40" s="30"/>
      <c r="H40" s="30"/>
      <c r="I40" s="30"/>
      <c r="J40" s="51"/>
    </row>
    <row r="41" spans="5:14" x14ac:dyDescent="0.25">
      <c r="G41" s="30"/>
      <c r="H41" s="30"/>
      <c r="I41" s="30"/>
      <c r="J41" s="51"/>
    </row>
    <row r="42" spans="5:14" x14ac:dyDescent="0.25">
      <c r="G42" s="30"/>
      <c r="H42" s="30"/>
      <c r="I42" s="30"/>
      <c r="J42" s="51"/>
    </row>
    <row r="43" spans="5:14" x14ac:dyDescent="0.25">
      <c r="G43" s="30"/>
      <c r="H43" s="30"/>
      <c r="I43" s="30"/>
      <c r="J43" s="51"/>
    </row>
    <row r="44" spans="5:14" x14ac:dyDescent="0.25">
      <c r="G44" s="30"/>
      <c r="H44" s="30"/>
      <c r="J44" s="51"/>
    </row>
    <row r="45" spans="5:14" x14ac:dyDescent="0.25">
      <c r="G45" s="30"/>
      <c r="H45" s="30"/>
      <c r="J45" s="51"/>
      <c r="L45" s="46"/>
    </row>
    <row r="46" spans="5:14" x14ac:dyDescent="0.25">
      <c r="G46" s="30"/>
      <c r="H46" s="30"/>
      <c r="J46" s="51"/>
      <c r="L46" s="46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Chemostats</vt:lpstr>
      <vt:lpstr>C023</vt:lpstr>
      <vt:lpstr>C024</vt:lpstr>
      <vt:lpstr>C030</vt:lpstr>
      <vt:lpstr>C025</vt:lpstr>
      <vt:lpstr>C026</vt:lpstr>
      <vt:lpstr>C029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Coltman</dc:creator>
  <cp:lastModifiedBy>Benjamin Coltman</cp:lastModifiedBy>
  <dcterms:created xsi:type="dcterms:W3CDTF">2023-11-10T10:25:19Z</dcterms:created>
  <dcterms:modified xsi:type="dcterms:W3CDTF">2023-11-15T14:38:15Z</dcterms:modified>
</cp:coreProperties>
</file>