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13_ncr:1_{831C33B9-8598-431E-81AA-3BE2BA6D64C6}" xr6:coauthVersionLast="47" xr6:coauthVersionMax="47" xr10:uidLastSave="{00000000-0000-0000-0000-000000000000}"/>
  <bookViews>
    <workbookView xWindow="-120" yWindow="-120" windowWidth="29040" windowHeight="15720" firstSheet="1" activeTab="6" xr2:uid="{06681D99-404E-40DF-B846-0595EB562439}"/>
  </bookViews>
  <sheets>
    <sheet name="Chemostats" sheetId="9" r:id="rId1"/>
    <sheet name="C023" sheetId="1" r:id="rId2"/>
    <sheet name="C024" sheetId="2" r:id="rId3"/>
    <sheet name="C030" sheetId="3" r:id="rId4"/>
    <sheet name="C025" sheetId="4" r:id="rId5"/>
    <sheet name="C026" sheetId="5" r:id="rId6"/>
    <sheet name="C029" sheetId="6" r:id="rId7"/>
  </sheets>
  <definedNames>
    <definedName name="solver_adj" localSheetId="1" hidden="1">'C023'!$J$3:$J$30</definedName>
    <definedName name="solver_adj" localSheetId="2" hidden="1">'C024'!$J$3:$J$30</definedName>
    <definedName name="solver_adj" localSheetId="4" hidden="1">'C025'!$J$3:$J$30</definedName>
    <definedName name="solver_adj" localSheetId="5" hidden="1">'C026'!$J$3:$J$30</definedName>
    <definedName name="solver_adj" localSheetId="6" hidden="1">'C029'!$J$3:$J$30</definedName>
    <definedName name="solver_adj" localSheetId="3" hidden="1">'C030'!$J$3:$J$30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drv" localSheetId="1" hidden="1">2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opt" localSheetId="1" hidden="1">'C023'!#REF!</definedName>
    <definedName name="solver_opt" localSheetId="2" hidden="1">'C024'!#REF!</definedName>
    <definedName name="solver_opt" localSheetId="4" hidden="1">'C025'!#REF!</definedName>
    <definedName name="solver_opt" localSheetId="5" hidden="1">'C026'!#REF!</definedName>
    <definedName name="solver_opt" localSheetId="6" hidden="1">'C029'!#REF!</definedName>
    <definedName name="solver_opt" localSheetId="3" hidden="1">'C030'!#REF!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rbv" localSheetId="1" hidden="1">2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J5" i="4"/>
  <c r="G28" i="6" l="1"/>
  <c r="G29" i="6"/>
  <c r="G27" i="6"/>
  <c r="G24" i="6"/>
  <c r="G25" i="6"/>
  <c r="G23" i="6"/>
  <c r="G21" i="6"/>
  <c r="G20" i="6"/>
  <c r="G18" i="6"/>
  <c r="G17" i="6"/>
  <c r="G14" i="6"/>
  <c r="G15" i="6"/>
  <c r="G13" i="6"/>
  <c r="G11" i="6"/>
  <c r="G9" i="6"/>
  <c r="G6" i="6"/>
  <c r="G7" i="6"/>
  <c r="G5" i="6"/>
  <c r="E30" i="6"/>
  <c r="E29" i="6" s="1"/>
  <c r="D30" i="6"/>
  <c r="D28" i="6" s="1"/>
  <c r="E28" i="6"/>
  <c r="E26" i="6"/>
  <c r="E27" i="6" s="1"/>
  <c r="D26" i="6"/>
  <c r="D27" i="6" s="1"/>
  <c r="D23" i="6"/>
  <c r="E22" i="6"/>
  <c r="E24" i="6" s="1"/>
  <c r="D22" i="6"/>
  <c r="D21" i="6"/>
  <c r="D20" i="6"/>
  <c r="E19" i="6"/>
  <c r="E18" i="6" s="1"/>
  <c r="D19" i="6"/>
  <c r="D18" i="6"/>
  <c r="D17" i="6"/>
  <c r="E16" i="6"/>
  <c r="E15" i="6" s="1"/>
  <c r="D16" i="6"/>
  <c r="D14" i="6"/>
  <c r="E13" i="6"/>
  <c r="E12" i="6"/>
  <c r="E11" i="6" s="1"/>
  <c r="D12" i="6"/>
  <c r="D15" i="6" s="1"/>
  <c r="D11" i="6"/>
  <c r="E10" i="6"/>
  <c r="E9" i="6" s="1"/>
  <c r="D10" i="6"/>
  <c r="E8" i="6"/>
  <c r="D8" i="6"/>
  <c r="D9" i="6" s="1"/>
  <c r="E7" i="6"/>
  <c r="D5" i="6"/>
  <c r="E4" i="6"/>
  <c r="E6" i="6" s="1"/>
  <c r="D4" i="6"/>
  <c r="E3" i="6"/>
  <c r="D3" i="6"/>
  <c r="E2" i="6"/>
  <c r="D2" i="6"/>
  <c r="F3" i="6"/>
  <c r="G28" i="5"/>
  <c r="G29" i="5"/>
  <c r="G27" i="5"/>
  <c r="G24" i="5"/>
  <c r="G25" i="5"/>
  <c r="G23" i="5"/>
  <c r="G21" i="5"/>
  <c r="G20" i="5"/>
  <c r="G18" i="5"/>
  <c r="G17" i="5"/>
  <c r="G14" i="5"/>
  <c r="G15" i="5"/>
  <c r="G13" i="5"/>
  <c r="G11" i="5"/>
  <c r="G9" i="5"/>
  <c r="G6" i="5"/>
  <c r="G7" i="5"/>
  <c r="G5" i="5"/>
  <c r="E30" i="5"/>
  <c r="D30" i="5"/>
  <c r="D27" i="5" s="1"/>
  <c r="E26" i="5"/>
  <c r="E27" i="5" s="1"/>
  <c r="D26" i="5"/>
  <c r="D25" i="5" s="1"/>
  <c r="D24" i="5"/>
  <c r="E23" i="5"/>
  <c r="D23" i="5"/>
  <c r="E22" i="5"/>
  <c r="E21" i="5" s="1"/>
  <c r="D22" i="5"/>
  <c r="D21" i="5"/>
  <c r="E20" i="5"/>
  <c r="D20" i="5"/>
  <c r="E19" i="5"/>
  <c r="E18" i="5" s="1"/>
  <c r="D19" i="5"/>
  <c r="D18" i="5"/>
  <c r="E17" i="5"/>
  <c r="D17" i="5"/>
  <c r="E16" i="5"/>
  <c r="E15" i="5" s="1"/>
  <c r="D16" i="5"/>
  <c r="E14" i="5"/>
  <c r="E13" i="5"/>
  <c r="E12" i="5"/>
  <c r="D12" i="5"/>
  <c r="D15" i="5" s="1"/>
  <c r="E10" i="5"/>
  <c r="E9" i="5" s="1"/>
  <c r="D10" i="5"/>
  <c r="D9" i="5"/>
  <c r="E8" i="5"/>
  <c r="E6" i="5" s="1"/>
  <c r="D8" i="5"/>
  <c r="D7" i="5" s="1"/>
  <c r="D6" i="5"/>
  <c r="D5" i="5"/>
  <c r="E4" i="5"/>
  <c r="E7" i="5" s="1"/>
  <c r="D4" i="5"/>
  <c r="E3" i="5"/>
  <c r="D3" i="5"/>
  <c r="E2" i="5"/>
  <c r="J2" i="5" s="1"/>
  <c r="D2" i="5"/>
  <c r="G28" i="4"/>
  <c r="G29" i="4"/>
  <c r="G27" i="4"/>
  <c r="G24" i="4"/>
  <c r="G25" i="4"/>
  <c r="G23" i="4"/>
  <c r="G21" i="4"/>
  <c r="G20" i="4"/>
  <c r="G18" i="4"/>
  <c r="G17" i="4"/>
  <c r="G14" i="4"/>
  <c r="G15" i="4"/>
  <c r="G6" i="4"/>
  <c r="G7" i="4"/>
  <c r="G13" i="4"/>
  <c r="G11" i="4"/>
  <c r="G9" i="4"/>
  <c r="G5" i="4"/>
  <c r="D30" i="4"/>
  <c r="E30" i="4"/>
  <c r="E28" i="4" s="1"/>
  <c r="E26" i="4"/>
  <c r="D26" i="4"/>
  <c r="D23" i="4" s="1"/>
  <c r="E22" i="4"/>
  <c r="E21" i="4" s="1"/>
  <c r="D22" i="4"/>
  <c r="E19" i="4"/>
  <c r="D19" i="4"/>
  <c r="D16" i="4"/>
  <c r="D18" i="4" s="1"/>
  <c r="E16" i="4"/>
  <c r="E15" i="4" s="1"/>
  <c r="E12" i="4"/>
  <c r="D12" i="4"/>
  <c r="D10" i="4"/>
  <c r="E10" i="4"/>
  <c r="E8" i="4"/>
  <c r="E5" i="4" s="1"/>
  <c r="D8" i="4"/>
  <c r="D3" i="4"/>
  <c r="E3" i="4"/>
  <c r="D4" i="4"/>
  <c r="E4" i="4"/>
  <c r="E2" i="4"/>
  <c r="D2" i="4"/>
  <c r="D27" i="4"/>
  <c r="E27" i="4"/>
  <c r="D25" i="4"/>
  <c r="D21" i="4"/>
  <c r="D20" i="4"/>
  <c r="E18" i="4"/>
  <c r="E13" i="4"/>
  <c r="D15" i="4"/>
  <c r="D9" i="4"/>
  <c r="D7" i="4"/>
  <c r="D6" i="4"/>
  <c r="D5" i="4"/>
  <c r="G30" i="3"/>
  <c r="G26" i="3"/>
  <c r="G24" i="3" s="1"/>
  <c r="G22" i="3"/>
  <c r="G21" i="3"/>
  <c r="G20" i="3"/>
  <c r="I21" i="3" s="1"/>
  <c r="G19" i="3"/>
  <c r="G17" i="3"/>
  <c r="L17" i="3" s="1"/>
  <c r="G16" i="3"/>
  <c r="G18" i="3" s="1"/>
  <c r="L18" i="3" s="1"/>
  <c r="G15" i="3"/>
  <c r="G14" i="3"/>
  <c r="G12" i="3"/>
  <c r="G11" i="3"/>
  <c r="G10" i="3"/>
  <c r="G8" i="3"/>
  <c r="G6" i="3" s="1"/>
  <c r="L6" i="3" s="1"/>
  <c r="G4" i="3"/>
  <c r="G3" i="3"/>
  <c r="L3" i="3" s="1"/>
  <c r="G2" i="3"/>
  <c r="J2" i="3" s="1"/>
  <c r="AP5" i="3" s="1"/>
  <c r="E30" i="3"/>
  <c r="D30" i="3"/>
  <c r="D29" i="3" s="1"/>
  <c r="E28" i="3"/>
  <c r="E26" i="3"/>
  <c r="E27" i="3" s="1"/>
  <c r="D26" i="3"/>
  <c r="D27" i="3" s="1"/>
  <c r="F27" i="3" s="1"/>
  <c r="E25" i="3"/>
  <c r="D24" i="3"/>
  <c r="D23" i="3"/>
  <c r="E22" i="3"/>
  <c r="E21" i="3" s="1"/>
  <c r="D22" i="3"/>
  <c r="D21" i="3"/>
  <c r="D20" i="3"/>
  <c r="E19" i="3"/>
  <c r="E18" i="3" s="1"/>
  <c r="D19" i="3"/>
  <c r="D18" i="3"/>
  <c r="D17" i="3"/>
  <c r="E16" i="3"/>
  <c r="E15" i="3" s="1"/>
  <c r="D16" i="3"/>
  <c r="D14" i="3"/>
  <c r="E12" i="3"/>
  <c r="D12" i="3"/>
  <c r="D15" i="3" s="1"/>
  <c r="D11" i="3"/>
  <c r="E10" i="3"/>
  <c r="E9" i="3" s="1"/>
  <c r="D10" i="3"/>
  <c r="D9" i="3"/>
  <c r="E8" i="3"/>
  <c r="E6" i="3" s="1"/>
  <c r="D8" i="3"/>
  <c r="D6" i="3" s="1"/>
  <c r="D5" i="3"/>
  <c r="E4" i="3"/>
  <c r="E5" i="3" s="1"/>
  <c r="D4" i="3"/>
  <c r="E3" i="3"/>
  <c r="D3" i="3"/>
  <c r="E2" i="3"/>
  <c r="D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30" i="2"/>
  <c r="D30" i="2"/>
  <c r="D29" i="2" s="1"/>
  <c r="E28" i="2"/>
  <c r="E26" i="2"/>
  <c r="E27" i="2" s="1"/>
  <c r="D26" i="2"/>
  <c r="D27" i="2" s="1"/>
  <c r="E25" i="2"/>
  <c r="D23" i="2"/>
  <c r="E22" i="2"/>
  <c r="E21" i="2" s="1"/>
  <c r="D22" i="2"/>
  <c r="D21" i="2"/>
  <c r="D20" i="2"/>
  <c r="F20" i="2" s="1"/>
  <c r="E19" i="2"/>
  <c r="E18" i="2" s="1"/>
  <c r="D19" i="2"/>
  <c r="D18" i="2"/>
  <c r="D17" i="2"/>
  <c r="E16" i="2"/>
  <c r="E15" i="2" s="1"/>
  <c r="D16" i="2"/>
  <c r="D14" i="2"/>
  <c r="E12" i="2"/>
  <c r="D12" i="2"/>
  <c r="D15" i="2" s="1"/>
  <c r="D11" i="2"/>
  <c r="E10" i="2"/>
  <c r="E9" i="2" s="1"/>
  <c r="D10" i="2"/>
  <c r="E8" i="2"/>
  <c r="E6" i="2" s="1"/>
  <c r="D8" i="2"/>
  <c r="D9" i="2" s="1"/>
  <c r="F9" i="2" s="1"/>
  <c r="D5" i="2"/>
  <c r="F5" i="2" s="1"/>
  <c r="E4" i="2"/>
  <c r="E5" i="2" s="1"/>
  <c r="D4" i="2"/>
  <c r="E3" i="2"/>
  <c r="D3" i="2"/>
  <c r="F3" i="2" s="1"/>
  <c r="E2" i="2"/>
  <c r="D2" i="2"/>
  <c r="G11" i="1"/>
  <c r="E11" i="1"/>
  <c r="D11" i="1"/>
  <c r="F11" i="2"/>
  <c r="E9" i="1"/>
  <c r="J10" i="1" s="1"/>
  <c r="D9" i="1"/>
  <c r="G9" i="1"/>
  <c r="F2" i="2"/>
  <c r="G2" i="2"/>
  <c r="G3" i="2"/>
  <c r="G4" i="2"/>
  <c r="G30" i="2"/>
  <c r="I3" i="2"/>
  <c r="J4" i="1"/>
  <c r="J5" i="1"/>
  <c r="J6" i="1"/>
  <c r="J7" i="1"/>
  <c r="J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K4" i="1"/>
  <c r="K5" i="1"/>
  <c r="K6" i="1"/>
  <c r="K7" i="1"/>
  <c r="K8" i="1"/>
  <c r="K9" i="1"/>
  <c r="K10" i="1"/>
  <c r="K11" i="1"/>
  <c r="J11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3" i="1"/>
  <c r="G27" i="1"/>
  <c r="G28" i="1"/>
  <c r="G29" i="1"/>
  <c r="G24" i="1"/>
  <c r="G25" i="1"/>
  <c r="G23" i="1"/>
  <c r="G21" i="1"/>
  <c r="G20" i="1"/>
  <c r="G18" i="1"/>
  <c r="G17" i="1"/>
  <c r="G14" i="1"/>
  <c r="G15" i="1"/>
  <c r="G13" i="1"/>
  <c r="G6" i="1"/>
  <c r="G7" i="1"/>
  <c r="G5" i="1"/>
  <c r="E27" i="1"/>
  <c r="E28" i="1"/>
  <c r="E29" i="1"/>
  <c r="D28" i="1"/>
  <c r="D29" i="1"/>
  <c r="D27" i="1"/>
  <c r="D24" i="1"/>
  <c r="E24" i="1"/>
  <c r="D25" i="1"/>
  <c r="E25" i="1"/>
  <c r="E23" i="1"/>
  <c r="D23" i="1"/>
  <c r="D21" i="1"/>
  <c r="E21" i="1"/>
  <c r="E20" i="1"/>
  <c r="D20" i="1"/>
  <c r="D18" i="1"/>
  <c r="E18" i="1"/>
  <c r="E17" i="1"/>
  <c r="D17" i="1"/>
  <c r="F6" i="1"/>
  <c r="E14" i="1"/>
  <c r="E15" i="1"/>
  <c r="E13" i="1"/>
  <c r="D14" i="1"/>
  <c r="D15" i="1"/>
  <c r="D13" i="1"/>
  <c r="E6" i="1"/>
  <c r="E7" i="1"/>
  <c r="E5" i="1"/>
  <c r="D5" i="1"/>
  <c r="D7" i="1"/>
  <c r="D6" i="1"/>
  <c r="K3" i="4"/>
  <c r="C30" i="6"/>
  <c r="C26" i="6"/>
  <c r="C27" i="6" s="1"/>
  <c r="C22" i="6"/>
  <c r="C23" i="6" s="1"/>
  <c r="C19" i="6"/>
  <c r="C17" i="6"/>
  <c r="C16" i="6"/>
  <c r="C12" i="6"/>
  <c r="K11" i="6"/>
  <c r="C11" i="6"/>
  <c r="A11" i="6" s="1"/>
  <c r="I11" i="6" s="1"/>
  <c r="C10" i="6"/>
  <c r="C8" i="6"/>
  <c r="C4" i="6"/>
  <c r="C5" i="6" s="1"/>
  <c r="A4" i="6"/>
  <c r="I4" i="6" s="1"/>
  <c r="K4" i="6" s="1"/>
  <c r="I3" i="6"/>
  <c r="K3" i="6" s="1"/>
  <c r="C3" i="6"/>
  <c r="A3" i="6"/>
  <c r="H2" i="6"/>
  <c r="F2" i="6"/>
  <c r="J2" i="6"/>
  <c r="AO5" i="6" s="1"/>
  <c r="C30" i="5"/>
  <c r="C26" i="5"/>
  <c r="C27" i="5" s="1"/>
  <c r="C22" i="5"/>
  <c r="C23" i="5" s="1"/>
  <c r="C20" i="5"/>
  <c r="C21" i="5" s="1"/>
  <c r="A21" i="5" s="1"/>
  <c r="C19" i="5"/>
  <c r="C16" i="5"/>
  <c r="C17" i="5" s="1"/>
  <c r="C13" i="5"/>
  <c r="C14" i="5" s="1"/>
  <c r="C12" i="5"/>
  <c r="A12" i="5" s="1"/>
  <c r="C10" i="5"/>
  <c r="C11" i="5" s="1"/>
  <c r="A11" i="5" s="1"/>
  <c r="I11" i="5" s="1"/>
  <c r="C8" i="5"/>
  <c r="C4" i="5"/>
  <c r="C5" i="5" s="1"/>
  <c r="A4" i="5"/>
  <c r="I3" i="5"/>
  <c r="K3" i="5" s="1"/>
  <c r="C3" i="5"/>
  <c r="A3" i="5"/>
  <c r="H2" i="5"/>
  <c r="F2" i="5"/>
  <c r="F3" i="5"/>
  <c r="C30" i="4"/>
  <c r="C26" i="4"/>
  <c r="C22" i="4"/>
  <c r="C23" i="4" s="1"/>
  <c r="C19" i="4"/>
  <c r="C20" i="4" s="1"/>
  <c r="C16" i="4"/>
  <c r="C17" i="4" s="1"/>
  <c r="AT15" i="4"/>
  <c r="AU15" i="4" s="1"/>
  <c r="AS15" i="4"/>
  <c r="AS14" i="4"/>
  <c r="AT14" i="4" s="1"/>
  <c r="AU14" i="4" s="1"/>
  <c r="AT13" i="4"/>
  <c r="AU13" i="4" s="1"/>
  <c r="AS13" i="4"/>
  <c r="C13" i="4"/>
  <c r="A13" i="4" s="1"/>
  <c r="I13" i="4" s="1"/>
  <c r="AS12" i="4"/>
  <c r="C12" i="4"/>
  <c r="AS11" i="4"/>
  <c r="AT12" i="4" s="1"/>
  <c r="AU12" i="4" s="1"/>
  <c r="AS10" i="4"/>
  <c r="C10" i="4"/>
  <c r="C11" i="4" s="1"/>
  <c r="AS9" i="4"/>
  <c r="AT9" i="4" s="1"/>
  <c r="AU9" i="4" s="1"/>
  <c r="C9" i="4"/>
  <c r="AS8" i="4"/>
  <c r="C8" i="4"/>
  <c r="AS7" i="4"/>
  <c r="AT7" i="4" s="1"/>
  <c r="AU7" i="4" s="1"/>
  <c r="AS6" i="4"/>
  <c r="AS5" i="4"/>
  <c r="C4" i="4"/>
  <c r="C3" i="4"/>
  <c r="A3" i="4" s="1"/>
  <c r="I3" i="4" s="1"/>
  <c r="H2" i="4"/>
  <c r="F2" i="4"/>
  <c r="J2" i="4"/>
  <c r="M30" i="3"/>
  <c r="C30" i="3"/>
  <c r="M29" i="3"/>
  <c r="M28" i="3"/>
  <c r="C28" i="3"/>
  <c r="M27" i="3"/>
  <c r="M26" i="3"/>
  <c r="C26" i="3"/>
  <c r="C27" i="3" s="1"/>
  <c r="A27" i="3" s="1"/>
  <c r="M25" i="3"/>
  <c r="M24" i="3"/>
  <c r="M23" i="3"/>
  <c r="M22" i="3"/>
  <c r="L22" i="3"/>
  <c r="C22" i="3"/>
  <c r="M21" i="3"/>
  <c r="M20" i="3"/>
  <c r="M19" i="3"/>
  <c r="C19" i="3"/>
  <c r="C20" i="3" s="1"/>
  <c r="C21" i="3" s="1"/>
  <c r="A21" i="3" s="1"/>
  <c r="M18" i="3"/>
  <c r="M17" i="3"/>
  <c r="M16" i="3"/>
  <c r="L16" i="3"/>
  <c r="C16" i="3"/>
  <c r="C17" i="3" s="1"/>
  <c r="C18" i="3" s="1"/>
  <c r="A18" i="3" s="1"/>
  <c r="M15" i="3"/>
  <c r="M14" i="3"/>
  <c r="M13" i="3"/>
  <c r="M12" i="3"/>
  <c r="C12" i="3"/>
  <c r="C13" i="3" s="1"/>
  <c r="M11" i="3"/>
  <c r="M10" i="3"/>
  <c r="C10" i="3"/>
  <c r="C11" i="3" s="1"/>
  <c r="A11" i="3" s="1"/>
  <c r="M9" i="3"/>
  <c r="M8" i="3"/>
  <c r="C8" i="3"/>
  <c r="C9" i="3" s="1"/>
  <c r="A9" i="3" s="1"/>
  <c r="M7" i="3"/>
  <c r="M6" i="3"/>
  <c r="M5" i="3"/>
  <c r="M4" i="3"/>
  <c r="L4" i="3"/>
  <c r="C4" i="3"/>
  <c r="M3" i="3"/>
  <c r="C3" i="3"/>
  <c r="A3" i="3" s="1"/>
  <c r="H2" i="3"/>
  <c r="F2" i="3"/>
  <c r="M30" i="2"/>
  <c r="C30" i="2"/>
  <c r="M29" i="2"/>
  <c r="M28" i="2"/>
  <c r="M27" i="2"/>
  <c r="M26" i="2"/>
  <c r="C26" i="2"/>
  <c r="M25" i="2"/>
  <c r="M24" i="2"/>
  <c r="M23" i="2"/>
  <c r="M22" i="2"/>
  <c r="C22" i="2"/>
  <c r="C23" i="2" s="1"/>
  <c r="M21" i="2"/>
  <c r="M20" i="2"/>
  <c r="M19" i="2"/>
  <c r="C19" i="2"/>
  <c r="M18" i="2"/>
  <c r="M17" i="2"/>
  <c r="M16" i="2"/>
  <c r="C16" i="2"/>
  <c r="AT15" i="2"/>
  <c r="M15" i="2"/>
  <c r="AT14" i="2"/>
  <c r="AU14" i="2" s="1"/>
  <c r="AV14" i="2" s="1"/>
  <c r="M14" i="2"/>
  <c r="AT13" i="2"/>
  <c r="M13" i="2"/>
  <c r="C13" i="2"/>
  <c r="AT12" i="2"/>
  <c r="AU12" i="2" s="1"/>
  <c r="AV12" i="2" s="1"/>
  <c r="M12" i="2"/>
  <c r="C12" i="2"/>
  <c r="AT11" i="2"/>
  <c r="AU11" i="2" s="1"/>
  <c r="AV11" i="2" s="1"/>
  <c r="M11" i="2"/>
  <c r="AT10" i="2"/>
  <c r="M10" i="2"/>
  <c r="C10" i="2"/>
  <c r="AT9" i="2"/>
  <c r="AU10" i="2" s="1"/>
  <c r="AV10" i="2" s="1"/>
  <c r="M9" i="2"/>
  <c r="AT8" i="2"/>
  <c r="M8" i="2"/>
  <c r="C8" i="2"/>
  <c r="C9" i="2" s="1"/>
  <c r="A9" i="2" s="1"/>
  <c r="AT7" i="2"/>
  <c r="M7" i="2"/>
  <c r="AU6" i="2"/>
  <c r="AV6" i="2" s="1"/>
  <c r="AT6" i="2"/>
  <c r="AU7" i="2" s="1"/>
  <c r="AV7" i="2" s="1"/>
  <c r="M6" i="2"/>
  <c r="AT5" i="2"/>
  <c r="M5" i="2"/>
  <c r="M4" i="2"/>
  <c r="C4" i="2"/>
  <c r="M3" i="2"/>
  <c r="L3" i="2"/>
  <c r="C3" i="2"/>
  <c r="A3" i="2" s="1"/>
  <c r="H2" i="2"/>
  <c r="M30" i="1"/>
  <c r="G30" i="1"/>
  <c r="L30" i="1" s="1"/>
  <c r="E30" i="1"/>
  <c r="D30" i="1"/>
  <c r="C30" i="1"/>
  <c r="M29" i="1"/>
  <c r="M28" i="1"/>
  <c r="M27" i="1"/>
  <c r="M26" i="1"/>
  <c r="G26" i="1"/>
  <c r="L26" i="1" s="1"/>
  <c r="E26" i="1"/>
  <c r="D26" i="1"/>
  <c r="C26" i="1"/>
  <c r="C27" i="1" s="1"/>
  <c r="M25" i="1"/>
  <c r="M24" i="1"/>
  <c r="M23" i="1"/>
  <c r="M22" i="1"/>
  <c r="G22" i="1"/>
  <c r="E22" i="1"/>
  <c r="D22" i="1"/>
  <c r="C22" i="1"/>
  <c r="M21" i="1"/>
  <c r="M20" i="1"/>
  <c r="M19" i="1"/>
  <c r="G19" i="1"/>
  <c r="E19" i="1"/>
  <c r="D19" i="1"/>
  <c r="C19" i="1"/>
  <c r="C20" i="1" s="1"/>
  <c r="M18" i="1"/>
  <c r="M17" i="1"/>
  <c r="M16" i="1"/>
  <c r="G16" i="1"/>
  <c r="L15" i="1" s="1"/>
  <c r="E16" i="1"/>
  <c r="D16" i="1"/>
  <c r="C16" i="1"/>
  <c r="C17" i="1" s="1"/>
  <c r="M15" i="1"/>
  <c r="M14" i="1"/>
  <c r="M13" i="1"/>
  <c r="L13" i="1"/>
  <c r="M12" i="1"/>
  <c r="G12" i="1"/>
  <c r="L12" i="1" s="1"/>
  <c r="E12" i="1"/>
  <c r="D12" i="1"/>
  <c r="C12" i="1"/>
  <c r="A12" i="1" s="1"/>
  <c r="M11" i="1"/>
  <c r="A11" i="1"/>
  <c r="M10" i="1"/>
  <c r="L10" i="1"/>
  <c r="G10" i="1"/>
  <c r="E10" i="1"/>
  <c r="D10" i="1"/>
  <c r="C10" i="1"/>
  <c r="C11" i="1" s="1"/>
  <c r="M9" i="1"/>
  <c r="M8" i="1"/>
  <c r="G8" i="1"/>
  <c r="E8" i="1"/>
  <c r="D8" i="1"/>
  <c r="C8" i="1"/>
  <c r="C9" i="1" s="1"/>
  <c r="A9" i="1" s="1"/>
  <c r="M7" i="1"/>
  <c r="M6" i="1"/>
  <c r="M5" i="1"/>
  <c r="M4" i="1"/>
  <c r="G4" i="1"/>
  <c r="E4" i="1"/>
  <c r="D4" i="1"/>
  <c r="C4" i="1"/>
  <c r="C5" i="1" s="1"/>
  <c r="M3" i="1"/>
  <c r="G3" i="1"/>
  <c r="L3" i="1" s="1"/>
  <c r="E3" i="1"/>
  <c r="D3" i="1"/>
  <c r="F3" i="1" s="1"/>
  <c r="C3" i="1"/>
  <c r="A3" i="1"/>
  <c r="H2" i="1"/>
  <c r="G2" i="1"/>
  <c r="J2" i="1" s="1"/>
  <c r="F2" i="1"/>
  <c r="E2" i="1"/>
  <c r="D2" i="1"/>
  <c r="D7" i="6" l="1"/>
  <c r="D13" i="6"/>
  <c r="D25" i="6"/>
  <c r="D29" i="6"/>
  <c r="E25" i="6"/>
  <c r="E5" i="6"/>
  <c r="E14" i="6"/>
  <c r="E17" i="6"/>
  <c r="E20" i="6"/>
  <c r="E23" i="6"/>
  <c r="D6" i="6"/>
  <c r="D24" i="6"/>
  <c r="E21" i="6"/>
  <c r="J3" i="6"/>
  <c r="AO6" i="6" s="1"/>
  <c r="F27" i="6"/>
  <c r="F18" i="6"/>
  <c r="J4" i="6"/>
  <c r="AO7" i="6" s="1"/>
  <c r="E5" i="5"/>
  <c r="E29" i="5"/>
  <c r="J3" i="5"/>
  <c r="AO6" i="5" s="1"/>
  <c r="D13" i="5"/>
  <c r="D28" i="5"/>
  <c r="E25" i="5"/>
  <c r="E28" i="5"/>
  <c r="D11" i="5"/>
  <c r="F11" i="5" s="1"/>
  <c r="D14" i="5"/>
  <c r="D29" i="5"/>
  <c r="E11" i="5"/>
  <c r="E24" i="5"/>
  <c r="D29" i="4"/>
  <c r="D24" i="4"/>
  <c r="D17" i="4"/>
  <c r="F17" i="4" s="1"/>
  <c r="E9" i="4"/>
  <c r="E6" i="4"/>
  <c r="E25" i="4"/>
  <c r="D13" i="4"/>
  <c r="F13" i="4" s="1"/>
  <c r="D28" i="4"/>
  <c r="E7" i="4"/>
  <c r="J3" i="4"/>
  <c r="AO6" i="4" s="1"/>
  <c r="D11" i="4"/>
  <c r="D14" i="4"/>
  <c r="E11" i="4"/>
  <c r="E14" i="4"/>
  <c r="E17" i="4"/>
  <c r="E20" i="4"/>
  <c r="E23" i="4"/>
  <c r="E29" i="4"/>
  <c r="E24" i="4"/>
  <c r="G9" i="3"/>
  <c r="G27" i="3"/>
  <c r="G7" i="3"/>
  <c r="G13" i="3"/>
  <c r="G25" i="3"/>
  <c r="G28" i="3"/>
  <c r="G5" i="3"/>
  <c r="G23" i="3"/>
  <c r="G29" i="3"/>
  <c r="I18" i="3"/>
  <c r="K18" i="3" s="1"/>
  <c r="E13" i="3"/>
  <c r="D7" i="3"/>
  <c r="D13" i="3"/>
  <c r="D25" i="3"/>
  <c r="D28" i="3"/>
  <c r="F28" i="3" s="1"/>
  <c r="E7" i="3"/>
  <c r="E11" i="3"/>
  <c r="E14" i="3"/>
  <c r="E17" i="3"/>
  <c r="E20" i="3"/>
  <c r="E23" i="3"/>
  <c r="E29" i="3"/>
  <c r="E24" i="3"/>
  <c r="E7" i="2"/>
  <c r="D7" i="2"/>
  <c r="D13" i="2"/>
  <c r="D25" i="2"/>
  <c r="D28" i="2"/>
  <c r="E11" i="2"/>
  <c r="E14" i="2"/>
  <c r="E17" i="2"/>
  <c r="E20" i="2"/>
  <c r="E23" i="2"/>
  <c r="E29" i="2"/>
  <c r="E13" i="2"/>
  <c r="D6" i="2"/>
  <c r="D24" i="2"/>
  <c r="E24" i="2"/>
  <c r="F13" i="2"/>
  <c r="F21" i="2"/>
  <c r="F18" i="2"/>
  <c r="F16" i="2"/>
  <c r="F6" i="2"/>
  <c r="F8" i="2"/>
  <c r="F25" i="2"/>
  <c r="F30" i="2"/>
  <c r="F17" i="2"/>
  <c r="J9" i="1"/>
  <c r="F23" i="2"/>
  <c r="F24" i="2"/>
  <c r="F15" i="2"/>
  <c r="F27" i="2"/>
  <c r="F10" i="2"/>
  <c r="F4" i="2"/>
  <c r="L4" i="2"/>
  <c r="F7" i="2"/>
  <c r="F22" i="2"/>
  <c r="F12" i="2"/>
  <c r="L26" i="2"/>
  <c r="L16" i="2"/>
  <c r="A20" i="1"/>
  <c r="C21" i="1"/>
  <c r="A21" i="1" s="1"/>
  <c r="F20" i="1"/>
  <c r="F9" i="1"/>
  <c r="L19" i="1"/>
  <c r="L8" i="1"/>
  <c r="A22" i="1"/>
  <c r="F22" i="1" s="1"/>
  <c r="C23" i="1"/>
  <c r="I11" i="1"/>
  <c r="I20" i="1"/>
  <c r="K3" i="1"/>
  <c r="AP6" i="1" s="1"/>
  <c r="L24" i="3"/>
  <c r="A17" i="3"/>
  <c r="I17" i="3" s="1"/>
  <c r="K17" i="3"/>
  <c r="J17" i="3" s="1"/>
  <c r="L20" i="3"/>
  <c r="K19" i="3"/>
  <c r="J19" i="3" s="1"/>
  <c r="AP12" i="3" s="1"/>
  <c r="L12" i="3"/>
  <c r="I19" i="3"/>
  <c r="M32" i="3"/>
  <c r="A19" i="3"/>
  <c r="L19" i="3"/>
  <c r="K20" i="3"/>
  <c r="C18" i="4"/>
  <c r="A18" i="4" s="1"/>
  <c r="I18" i="4" s="1"/>
  <c r="K18" i="4" s="1"/>
  <c r="A17" i="4"/>
  <c r="I17" i="4" s="1"/>
  <c r="K17" i="4" s="1"/>
  <c r="A20" i="4"/>
  <c r="I20" i="4" s="1"/>
  <c r="C21" i="4"/>
  <c r="A21" i="4" s="1"/>
  <c r="I21" i="4" s="1"/>
  <c r="K21" i="4" s="1"/>
  <c r="K9" i="4"/>
  <c r="A12" i="4"/>
  <c r="I12" i="4" s="1"/>
  <c r="K12" i="4" s="1"/>
  <c r="A11" i="4"/>
  <c r="I11" i="4" s="1"/>
  <c r="K11" i="4" s="1"/>
  <c r="K20" i="4"/>
  <c r="C14" i="4"/>
  <c r="A14" i="4" s="1"/>
  <c r="I14" i="4" s="1"/>
  <c r="K14" i="4" s="1"/>
  <c r="J14" i="4" s="1"/>
  <c r="K13" i="4"/>
  <c r="F3" i="4"/>
  <c r="AT6" i="4"/>
  <c r="AU6" i="4" s="1"/>
  <c r="K5" i="5"/>
  <c r="K23" i="5"/>
  <c r="J23" i="5" s="1"/>
  <c r="K27" i="5"/>
  <c r="J27" i="5" s="1"/>
  <c r="A17" i="5"/>
  <c r="I17" i="5" s="1"/>
  <c r="K17" i="5" s="1"/>
  <c r="J17" i="5" s="1"/>
  <c r="C18" i="5"/>
  <c r="A18" i="5" s="1"/>
  <c r="A13" i="5"/>
  <c r="I13" i="5" s="1"/>
  <c r="K13" i="5" s="1"/>
  <c r="A20" i="5"/>
  <c r="I20" i="5" s="1"/>
  <c r="K20" i="5" s="1"/>
  <c r="J20" i="5" s="1"/>
  <c r="I12" i="5"/>
  <c r="K12" i="5" s="1"/>
  <c r="AO5" i="5"/>
  <c r="I21" i="5"/>
  <c r="K21" i="5" s="1"/>
  <c r="J21" i="5" s="1"/>
  <c r="K11" i="5"/>
  <c r="A22" i="5"/>
  <c r="I22" i="5" s="1"/>
  <c r="K22" i="5" s="1"/>
  <c r="J22" i="5" s="1"/>
  <c r="AO13" i="5" s="1"/>
  <c r="K27" i="6"/>
  <c r="C28" i="6"/>
  <c r="A27" i="6"/>
  <c r="I27" i="6" s="1"/>
  <c r="AU8" i="2"/>
  <c r="AV8" i="2" s="1"/>
  <c r="AU13" i="2"/>
  <c r="AV13" i="2" s="1"/>
  <c r="I9" i="2"/>
  <c r="J2" i="2"/>
  <c r="AP5" i="2" s="1"/>
  <c r="K3" i="2"/>
  <c r="J3" i="2" s="1"/>
  <c r="AP6" i="2" s="1"/>
  <c r="C28" i="1"/>
  <c r="A27" i="1"/>
  <c r="C6" i="1"/>
  <c r="A5" i="1"/>
  <c r="I5" i="1" s="1"/>
  <c r="C18" i="1"/>
  <c r="A18" i="1" s="1"/>
  <c r="I18" i="1" s="1"/>
  <c r="A17" i="1"/>
  <c r="L7" i="1"/>
  <c r="A13" i="3"/>
  <c r="I13" i="3" s="1"/>
  <c r="C14" i="3"/>
  <c r="A4" i="1"/>
  <c r="I4" i="1" s="1"/>
  <c r="AP7" i="1" s="1"/>
  <c r="L16" i="1"/>
  <c r="I17" i="1"/>
  <c r="AU9" i="2"/>
  <c r="AV9" i="2" s="1"/>
  <c r="C14" i="2"/>
  <c r="A13" i="2"/>
  <c r="F3" i="3"/>
  <c r="I11" i="3"/>
  <c r="A10" i="4"/>
  <c r="I10" i="4" s="1"/>
  <c r="K10" i="4" s="1"/>
  <c r="J10" i="4" s="1"/>
  <c r="AO9" i="4" s="1"/>
  <c r="A9" i="4"/>
  <c r="I9" i="4" s="1"/>
  <c r="L30" i="2"/>
  <c r="F9" i="3"/>
  <c r="L4" i="1"/>
  <c r="C13" i="1"/>
  <c r="F21" i="1"/>
  <c r="L17" i="2"/>
  <c r="F27" i="1"/>
  <c r="L8" i="2"/>
  <c r="C11" i="2"/>
  <c r="A10" i="2"/>
  <c r="C17" i="2"/>
  <c r="C24" i="2"/>
  <c r="A23" i="2"/>
  <c r="I23" i="2" s="1"/>
  <c r="I9" i="3"/>
  <c r="L22" i="2"/>
  <c r="M32" i="1"/>
  <c r="A10" i="1"/>
  <c r="C5" i="2"/>
  <c r="A4" i="2"/>
  <c r="I4" i="2" s="1"/>
  <c r="K4" i="2" s="1"/>
  <c r="J4" i="2" s="1"/>
  <c r="AP7" i="2" s="1"/>
  <c r="M32" i="2"/>
  <c r="A4" i="3"/>
  <c r="C5" i="3"/>
  <c r="L30" i="3"/>
  <c r="I3" i="1"/>
  <c r="AP5" i="1"/>
  <c r="L22" i="1"/>
  <c r="I9" i="1"/>
  <c r="L14" i="1"/>
  <c r="L17" i="1"/>
  <c r="L14" i="2"/>
  <c r="I3" i="3"/>
  <c r="K3" i="3" s="1"/>
  <c r="J3" i="3" s="1"/>
  <c r="AP6" i="3" s="1"/>
  <c r="A12" i="3"/>
  <c r="F22" i="3"/>
  <c r="AT10" i="4"/>
  <c r="AU10" i="4" s="1"/>
  <c r="AT11" i="4"/>
  <c r="AU11" i="4" s="1"/>
  <c r="C27" i="2"/>
  <c r="A10" i="3"/>
  <c r="F10" i="3" s="1"/>
  <c r="A20" i="3"/>
  <c r="I20" i="3" s="1"/>
  <c r="K21" i="3"/>
  <c r="A22" i="3"/>
  <c r="AO5" i="4"/>
  <c r="A19" i="4"/>
  <c r="I19" i="4" s="1"/>
  <c r="K19" i="4" s="1"/>
  <c r="J19" i="4" s="1"/>
  <c r="AO12" i="4" s="1"/>
  <c r="I14" i="5"/>
  <c r="K14" i="5" s="1"/>
  <c r="L19" i="2"/>
  <c r="L14" i="3"/>
  <c r="I27" i="3"/>
  <c r="K27" i="3" s="1"/>
  <c r="C29" i="3"/>
  <c r="A29" i="3" s="1"/>
  <c r="A28" i="3"/>
  <c r="C27" i="4"/>
  <c r="C15" i="5"/>
  <c r="A14" i="5"/>
  <c r="L12" i="2"/>
  <c r="L5" i="3"/>
  <c r="L7" i="3"/>
  <c r="L8" i="3"/>
  <c r="L10" i="3"/>
  <c r="C5" i="4"/>
  <c r="A4" i="4"/>
  <c r="I4" i="4" s="1"/>
  <c r="K4" i="4" s="1"/>
  <c r="J4" i="4" s="1"/>
  <c r="AO7" i="4" s="1"/>
  <c r="F9" i="4"/>
  <c r="C28" i="5"/>
  <c r="A27" i="5"/>
  <c r="I27" i="5" s="1"/>
  <c r="AU15" i="2"/>
  <c r="AV15" i="2" s="1"/>
  <c r="K9" i="3"/>
  <c r="J9" i="3" s="1"/>
  <c r="K11" i="3"/>
  <c r="J11" i="3" s="1"/>
  <c r="A5" i="5"/>
  <c r="I5" i="5" s="1"/>
  <c r="C6" i="5"/>
  <c r="L10" i="2"/>
  <c r="C20" i="2"/>
  <c r="C23" i="3"/>
  <c r="L26" i="3"/>
  <c r="AT8" i="4"/>
  <c r="AU8" i="4" s="1"/>
  <c r="C6" i="6"/>
  <c r="A5" i="6"/>
  <c r="I5" i="6" s="1"/>
  <c r="K5" i="6" s="1"/>
  <c r="J5" i="6" s="1"/>
  <c r="F20" i="4"/>
  <c r="F4" i="5"/>
  <c r="I4" i="5"/>
  <c r="K4" i="5" s="1"/>
  <c r="J4" i="5" s="1"/>
  <c r="AO7" i="5" s="1"/>
  <c r="F17" i="5"/>
  <c r="A19" i="5"/>
  <c r="I19" i="5" s="1"/>
  <c r="K19" i="5" s="1"/>
  <c r="J19" i="5" s="1"/>
  <c r="AO12" i="5" s="1"/>
  <c r="C24" i="5"/>
  <c r="A23" i="5"/>
  <c r="I23" i="5" s="1"/>
  <c r="I19" i="6"/>
  <c r="K19" i="6" s="1"/>
  <c r="J19" i="6" s="1"/>
  <c r="AO12" i="6" s="1"/>
  <c r="I18" i="5"/>
  <c r="K18" i="5" s="1"/>
  <c r="J18" i="5" s="1"/>
  <c r="F22" i="5"/>
  <c r="F27" i="5"/>
  <c r="F4" i="6"/>
  <c r="C18" i="6"/>
  <c r="A18" i="6" s="1"/>
  <c r="I18" i="6" s="1"/>
  <c r="K18" i="6" s="1"/>
  <c r="A17" i="6"/>
  <c r="I17" i="6" s="1"/>
  <c r="K17" i="6" s="1"/>
  <c r="C24" i="6"/>
  <c r="A23" i="6"/>
  <c r="I23" i="6" s="1"/>
  <c r="K23" i="6" s="1"/>
  <c r="F11" i="6"/>
  <c r="F17" i="6"/>
  <c r="C20" i="6"/>
  <c r="A19" i="6"/>
  <c r="C24" i="4"/>
  <c r="A23" i="4"/>
  <c r="I23" i="4" s="1"/>
  <c r="K23" i="4" s="1"/>
  <c r="J23" i="4" s="1"/>
  <c r="C9" i="5"/>
  <c r="A9" i="5" s="1"/>
  <c r="I9" i="5" s="1"/>
  <c r="K9" i="5" s="1"/>
  <c r="J9" i="5" s="1"/>
  <c r="C9" i="6"/>
  <c r="J11" i="6"/>
  <c r="A28" i="6"/>
  <c r="I28" i="6" s="1"/>
  <c r="K28" i="6" s="1"/>
  <c r="C29" i="6"/>
  <c r="C13" i="6"/>
  <c r="A12" i="6"/>
  <c r="I12" i="6" s="1"/>
  <c r="K12" i="6" s="1"/>
  <c r="J12" i="6" s="1"/>
  <c r="AO10" i="6" s="1"/>
  <c r="J28" i="6" l="1"/>
  <c r="J17" i="6"/>
  <c r="J12" i="5"/>
  <c r="AO10" i="5" s="1"/>
  <c r="F12" i="5"/>
  <c r="J11" i="5"/>
  <c r="J17" i="4"/>
  <c r="J18" i="4"/>
  <c r="J18" i="3"/>
  <c r="J21" i="3"/>
  <c r="J20" i="3"/>
  <c r="F19" i="2"/>
  <c r="I10" i="2"/>
  <c r="K10" i="2" s="1"/>
  <c r="J10" i="2" s="1"/>
  <c r="AP9" i="2" s="1"/>
  <c r="F26" i="2"/>
  <c r="F28" i="2"/>
  <c r="F14" i="2"/>
  <c r="F29" i="2"/>
  <c r="L9" i="1"/>
  <c r="C24" i="1"/>
  <c r="A23" i="1"/>
  <c r="I23" i="1" s="1"/>
  <c r="A19" i="1"/>
  <c r="F17" i="1"/>
  <c r="F5" i="1"/>
  <c r="I10" i="1"/>
  <c r="AP9" i="1" s="1"/>
  <c r="I12" i="1"/>
  <c r="L11" i="1"/>
  <c r="L15" i="3"/>
  <c r="F17" i="3"/>
  <c r="K13" i="3"/>
  <c r="J13" i="3" s="1"/>
  <c r="J27" i="3"/>
  <c r="F29" i="3"/>
  <c r="F13" i="3"/>
  <c r="J11" i="4"/>
  <c r="J12" i="4"/>
  <c r="AO10" i="4" s="1"/>
  <c r="A22" i="4"/>
  <c r="F21" i="4"/>
  <c r="J20" i="4"/>
  <c r="C15" i="4"/>
  <c r="A15" i="4" s="1"/>
  <c r="F12" i="4"/>
  <c r="F14" i="4"/>
  <c r="J9" i="4"/>
  <c r="F10" i="4"/>
  <c r="J13" i="4"/>
  <c r="J21" i="4"/>
  <c r="F11" i="4"/>
  <c r="J13" i="5"/>
  <c r="J14" i="5"/>
  <c r="F13" i="5"/>
  <c r="J5" i="5"/>
  <c r="F20" i="5"/>
  <c r="J23" i="6"/>
  <c r="J18" i="6"/>
  <c r="F23" i="6"/>
  <c r="J27" i="6"/>
  <c r="K9" i="2"/>
  <c r="J9" i="2" s="1"/>
  <c r="K23" i="2"/>
  <c r="J23" i="2" s="1"/>
  <c r="L11" i="2"/>
  <c r="L29" i="2"/>
  <c r="L18" i="2"/>
  <c r="C21" i="2"/>
  <c r="A20" i="2"/>
  <c r="I20" i="2" s="1"/>
  <c r="K20" i="2" s="1"/>
  <c r="J20" i="2" s="1"/>
  <c r="F4" i="3"/>
  <c r="I4" i="3"/>
  <c r="K4" i="3" s="1"/>
  <c r="J4" i="3" s="1"/>
  <c r="AP7" i="3" s="1"/>
  <c r="F18" i="5"/>
  <c r="A23" i="3"/>
  <c r="C24" i="3"/>
  <c r="F9" i="5"/>
  <c r="I10" i="3"/>
  <c r="K10" i="3" s="1"/>
  <c r="J10" i="3" s="1"/>
  <c r="AP9" i="3" s="1"/>
  <c r="L9" i="3"/>
  <c r="C29" i="5"/>
  <c r="A28" i="5"/>
  <c r="L25" i="3"/>
  <c r="L13" i="2"/>
  <c r="F4" i="4"/>
  <c r="L6" i="2"/>
  <c r="F5" i="5"/>
  <c r="A5" i="3"/>
  <c r="C6" i="3"/>
  <c r="L24" i="2"/>
  <c r="A11" i="2"/>
  <c r="A12" i="2"/>
  <c r="C14" i="1"/>
  <c r="A13" i="1"/>
  <c r="F13" i="1" s="1"/>
  <c r="F11" i="1"/>
  <c r="F12" i="1"/>
  <c r="I13" i="2"/>
  <c r="K13" i="2" s="1"/>
  <c r="J13" i="2" s="1"/>
  <c r="A28" i="1"/>
  <c r="F28" i="1" s="1"/>
  <c r="C29" i="1"/>
  <c r="C25" i="4"/>
  <c r="A24" i="4"/>
  <c r="I24" i="4" s="1"/>
  <c r="K24" i="4" s="1"/>
  <c r="J24" i="4" s="1"/>
  <c r="L25" i="1"/>
  <c r="I28" i="3"/>
  <c r="K28" i="3" s="1"/>
  <c r="J28" i="3" s="1"/>
  <c r="L27" i="3"/>
  <c r="L20" i="2"/>
  <c r="C25" i="2"/>
  <c r="A24" i="2"/>
  <c r="L28" i="2"/>
  <c r="L5" i="1"/>
  <c r="C14" i="6"/>
  <c r="A13" i="6"/>
  <c r="I13" i="6" s="1"/>
  <c r="K13" i="6" s="1"/>
  <c r="J13" i="6" s="1"/>
  <c r="F24" i="4"/>
  <c r="F19" i="4"/>
  <c r="F18" i="4"/>
  <c r="F12" i="6"/>
  <c r="F5" i="6"/>
  <c r="F21" i="5"/>
  <c r="F19" i="5"/>
  <c r="A6" i="5"/>
  <c r="C7" i="5"/>
  <c r="A30" i="3"/>
  <c r="F30" i="3" s="1"/>
  <c r="C6" i="4"/>
  <c r="A5" i="4"/>
  <c r="F20" i="3"/>
  <c r="F19" i="1"/>
  <c r="F18" i="1"/>
  <c r="L27" i="2"/>
  <c r="F10" i="1"/>
  <c r="A29" i="6"/>
  <c r="I29" i="6" s="1"/>
  <c r="K29" i="6" s="1"/>
  <c r="J29" i="6" s="1"/>
  <c r="A30" i="6"/>
  <c r="I30" i="6" s="1"/>
  <c r="K30" i="6" s="1"/>
  <c r="J30" i="6" s="1"/>
  <c r="AO15" i="6" s="1"/>
  <c r="C25" i="6"/>
  <c r="A24" i="6"/>
  <c r="L13" i="3"/>
  <c r="A16" i="5"/>
  <c r="A15" i="5"/>
  <c r="I15" i="5" s="1"/>
  <c r="K15" i="5" s="1"/>
  <c r="J15" i="5" s="1"/>
  <c r="I22" i="3"/>
  <c r="K22" i="3" s="1"/>
  <c r="J22" i="3" s="1"/>
  <c r="AP13" i="3" s="1"/>
  <c r="L21" i="3"/>
  <c r="L6" i="1"/>
  <c r="I19" i="1"/>
  <c r="AP12" i="1" s="1"/>
  <c r="L18" i="1"/>
  <c r="L5" i="2"/>
  <c r="I30" i="3"/>
  <c r="K30" i="3" s="1"/>
  <c r="J30" i="3" s="1"/>
  <c r="AP15" i="3" s="1"/>
  <c r="L29" i="3"/>
  <c r="L27" i="1"/>
  <c r="C18" i="2"/>
  <c r="A17" i="2"/>
  <c r="I17" i="2" s="1"/>
  <c r="K17" i="2" s="1"/>
  <c r="J17" i="2" s="1"/>
  <c r="F11" i="3"/>
  <c r="F12" i="3"/>
  <c r="F4" i="1"/>
  <c r="L24" i="1"/>
  <c r="A10" i="6"/>
  <c r="A9" i="6"/>
  <c r="I9" i="6" s="1"/>
  <c r="K9" i="6" s="1"/>
  <c r="J9" i="6" s="1"/>
  <c r="L28" i="3"/>
  <c r="I29" i="3"/>
  <c r="K29" i="3" s="1"/>
  <c r="J29" i="3" s="1"/>
  <c r="C6" i="2"/>
  <c r="A5" i="2"/>
  <c r="L28" i="1"/>
  <c r="L23" i="2"/>
  <c r="I24" i="2"/>
  <c r="K24" i="2" s="1"/>
  <c r="J24" i="2" s="1"/>
  <c r="L29" i="1"/>
  <c r="L21" i="1"/>
  <c r="I22" i="1"/>
  <c r="AP13" i="1" s="1"/>
  <c r="A6" i="1"/>
  <c r="I6" i="1" s="1"/>
  <c r="C7" i="1"/>
  <c r="F15" i="5"/>
  <c r="F14" i="5"/>
  <c r="A20" i="6"/>
  <c r="I20" i="6" s="1"/>
  <c r="K20" i="6" s="1"/>
  <c r="J20" i="6" s="1"/>
  <c r="C21" i="6"/>
  <c r="F28" i="6"/>
  <c r="C25" i="5"/>
  <c r="A24" i="5"/>
  <c r="A10" i="5"/>
  <c r="F19" i="6"/>
  <c r="F23" i="4"/>
  <c r="A6" i="6"/>
  <c r="F6" i="6" s="1"/>
  <c r="C7" i="6"/>
  <c r="A16" i="4"/>
  <c r="F23" i="5"/>
  <c r="L11" i="3"/>
  <c r="I12" i="3"/>
  <c r="K12" i="3" s="1"/>
  <c r="J12" i="3" s="1"/>
  <c r="AP10" i="3" s="1"/>
  <c r="F14" i="3"/>
  <c r="C28" i="4"/>
  <c r="A27" i="4"/>
  <c r="L23" i="3"/>
  <c r="F18" i="3"/>
  <c r="F19" i="3"/>
  <c r="C28" i="2"/>
  <c r="A27" i="2"/>
  <c r="L15" i="2"/>
  <c r="F21" i="3"/>
  <c r="L7" i="2"/>
  <c r="L25" i="2"/>
  <c r="L23" i="1"/>
  <c r="C15" i="2"/>
  <c r="A14" i="2"/>
  <c r="C15" i="3"/>
  <c r="A14" i="3"/>
  <c r="I14" i="3" s="1"/>
  <c r="K14" i="3" s="1"/>
  <c r="J14" i="3" s="1"/>
  <c r="L21" i="2"/>
  <c r="L20" i="1"/>
  <c r="I21" i="1"/>
  <c r="I27" i="1"/>
  <c r="L32" i="3" l="1"/>
  <c r="K12" i="1"/>
  <c r="J12" i="1" s="1"/>
  <c r="AP10" i="1" s="1"/>
  <c r="L9" i="2"/>
  <c r="L32" i="1"/>
  <c r="I28" i="1"/>
  <c r="C25" i="1"/>
  <c r="A24" i="1"/>
  <c r="F23" i="1"/>
  <c r="I22" i="4"/>
  <c r="K22" i="4" s="1"/>
  <c r="J22" i="4" s="1"/>
  <c r="AO13" i="4" s="1"/>
  <c r="F22" i="4"/>
  <c r="F29" i="6"/>
  <c r="F13" i="6"/>
  <c r="A15" i="2"/>
  <c r="A16" i="2"/>
  <c r="I10" i="5"/>
  <c r="K10" i="5" s="1"/>
  <c r="J10" i="5" s="1"/>
  <c r="AO9" i="5" s="1"/>
  <c r="F10" i="5"/>
  <c r="I24" i="5"/>
  <c r="K24" i="5" s="1"/>
  <c r="J24" i="5" s="1"/>
  <c r="I24" i="6"/>
  <c r="K24" i="6" s="1"/>
  <c r="J24" i="6" s="1"/>
  <c r="F24" i="6"/>
  <c r="A25" i="2"/>
  <c r="A26" i="2"/>
  <c r="A25" i="4"/>
  <c r="A26" i="4"/>
  <c r="I12" i="2"/>
  <c r="K12" i="2" s="1"/>
  <c r="J12" i="2" s="1"/>
  <c r="AP10" i="2" s="1"/>
  <c r="C7" i="3"/>
  <c r="A6" i="3"/>
  <c r="I14" i="2"/>
  <c r="K14" i="2" s="1"/>
  <c r="J14" i="2" s="1"/>
  <c r="I28" i="5"/>
  <c r="K28" i="5" s="1"/>
  <c r="J28" i="5" s="1"/>
  <c r="F28" i="5"/>
  <c r="C25" i="3"/>
  <c r="A24" i="3"/>
  <c r="F16" i="4"/>
  <c r="I16" i="4"/>
  <c r="K16" i="4" s="1"/>
  <c r="J16" i="4" s="1"/>
  <c r="AO11" i="4" s="1"/>
  <c r="A25" i="5"/>
  <c r="A26" i="5"/>
  <c r="A7" i="5"/>
  <c r="A8" i="5"/>
  <c r="L32" i="2"/>
  <c r="I5" i="4"/>
  <c r="F5" i="4"/>
  <c r="I6" i="5"/>
  <c r="K6" i="5" s="1"/>
  <c r="J6" i="5" s="1"/>
  <c r="F6" i="5"/>
  <c r="A6" i="4"/>
  <c r="C7" i="4"/>
  <c r="F20" i="6"/>
  <c r="A25" i="6"/>
  <c r="A26" i="6"/>
  <c r="I23" i="3"/>
  <c r="K23" i="3" s="1"/>
  <c r="J23" i="3" s="1"/>
  <c r="A21" i="2"/>
  <c r="A22" i="2"/>
  <c r="F15" i="4"/>
  <c r="I15" i="4"/>
  <c r="K15" i="4" s="1"/>
  <c r="J15" i="4" s="1"/>
  <c r="A15" i="3"/>
  <c r="A16" i="3"/>
  <c r="I27" i="2"/>
  <c r="K27" i="2" s="1"/>
  <c r="J27" i="2" s="1"/>
  <c r="A7" i="6"/>
  <c r="A8" i="6"/>
  <c r="A22" i="6"/>
  <c r="A21" i="6"/>
  <c r="I5" i="2"/>
  <c r="K5" i="2" s="1"/>
  <c r="J5" i="2" s="1"/>
  <c r="C29" i="2"/>
  <c r="A28" i="2"/>
  <c r="C15" i="6"/>
  <c r="A14" i="6"/>
  <c r="A29" i="1"/>
  <c r="A30" i="1"/>
  <c r="I13" i="1"/>
  <c r="I11" i="2"/>
  <c r="K11" i="2" s="1"/>
  <c r="J11" i="2" s="1"/>
  <c r="I5" i="3"/>
  <c r="K5" i="3" s="1"/>
  <c r="J5" i="3" s="1"/>
  <c r="F5" i="3"/>
  <c r="A29" i="5"/>
  <c r="A30" i="5"/>
  <c r="A7" i="1"/>
  <c r="A8" i="1"/>
  <c r="F23" i="3"/>
  <c r="I10" i="6"/>
  <c r="K10" i="6" s="1"/>
  <c r="J10" i="6" s="1"/>
  <c r="AO9" i="6" s="1"/>
  <c r="I27" i="4"/>
  <c r="K27" i="4" s="1"/>
  <c r="J27" i="4" s="1"/>
  <c r="F27" i="4"/>
  <c r="I6" i="6"/>
  <c r="K6" i="6" s="1"/>
  <c r="J6" i="6" s="1"/>
  <c r="F9" i="6"/>
  <c r="A6" i="2"/>
  <c r="C7" i="2"/>
  <c r="C29" i="4"/>
  <c r="A28" i="4"/>
  <c r="F10" i="6"/>
  <c r="A18" i="2"/>
  <c r="A19" i="2"/>
  <c r="I16" i="5"/>
  <c r="K16" i="5" s="1"/>
  <c r="J16" i="5" s="1"/>
  <c r="AO11" i="5" s="1"/>
  <c r="F16" i="5"/>
  <c r="A14" i="1"/>
  <c r="C15" i="1"/>
  <c r="F24" i="5"/>
  <c r="F30" i="6"/>
  <c r="I24" i="1" l="1"/>
  <c r="F24" i="1"/>
  <c r="A25" i="1"/>
  <c r="A26" i="1"/>
  <c r="F8" i="5"/>
  <c r="I8" i="5"/>
  <c r="K8" i="5" s="1"/>
  <c r="J8" i="5" s="1"/>
  <c r="AO8" i="5" s="1"/>
  <c r="A7" i="2"/>
  <c r="A8" i="2"/>
  <c r="I30" i="5"/>
  <c r="K30" i="5" s="1"/>
  <c r="J30" i="5" s="1"/>
  <c r="AO15" i="5" s="1"/>
  <c r="F30" i="5"/>
  <c r="I22" i="6"/>
  <c r="K22" i="6" s="1"/>
  <c r="J22" i="6" s="1"/>
  <c r="AO13" i="6" s="1"/>
  <c r="F22" i="6"/>
  <c r="I15" i="3"/>
  <c r="K15" i="3" s="1"/>
  <c r="J15" i="3" s="1"/>
  <c r="F15" i="3"/>
  <c r="I25" i="2"/>
  <c r="K25" i="2" s="1"/>
  <c r="J25" i="2" s="1"/>
  <c r="I15" i="2"/>
  <c r="K15" i="2" s="1"/>
  <c r="J15" i="2" s="1"/>
  <c r="I6" i="2"/>
  <c r="K6" i="2" s="1"/>
  <c r="J6" i="2" s="1"/>
  <c r="I29" i="5"/>
  <c r="K29" i="5" s="1"/>
  <c r="J29" i="5" s="1"/>
  <c r="F29" i="5"/>
  <c r="A15" i="6"/>
  <c r="A16" i="6"/>
  <c r="A29" i="2"/>
  <c r="A30" i="2"/>
  <c r="I7" i="6"/>
  <c r="K7" i="6" s="1"/>
  <c r="J7" i="6" s="1"/>
  <c r="F7" i="6"/>
  <c r="I25" i="6"/>
  <c r="K25" i="6" s="1"/>
  <c r="J25" i="6" s="1"/>
  <c r="F25" i="6"/>
  <c r="F6" i="4"/>
  <c r="I6" i="4"/>
  <c r="K6" i="4" s="1"/>
  <c r="J6" i="4" s="1"/>
  <c r="F7" i="5"/>
  <c r="I7" i="5"/>
  <c r="K7" i="5" s="1"/>
  <c r="J7" i="5" s="1"/>
  <c r="I14" i="6"/>
  <c r="K14" i="6" s="1"/>
  <c r="J14" i="6" s="1"/>
  <c r="F14" i="6"/>
  <c r="I8" i="6"/>
  <c r="K8" i="6" s="1"/>
  <c r="J8" i="6" s="1"/>
  <c r="AO8" i="6" s="1"/>
  <c r="F8" i="6"/>
  <c r="I14" i="1"/>
  <c r="F14" i="1"/>
  <c r="I22" i="2"/>
  <c r="K22" i="2" s="1"/>
  <c r="J22" i="2" s="1"/>
  <c r="AP13" i="2" s="1"/>
  <c r="F26" i="5"/>
  <c r="I26" i="5"/>
  <c r="K26" i="5" s="1"/>
  <c r="J26" i="5" s="1"/>
  <c r="AO14" i="5" s="1"/>
  <c r="I26" i="4"/>
  <c r="K26" i="4" s="1"/>
  <c r="J26" i="4" s="1"/>
  <c r="AO14" i="4" s="1"/>
  <c r="F26" i="4"/>
  <c r="I28" i="2"/>
  <c r="K28" i="2" s="1"/>
  <c r="J28" i="2" s="1"/>
  <c r="I26" i="6"/>
  <c r="K26" i="6" s="1"/>
  <c r="J26" i="6" s="1"/>
  <c r="AO14" i="6" s="1"/>
  <c r="F26" i="6"/>
  <c r="A15" i="1"/>
  <c r="A16" i="1"/>
  <c r="A7" i="4"/>
  <c r="A8" i="4"/>
  <c r="I8" i="1"/>
  <c r="AP8" i="1" s="1"/>
  <c r="F8" i="1"/>
  <c r="I7" i="1"/>
  <c r="F7" i="1"/>
  <c r="I30" i="1"/>
  <c r="AP15" i="1" s="1"/>
  <c r="F30" i="1"/>
  <c r="I19" i="2"/>
  <c r="K19" i="2" s="1"/>
  <c r="J19" i="2" s="1"/>
  <c r="AP12" i="2" s="1"/>
  <c r="F28" i="4"/>
  <c r="I28" i="4"/>
  <c r="K28" i="4" s="1"/>
  <c r="J28" i="4" s="1"/>
  <c r="F29" i="1"/>
  <c r="I29" i="1"/>
  <c r="I21" i="2"/>
  <c r="K21" i="2" s="1"/>
  <c r="J21" i="2" s="1"/>
  <c r="I25" i="5"/>
  <c r="K25" i="5" s="1"/>
  <c r="J25" i="5" s="1"/>
  <c r="F25" i="5"/>
  <c r="F24" i="3"/>
  <c r="I24" i="3"/>
  <c r="K24" i="3" s="1"/>
  <c r="J24" i="3" s="1"/>
  <c r="I6" i="3"/>
  <c r="K6" i="3" s="1"/>
  <c r="J6" i="3" s="1"/>
  <c r="F6" i="3"/>
  <c r="I25" i="4"/>
  <c r="K25" i="4" s="1"/>
  <c r="J25" i="4" s="1"/>
  <c r="F25" i="4"/>
  <c r="I18" i="2"/>
  <c r="K18" i="2" s="1"/>
  <c r="J18" i="2" s="1"/>
  <c r="A30" i="4"/>
  <c r="A29" i="4"/>
  <c r="I21" i="6"/>
  <c r="K21" i="6" s="1"/>
  <c r="J21" i="6" s="1"/>
  <c r="F21" i="6"/>
  <c r="I16" i="3"/>
  <c r="K16" i="3" s="1"/>
  <c r="J16" i="3" s="1"/>
  <c r="AP11" i="3" s="1"/>
  <c r="F16" i="3"/>
  <c r="A26" i="3"/>
  <c r="A25" i="3"/>
  <c r="A7" i="3"/>
  <c r="A8" i="3"/>
  <c r="I26" i="2"/>
  <c r="K26" i="2" s="1"/>
  <c r="J26" i="2" s="1"/>
  <c r="AP14" i="2" s="1"/>
  <c r="I16" i="2"/>
  <c r="K16" i="2" s="1"/>
  <c r="J16" i="2" s="1"/>
  <c r="AP11" i="2" s="1"/>
  <c r="F26" i="1" l="1"/>
  <c r="I26" i="1"/>
  <c r="AP14" i="1" s="1"/>
  <c r="I25" i="1"/>
  <c r="F25" i="1"/>
  <c r="I7" i="3"/>
  <c r="K7" i="3" s="1"/>
  <c r="J7" i="3" s="1"/>
  <c r="F7" i="3"/>
  <c r="I8" i="4"/>
  <c r="K8" i="4" s="1"/>
  <c r="J8" i="4" s="1"/>
  <c r="AO8" i="4" s="1"/>
  <c r="F8" i="4"/>
  <c r="I25" i="3"/>
  <c r="K25" i="3" s="1"/>
  <c r="J25" i="3" s="1"/>
  <c r="F25" i="3"/>
  <c r="I7" i="4"/>
  <c r="K7" i="4" s="1"/>
  <c r="J7" i="4" s="1"/>
  <c r="F7" i="4"/>
  <c r="I29" i="2"/>
  <c r="K29" i="2" s="1"/>
  <c r="J29" i="2" s="1"/>
  <c r="I26" i="3"/>
  <c r="K26" i="3" s="1"/>
  <c r="J26" i="3" s="1"/>
  <c r="AP14" i="3" s="1"/>
  <c r="F26" i="3"/>
  <c r="I29" i="4"/>
  <c r="K29" i="4" s="1"/>
  <c r="J29" i="4" s="1"/>
  <c r="F29" i="4"/>
  <c r="I16" i="6"/>
  <c r="K16" i="6" s="1"/>
  <c r="J16" i="6" s="1"/>
  <c r="AO11" i="6" s="1"/>
  <c r="F16" i="6"/>
  <c r="I30" i="4"/>
  <c r="K30" i="4" s="1"/>
  <c r="J30" i="4" s="1"/>
  <c r="AO15" i="4" s="1"/>
  <c r="F30" i="4"/>
  <c r="I8" i="2"/>
  <c r="K8" i="2" s="1"/>
  <c r="J8" i="2" s="1"/>
  <c r="AP8" i="2" s="1"/>
  <c r="I15" i="6"/>
  <c r="K15" i="6" s="1"/>
  <c r="J15" i="6" s="1"/>
  <c r="F15" i="6"/>
  <c r="I7" i="2"/>
  <c r="K7" i="2" s="1"/>
  <c r="J7" i="2" s="1"/>
  <c r="I15" i="1"/>
  <c r="F15" i="1"/>
  <c r="I30" i="2"/>
  <c r="K30" i="2" s="1"/>
  <c r="J30" i="2" s="1"/>
  <c r="AP15" i="2" s="1"/>
  <c r="I8" i="3"/>
  <c r="K8" i="3" s="1"/>
  <c r="J8" i="3" s="1"/>
  <c r="AP8" i="3" s="1"/>
  <c r="F8" i="3"/>
  <c r="I16" i="1"/>
  <c r="AP11" i="1" s="1"/>
  <c r="F16" i="1"/>
</calcChain>
</file>

<file path=xl/sharedStrings.xml><?xml version="1.0" encoding="utf-8"?>
<sst xmlns="http://schemas.openxmlformats.org/spreadsheetml/2006/main" count="652" uniqueCount="96">
  <si>
    <t>dt</t>
  </si>
  <si>
    <t>Sample Point</t>
  </si>
  <si>
    <t>time (h)</t>
  </si>
  <si>
    <t>Cx total (g/L)</t>
  </si>
  <si>
    <t>CX viable (g/L)</t>
  </si>
  <si>
    <t>mu piecewise (h-1)</t>
  </si>
  <si>
    <t>CP measured (mg/L)</t>
  </si>
  <si>
    <t>µ (h-1) - regression</t>
  </si>
  <si>
    <t>washout</t>
  </si>
  <si>
    <t>qP (mg/g.h)</t>
  </si>
  <si>
    <t>production</t>
  </si>
  <si>
    <t>P total [mg]</t>
  </si>
  <si>
    <t>V [l]</t>
  </si>
  <si>
    <t>SS</t>
  </si>
  <si>
    <t>R1</t>
  </si>
  <si>
    <t>Stage</t>
  </si>
  <si>
    <t>Time</t>
  </si>
  <si>
    <t>Cx R1</t>
  </si>
  <si>
    <t xml:space="preserve">Cx SD </t>
  </si>
  <si>
    <t>Cx viable</t>
  </si>
  <si>
    <t>OD600</t>
  </si>
  <si>
    <t>average µ</t>
  </si>
  <si>
    <t>doubling time</t>
  </si>
  <si>
    <t xml:space="preserve"> µ regression</t>
  </si>
  <si>
    <t>Csin</t>
  </si>
  <si>
    <t>qS</t>
  </si>
  <si>
    <t>qS viable</t>
  </si>
  <si>
    <t>Titer (I)</t>
  </si>
  <si>
    <t>Titer (I) SD</t>
  </si>
  <si>
    <t>Titer (II)</t>
  </si>
  <si>
    <t>Titer (II) SD</t>
  </si>
  <si>
    <t>Corr.Titer (I)</t>
  </si>
  <si>
    <t>Corr. Titer (I) SD</t>
  </si>
  <si>
    <t>Corr.Titer (II)</t>
  </si>
  <si>
    <t>Corr. Titer (II) SD</t>
  </si>
  <si>
    <t>Titer filtrate (I)</t>
  </si>
  <si>
    <t>Titer filtrate (I) SD</t>
  </si>
  <si>
    <t>Titer filtrate (II)</t>
  </si>
  <si>
    <t>Titer filtrate (II) SD</t>
  </si>
  <si>
    <t>qp (I)</t>
  </si>
  <si>
    <t>qp (II)</t>
  </si>
  <si>
    <t>Viability</t>
  </si>
  <si>
    <t xml:space="preserve">CFU </t>
  </si>
  <si>
    <t>R2</t>
  </si>
  <si>
    <t>Reactor</t>
  </si>
  <si>
    <t>[d]</t>
  </si>
  <si>
    <t>[h]</t>
  </si>
  <si>
    <t>[g/L]</t>
  </si>
  <si>
    <t xml:space="preserve"> [g/L]</t>
  </si>
  <si>
    <t xml:space="preserve"> [h-1]</t>
  </si>
  <si>
    <t>[g/g/h]</t>
  </si>
  <si>
    <t>[mg/L]</t>
  </si>
  <si>
    <t>[mg/g/h]</t>
  </si>
  <si>
    <t>[%]</t>
  </si>
  <si>
    <t>C023</t>
  </si>
  <si>
    <t>R3</t>
  </si>
  <si>
    <t>R4</t>
  </si>
  <si>
    <t>R5</t>
  </si>
  <si>
    <t>R6</t>
  </si>
  <si>
    <t>R7</t>
  </si>
  <si>
    <t>R8</t>
  </si>
  <si>
    <t>R9</t>
  </si>
  <si>
    <t>R10</t>
  </si>
  <si>
    <t>Sum</t>
  </si>
  <si>
    <t>Cx R2</t>
  </si>
  <si>
    <t>Titer</t>
  </si>
  <si>
    <t>Titer SD</t>
  </si>
  <si>
    <t>Corr. Titer</t>
  </si>
  <si>
    <t>Corr. Titer SD</t>
  </si>
  <si>
    <t>Dead</t>
  </si>
  <si>
    <t>kd</t>
  </si>
  <si>
    <t>[h-]</t>
  </si>
  <si>
    <t>C024</t>
  </si>
  <si>
    <t>C030</t>
  </si>
  <si>
    <t>Cx LC.1</t>
  </si>
  <si>
    <t>X dead</t>
  </si>
  <si>
    <t>C025</t>
  </si>
  <si>
    <t>Cx LC.2</t>
  </si>
  <si>
    <t>C026</t>
  </si>
  <si>
    <t>Cx LC.3</t>
  </si>
  <si>
    <t>C029</t>
  </si>
  <si>
    <t>Name</t>
  </si>
  <si>
    <t>mu (h-1)</t>
  </si>
  <si>
    <t>qP (g/g.h)</t>
  </si>
  <si>
    <t>C007</t>
  </si>
  <si>
    <t>C008</t>
  </si>
  <si>
    <t>C013</t>
  </si>
  <si>
    <t>C009</t>
  </si>
  <si>
    <t>C005</t>
  </si>
  <si>
    <t>C006</t>
  </si>
  <si>
    <t>C010</t>
  </si>
  <si>
    <t>C014</t>
  </si>
  <si>
    <t>C019</t>
  </si>
  <si>
    <t>C020</t>
  </si>
  <si>
    <t>C017</t>
  </si>
  <si>
    <t>C018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</si>
</sst>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"/>
    <numFmt numFmtId="165" formatCode="_-* #,##0.0000_-;\-* #,##0.0000_-;_-* &quot;-&quot;??_-;_-@_-"/>
    <numFmt numFmtId="166" formatCode="_-* #,##0.0_-;\-* #,##0.0_-;_-* &quot;-&quot;??_-;_-@_-"/>
    <numFmt numFmtId="168" formatCode="0.0000"/>
    <numFmt numFmtId="169" formatCode="_-* #,##0.00\ _€_-;\-* #,##0.00\ _€_-;_-* &quot;-&quot;??\ _€_-;_-@_-"/>
    <numFmt numFmtId="170" formatCode="_-* #,##0.00000_-;\-* #,##0.00000_-;_-* &quot;-&quot;??_-;_-@_-"/>
    <numFmt numFmtId="171" formatCode="0.0"/>
    <numFmt numFmtId="172" formatCode="0.000"/>
    <numFmt numFmtId="174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 vertical="center"/>
    </xf>
    <xf numFmtId="43" fontId="0" fillId="0" borderId="0" xfId="1" applyFont="1"/>
    <xf numFmtId="165" fontId="0" fillId="0" borderId="0" xfId="1" applyNumberFormat="1" applyFont="1"/>
    <xf numFmtId="168" fontId="3" fillId="0" borderId="0" xfId="1" applyNumberFormat="1" applyFont="1" applyFill="1" applyAlignment="1">
      <alignment horizontal="center"/>
    </xf>
    <xf numFmtId="166" fontId="0" fillId="0" borderId="0" xfId="0" applyNumberFormat="1"/>
    <xf numFmtId="169" fontId="0" fillId="0" borderId="0" xfId="0" applyNumberFormat="1"/>
    <xf numFmtId="43" fontId="2" fillId="0" borderId="0" xfId="0" applyNumberFormat="1" applyFont="1"/>
    <xf numFmtId="170" fontId="2" fillId="0" borderId="0" xfId="1" applyNumberFormat="1" applyFont="1"/>
    <xf numFmtId="165" fontId="4" fillId="2" borderId="0" xfId="1" applyNumberFormat="1" applyFont="1" applyFill="1"/>
    <xf numFmtId="171" fontId="3" fillId="0" borderId="0" xfId="1" applyNumberFormat="1" applyFont="1" applyFill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70" fontId="1" fillId="0" borderId="0" xfId="1" applyNumberFormat="1" applyFont="1"/>
    <xf numFmtId="22" fontId="3" fillId="0" borderId="0" xfId="0" applyNumberFormat="1" applyFont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168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172" fontId="1" fillId="0" borderId="0" xfId="0" applyNumberFormat="1" applyFont="1" applyAlignment="1">
      <alignment vertical="center"/>
    </xf>
    <xf numFmtId="43" fontId="1" fillId="0" borderId="0" xfId="1" applyFont="1" applyFill="1" applyBorder="1" applyAlignment="1">
      <alignment horizontal="center"/>
    </xf>
    <xf numFmtId="172" fontId="1" fillId="0" borderId="0" xfId="1" applyNumberFormat="1" applyFont="1" applyFill="1" applyBorder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68" fontId="1" fillId="0" borderId="0" xfId="0" applyNumberFormat="1" applyFont="1"/>
    <xf numFmtId="0" fontId="1" fillId="0" borderId="0" xfId="0" applyFont="1"/>
    <xf numFmtId="43" fontId="1" fillId="0" borderId="0" xfId="1" applyFont="1"/>
    <xf numFmtId="2" fontId="1" fillId="0" borderId="0" xfId="1" applyNumberFormat="1" applyFont="1" applyAlignment="1">
      <alignment horizontal="center"/>
    </xf>
    <xf numFmtId="165" fontId="3" fillId="0" borderId="0" xfId="1" applyNumberFormat="1" applyFont="1" applyFill="1"/>
    <xf numFmtId="168" fontId="2" fillId="0" borderId="0" xfId="1" applyNumberFormat="1" applyFont="1"/>
    <xf numFmtId="165" fontId="3" fillId="2" borderId="0" xfId="1" applyNumberFormat="1" applyFont="1" applyFill="1"/>
    <xf numFmtId="165" fontId="0" fillId="0" borderId="0" xfId="0" applyNumberFormat="1"/>
    <xf numFmtId="43" fontId="1" fillId="0" borderId="0" xfId="1" applyFont="1" applyFill="1" applyBorder="1" applyAlignment="1">
      <alignment horizontal="right"/>
    </xf>
    <xf numFmtId="171" fontId="0" fillId="0" borderId="0" xfId="0" applyNumberFormat="1" applyAlignment="1">
      <alignment horizontal="center"/>
    </xf>
    <xf numFmtId="174" fontId="1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 applyBorder="1"/>
    <xf numFmtId="172" fontId="4" fillId="2" borderId="0" xfId="1" applyNumberFormat="1" applyFont="1" applyFill="1"/>
    <xf numFmtId="172" fontId="3" fillId="2" borderId="0" xfId="1" applyNumberFormat="1" applyFont="1" applyFill="1"/>
    <xf numFmtId="164" fontId="1" fillId="0" borderId="0" xfId="1" applyNumberFormat="1" applyFont="1"/>
    <xf numFmtId="172" fontId="0" fillId="0" borderId="0" xfId="1" applyNumberFormat="1" applyFont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2" fontId="5" fillId="5" borderId="0" xfId="0" applyNumberFormat="1" applyFont="1" applyFill="1"/>
    <xf numFmtId="172" fontId="6" fillId="0" borderId="0" xfId="1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72" fontId="6" fillId="0" borderId="0" xfId="1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 xr:uid="{33787C5D-F392-40F6-A1AB-69EC676EF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'C023'!$H$2:$H$30</c:f>
              <c:numCache>
                <c:formatCode>_-* #,##0.00000_-;\-* #,##0.00000_-;_-* "-"??_-;_-@_-</c:formatCode>
                <c:ptCount val="29"/>
                <c:pt idx="0" formatCode="0.00000">
                  <c:v>2.4846324336343487E-2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0.11208548182288489</c:v>
                </c:pt>
                <c:pt idx="2">
                  <c:v>5.7563109967356876E-2</c:v>
                </c:pt>
                <c:pt idx="3">
                  <c:v>4.7377152665790873E-2</c:v>
                </c:pt>
                <c:pt idx="4">
                  <c:v>3.3184343581397824E-2</c:v>
                </c:pt>
                <c:pt idx="5">
                  <c:v>2.1597942302544974E-2</c:v>
                </c:pt>
                <c:pt idx="6">
                  <c:v>1.1785788673607378E-2</c:v>
                </c:pt>
                <c:pt idx="7">
                  <c:v>1.7640848492707802E-2</c:v>
                </c:pt>
                <c:pt idx="8">
                  <c:v>1.5795204347009796E-2</c:v>
                </c:pt>
                <c:pt idx="9">
                  <c:v>1.5254307979267495E-2</c:v>
                </c:pt>
                <c:pt idx="10">
                  <c:v>1.4383662785989078E-2</c:v>
                </c:pt>
                <c:pt idx="11">
                  <c:v>1.3026042025766311E-2</c:v>
                </c:pt>
                <c:pt idx="12">
                  <c:v>1.1999317458356001E-2</c:v>
                </c:pt>
                <c:pt idx="13">
                  <c:v>1.1034184639530556E-2</c:v>
                </c:pt>
                <c:pt idx="14">
                  <c:v>1.0147758007513389E-2</c:v>
                </c:pt>
                <c:pt idx="15">
                  <c:v>9.245580014880973E-3</c:v>
                </c:pt>
                <c:pt idx="16">
                  <c:v>8.4915429796464711E-3</c:v>
                </c:pt>
                <c:pt idx="17">
                  <c:v>7.7794861507969335E-3</c:v>
                </c:pt>
                <c:pt idx="18">
                  <c:v>8.8964950817837056E-3</c:v>
                </c:pt>
                <c:pt idx="19">
                  <c:v>9.0414498808058623E-3</c:v>
                </c:pt>
                <c:pt idx="20">
                  <c:v>9.183586918806658E-3</c:v>
                </c:pt>
                <c:pt idx="21">
                  <c:v>1.1107457595904513E-2</c:v>
                </c:pt>
                <c:pt idx="22">
                  <c:v>1.2022916622601833E-2</c:v>
                </c:pt>
                <c:pt idx="23">
                  <c:v>1.2920778035991473E-2</c:v>
                </c:pt>
                <c:pt idx="24">
                  <c:v>1.3801544416602838E-2</c:v>
                </c:pt>
                <c:pt idx="25">
                  <c:v>1.6667848368648951E-2</c:v>
                </c:pt>
                <c:pt idx="26">
                  <c:v>1.8490283092535916E-2</c:v>
                </c:pt>
                <c:pt idx="27">
                  <c:v>2.0301484640781652E-2</c:v>
                </c:pt>
                <c:pt idx="28">
                  <c:v>2.198324751762782E-2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8-4068-AD98-5ADD0A02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88576"/>
        <c:axId val="484188968"/>
      </c:scatterChart>
      <c:valAx>
        <c:axId val="48418857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968"/>
        <c:crosses val="autoZero"/>
        <c:crossBetween val="midCat"/>
      </c:valAx>
      <c:valAx>
        <c:axId val="484188968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857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'C030'!$F$2:$F$30</c:f>
              <c:numCache>
                <c:formatCode>0.0000</c:formatCode>
                <c:ptCount val="29"/>
                <c:pt idx="0">
                  <c:v>2.4810056144906653E-2</c:v>
                </c:pt>
                <c:pt idx="1">
                  <c:v>1.5865120323372461E-2</c:v>
                </c:pt>
                <c:pt idx="2">
                  <c:v>8.1608331230057143E-3</c:v>
                </c:pt>
                <c:pt idx="3">
                  <c:v>4.6327292488920306E-3</c:v>
                </c:pt>
                <c:pt idx="4">
                  <c:v>4.1687903603100842E-3</c:v>
                </c:pt>
                <c:pt idx="5">
                  <c:v>3.7893724132928453E-3</c:v>
                </c:pt>
                <c:pt idx="6">
                  <c:v>3.4703636912379E-3</c:v>
                </c:pt>
                <c:pt idx="7">
                  <c:v>1.6829030288294763E-3</c:v>
                </c:pt>
                <c:pt idx="8">
                  <c:v>1.617346494164247E-3</c:v>
                </c:pt>
                <c:pt idx="9">
                  <c:v>1.5574417749927953E-3</c:v>
                </c:pt>
                <c:pt idx="10">
                  <c:v>1.5016896064139322E-3</c:v>
                </c:pt>
                <c:pt idx="11">
                  <c:v>1.4611279182753295E-3</c:v>
                </c:pt>
                <c:pt idx="12">
                  <c:v>1.411621584331857E-3</c:v>
                </c:pt>
                <c:pt idx="13">
                  <c:v>1.3653603726285855E-3</c:v>
                </c:pt>
                <c:pt idx="14">
                  <c:v>1.3220353081243245E-3</c:v>
                </c:pt>
                <c:pt idx="15">
                  <c:v>8.0785988471086866E-4</c:v>
                </c:pt>
                <c:pt idx="16">
                  <c:v>7.9249403319629622E-4</c:v>
                </c:pt>
                <c:pt idx="17">
                  <c:v>7.7780201467328924E-4</c:v>
                </c:pt>
                <c:pt idx="18">
                  <c:v>8.2352611992325513E-4</c:v>
                </c:pt>
                <c:pt idx="19">
                  <c:v>8.075644013241126E-4</c:v>
                </c:pt>
                <c:pt idx="20">
                  <c:v>7.9220968171632596E-4</c:v>
                </c:pt>
                <c:pt idx="21">
                  <c:v>8.3160726636623749E-4</c:v>
                </c:pt>
                <c:pt idx="22">
                  <c:v>8.153338357293681E-4</c:v>
                </c:pt>
                <c:pt idx="23">
                  <c:v>7.9968509834137233E-4</c:v>
                </c:pt>
                <c:pt idx="24">
                  <c:v>7.8462576012046619E-4</c:v>
                </c:pt>
                <c:pt idx="25">
                  <c:v>5.7933774712165878E-4</c:v>
                </c:pt>
                <c:pt idx="26">
                  <c:v>5.713929132895385E-4</c:v>
                </c:pt>
                <c:pt idx="27">
                  <c:v>5.636630401910644E-4</c:v>
                </c:pt>
                <c:pt idx="28">
                  <c:v>5.5604972937173627E-4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0.12271800809617919</c:v>
                </c:pt>
                <c:pt idx="2">
                  <c:v>5.6148070317882715E-2</c:v>
                </c:pt>
                <c:pt idx="3">
                  <c:v>4.5675595251469879E-2</c:v>
                </c:pt>
                <c:pt idx="4">
                  <c:v>3.0893658092536302E-2</c:v>
                </c:pt>
                <c:pt idx="5">
                  <c:v>1.8851101071350261E-2</c:v>
                </c:pt>
                <c:pt idx="6">
                  <c:v>8.6893118630056321E-3</c:v>
                </c:pt>
                <c:pt idx="7">
                  <c:v>1.6533768859905481E-2</c:v>
                </c:pt>
                <c:pt idx="8">
                  <c:v>1.533698761452556E-2</c:v>
                </c:pt>
                <c:pt idx="9">
                  <c:v>1.4834041377898278E-2</c:v>
                </c:pt>
                <c:pt idx="10">
                  <c:v>1.4147064748055813E-2</c:v>
                </c:pt>
                <c:pt idx="11">
                  <c:v>1.2446385758370976E-2</c:v>
                </c:pt>
                <c:pt idx="12">
                  <c:v>1.139292797511284E-2</c:v>
                </c:pt>
                <c:pt idx="13">
                  <c:v>1.04055245387391E-2</c:v>
                </c:pt>
                <c:pt idx="14">
                  <c:v>9.4781516519821269E-3</c:v>
                </c:pt>
                <c:pt idx="15">
                  <c:v>8.8322851936012154E-3</c:v>
                </c:pt>
                <c:pt idx="16">
                  <c:v>8.1675780442359413E-3</c:v>
                </c:pt>
                <c:pt idx="17">
                  <c:v>7.5595399925811792E-3</c:v>
                </c:pt>
                <c:pt idx="18">
                  <c:v>8.2503168736786491E-3</c:v>
                </c:pt>
                <c:pt idx="19">
                  <c:v>8.2404915183215983E-3</c:v>
                </c:pt>
                <c:pt idx="20">
                  <c:v>8.2309367239668235E-3</c:v>
                </c:pt>
                <c:pt idx="21">
                  <c:v>9.5941375839919581E-3</c:v>
                </c:pt>
                <c:pt idx="22">
                  <c:v>1.0135345843391843E-2</c:v>
                </c:pt>
                <c:pt idx="23">
                  <c:v>1.0657006049033024E-2</c:v>
                </c:pt>
                <c:pt idx="24">
                  <c:v>1.1160158505881583E-2</c:v>
                </c:pt>
                <c:pt idx="25">
                  <c:v>1.1920547619869921E-2</c:v>
                </c:pt>
                <c:pt idx="26">
                  <c:v>1.2559350568488373E-2</c:v>
                </c:pt>
                <c:pt idx="27">
                  <c:v>1.3182935991930286E-2</c:v>
                </c:pt>
                <c:pt idx="28">
                  <c:v>1.3710796862777798E-2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BE6-825F-1221DB93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8000"/>
        <c:axId val="577245648"/>
      </c:scatterChart>
      <c:valAx>
        <c:axId val="57724800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648"/>
        <c:crosses val="autoZero"/>
        <c:crossBetween val="midCat"/>
      </c:valAx>
      <c:valAx>
        <c:axId val="577245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80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0.12271800809617919</c:v>
                </c:pt>
                <c:pt idx="2">
                  <c:v>5.6148070317882715E-2</c:v>
                </c:pt>
                <c:pt idx="3">
                  <c:v>4.5675595251469879E-2</c:v>
                </c:pt>
                <c:pt idx="4">
                  <c:v>3.0893658092536302E-2</c:v>
                </c:pt>
                <c:pt idx="5">
                  <c:v>1.8851101071350261E-2</c:v>
                </c:pt>
                <c:pt idx="6">
                  <c:v>8.6893118630056321E-3</c:v>
                </c:pt>
                <c:pt idx="7">
                  <c:v>1.6533768859905481E-2</c:v>
                </c:pt>
                <c:pt idx="8">
                  <c:v>1.533698761452556E-2</c:v>
                </c:pt>
                <c:pt idx="9">
                  <c:v>1.4834041377898278E-2</c:v>
                </c:pt>
                <c:pt idx="10">
                  <c:v>1.4147064748055813E-2</c:v>
                </c:pt>
                <c:pt idx="11">
                  <c:v>1.2446385758370976E-2</c:v>
                </c:pt>
                <c:pt idx="12">
                  <c:v>1.139292797511284E-2</c:v>
                </c:pt>
                <c:pt idx="13">
                  <c:v>1.04055245387391E-2</c:v>
                </c:pt>
                <c:pt idx="14">
                  <c:v>9.4781516519821269E-3</c:v>
                </c:pt>
                <c:pt idx="15">
                  <c:v>8.8322851936012154E-3</c:v>
                </c:pt>
                <c:pt idx="16">
                  <c:v>8.1675780442359413E-3</c:v>
                </c:pt>
                <c:pt idx="17">
                  <c:v>7.5595399925811792E-3</c:v>
                </c:pt>
                <c:pt idx="18">
                  <c:v>8.2503168736786491E-3</c:v>
                </c:pt>
                <c:pt idx="19">
                  <c:v>8.2404915183215983E-3</c:v>
                </c:pt>
                <c:pt idx="20">
                  <c:v>8.2309367239668235E-3</c:v>
                </c:pt>
                <c:pt idx="21">
                  <c:v>9.5941375839919581E-3</c:v>
                </c:pt>
                <c:pt idx="22">
                  <c:v>1.0135345843391843E-2</c:v>
                </c:pt>
                <c:pt idx="23">
                  <c:v>1.0657006049033024E-2</c:v>
                </c:pt>
                <c:pt idx="24">
                  <c:v>1.1160158505881583E-2</c:v>
                </c:pt>
                <c:pt idx="25">
                  <c:v>1.1920547619869921E-2</c:v>
                </c:pt>
                <c:pt idx="26">
                  <c:v>1.2559350568488373E-2</c:v>
                </c:pt>
                <c:pt idx="27">
                  <c:v>1.3182935991930286E-2</c:v>
                </c:pt>
                <c:pt idx="28">
                  <c:v>1.3710796862777798E-2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D-4B3B-B0AC-EA5ACEF4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38984"/>
        <c:axId val="577289944"/>
      </c:scatterChart>
      <c:valAx>
        <c:axId val="577238984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9944"/>
        <c:crosses val="autoZero"/>
        <c:crossBetween val="midCat"/>
      </c:valAx>
      <c:valAx>
        <c:axId val="57728994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38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44.666666666627897</c:v>
                </c:pt>
                <c:pt idx="3">
                  <c:v>68.66666666662789</c:v>
                </c:pt>
                <c:pt idx="4">
                  <c:v>92.66666666662789</c:v>
                </c:pt>
                <c:pt idx="5">
                  <c:v>116.66666666662789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669.25000000011642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0.12271800809617919</c:v>
                </c:pt>
                <c:pt idx="2">
                  <c:v>5.6148070317882715E-2</c:v>
                </c:pt>
                <c:pt idx="3">
                  <c:v>4.5675595251469879E-2</c:v>
                </c:pt>
                <c:pt idx="4">
                  <c:v>3.0893658092536302E-2</c:v>
                </c:pt>
                <c:pt idx="5">
                  <c:v>1.8851101071350261E-2</c:v>
                </c:pt>
                <c:pt idx="6">
                  <c:v>8.6893118630056321E-3</c:v>
                </c:pt>
                <c:pt idx="7">
                  <c:v>1.6533768859905481E-2</c:v>
                </c:pt>
                <c:pt idx="8">
                  <c:v>1.533698761452556E-2</c:v>
                </c:pt>
                <c:pt idx="9">
                  <c:v>1.4834041377898278E-2</c:v>
                </c:pt>
                <c:pt idx="10">
                  <c:v>1.4147064748055813E-2</c:v>
                </c:pt>
                <c:pt idx="11">
                  <c:v>1.2446385758370976E-2</c:v>
                </c:pt>
                <c:pt idx="12">
                  <c:v>1.139292797511284E-2</c:v>
                </c:pt>
                <c:pt idx="13">
                  <c:v>1.04055245387391E-2</c:v>
                </c:pt>
                <c:pt idx="14">
                  <c:v>9.4781516519821269E-3</c:v>
                </c:pt>
                <c:pt idx="15">
                  <c:v>8.8322851936012154E-3</c:v>
                </c:pt>
                <c:pt idx="16">
                  <c:v>8.1675780442359413E-3</c:v>
                </c:pt>
                <c:pt idx="17">
                  <c:v>7.5595399925811792E-3</c:v>
                </c:pt>
                <c:pt idx="18">
                  <c:v>8.2503168736786491E-3</c:v>
                </c:pt>
                <c:pt idx="19">
                  <c:v>8.2404915183215983E-3</c:v>
                </c:pt>
                <c:pt idx="20">
                  <c:v>8.2309367239668235E-3</c:v>
                </c:pt>
                <c:pt idx="21">
                  <c:v>9.5941375839919581E-3</c:v>
                </c:pt>
                <c:pt idx="22">
                  <c:v>1.0135345843391843E-2</c:v>
                </c:pt>
                <c:pt idx="23">
                  <c:v>1.0657006049033024E-2</c:v>
                </c:pt>
                <c:pt idx="24">
                  <c:v>1.1160158505881583E-2</c:v>
                </c:pt>
                <c:pt idx="25">
                  <c:v>1.1920547619869921E-2</c:v>
                </c:pt>
                <c:pt idx="26">
                  <c:v>1.2559350568488373E-2</c:v>
                </c:pt>
                <c:pt idx="27">
                  <c:v>1.3182935991930286E-2</c:v>
                </c:pt>
                <c:pt idx="28">
                  <c:v>1.3710796862777798E-2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6-41B1-8597-26949E75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0160"/>
        <c:axId val="577287200"/>
      </c:scatterChart>
      <c:valAx>
        <c:axId val="577240160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7200"/>
        <c:crosses val="autoZero"/>
        <c:crossBetween val="midCat"/>
      </c:valAx>
      <c:valAx>
        <c:axId val="57728720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01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'C025'!$H$2:$H$30</c:f>
              <c:numCache>
                <c:formatCode>_-* #,##0.00000_-;\-* #,##0.00000_-;_-* "-"??_-;_-@_-</c:formatCode>
                <c:ptCount val="29"/>
                <c:pt idx="0">
                  <c:v>2.4964608320098901E-2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0.17706936942653462</c:v>
                </c:pt>
                <c:pt idx="2">
                  <c:v>0.16752725161088836</c:v>
                </c:pt>
                <c:pt idx="3">
                  <c:v>8.6267924697053966E-2</c:v>
                </c:pt>
                <c:pt idx="4">
                  <c:v>6.3355745305315306E-2</c:v>
                </c:pt>
                <c:pt idx="5">
                  <c:v>4.3346182541567975E-2</c:v>
                </c:pt>
                <c:pt idx="6">
                  <c:v>2.537363641931796E-2</c:v>
                </c:pt>
                <c:pt idx="7">
                  <c:v>1.882520769910067E-2</c:v>
                </c:pt>
                <c:pt idx="8">
                  <c:v>8.2645844939075088E-3</c:v>
                </c:pt>
                <c:pt idx="9">
                  <c:v>1.7557617851892793E-2</c:v>
                </c:pt>
                <c:pt idx="10">
                  <c:v>1.5851266119405346E-2</c:v>
                </c:pt>
                <c:pt idx="11">
                  <c:v>1.7522666643816846E-2</c:v>
                </c:pt>
                <c:pt idx="12">
                  <c:v>1.7824582457840733E-2</c:v>
                </c:pt>
                <c:pt idx="13">
                  <c:v>1.813740496760741E-2</c:v>
                </c:pt>
                <c:pt idx="14">
                  <c:v>1.8461736050380997E-2</c:v>
                </c:pt>
                <c:pt idx="15">
                  <c:v>1.5893239796802794E-2</c:v>
                </c:pt>
                <c:pt idx="16">
                  <c:v>1.4793509978045835E-2</c:v>
                </c:pt>
                <c:pt idx="17">
                  <c:v>1.372476628850299E-2</c:v>
                </c:pt>
                <c:pt idx="18">
                  <c:v>2.0721551768608196E-2</c:v>
                </c:pt>
                <c:pt idx="19">
                  <c:v>2.3454958821925612E-2</c:v>
                </c:pt>
                <c:pt idx="20">
                  <c:v>2.6283338678679768E-2</c:v>
                </c:pt>
                <c:pt idx="21">
                  <c:v>3.5539610013003466E-2</c:v>
                </c:pt>
                <c:pt idx="22">
                  <c:v>4.0438597057403214E-2</c:v>
                </c:pt>
                <c:pt idx="23">
                  <c:v>4.5198374492569998E-2</c:v>
                </c:pt>
                <c:pt idx="24">
                  <c:v>4.9824792864058269E-2</c:v>
                </c:pt>
                <c:pt idx="25">
                  <c:v>4.3588293863868297E-2</c:v>
                </c:pt>
                <c:pt idx="26">
                  <c:v>4.3207238417504248E-2</c:v>
                </c:pt>
                <c:pt idx="27">
                  <c:v>4.283915742427806E-2</c:v>
                </c:pt>
                <c:pt idx="28">
                  <c:v>4.2483399331034538E-2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B-4C8C-B2A8-958564E6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9752"/>
        <c:axId val="577279360"/>
      </c:scatterChart>
      <c:valAx>
        <c:axId val="57727975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9360"/>
        <c:crosses val="autoZero"/>
        <c:crossBetween val="midCat"/>
      </c:valAx>
      <c:valAx>
        <c:axId val="57727936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975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'C025'!$F$2:$F$30</c:f>
              <c:numCache>
                <c:formatCode>0.00000</c:formatCode>
                <c:ptCount val="29"/>
                <c:pt idx="0">
                  <c:v>2.4964608320098901E-2</c:v>
                </c:pt>
                <c:pt idx="1">
                  <c:v>1.7434720188775434E-2</c:v>
                </c:pt>
                <c:pt idx="2">
                  <c:v>6.9804708182983968E-3</c:v>
                </c:pt>
                <c:pt idx="3">
                  <c:v>3.1508963614446865E-3</c:v>
                </c:pt>
                <c:pt idx="4">
                  <c:v>2.9292815062496977E-3</c:v>
                </c:pt>
                <c:pt idx="5">
                  <c:v>2.7368026839649181E-3</c:v>
                </c:pt>
                <c:pt idx="6">
                  <c:v>2.5664527249092475E-3</c:v>
                </c:pt>
                <c:pt idx="7">
                  <c:v>3.8571469834994423E-4</c:v>
                </c:pt>
                <c:pt idx="8">
                  <c:v>3.8218893923572153E-4</c:v>
                </c:pt>
                <c:pt idx="9">
                  <c:v>9.742650097878566E-4</c:v>
                </c:pt>
                <c:pt idx="10">
                  <c:v>9.520039201404586E-4</c:v>
                </c:pt>
                <c:pt idx="11">
                  <c:v>5.841427137150628E-4</c:v>
                </c:pt>
                <c:pt idx="12">
                  <c:v>5.7606646262458488E-4</c:v>
                </c:pt>
                <c:pt idx="13">
                  <c:v>5.6821049101308705E-4</c:v>
                </c:pt>
                <c:pt idx="14">
                  <c:v>5.6056590782314149E-4</c:v>
                </c:pt>
                <c:pt idx="15">
                  <c:v>2.858896631775392E-4</c:v>
                </c:pt>
                <c:pt idx="16">
                  <c:v>2.8394143348763577E-4</c:v>
                </c:pt>
                <c:pt idx="17">
                  <c:v>2.8203280387917903E-4</c:v>
                </c:pt>
                <c:pt idx="18">
                  <c:v>2.1210137338854948E-4</c:v>
                </c:pt>
                <c:pt idx="19">
                  <c:v>2.1102715151285044E-4</c:v>
                </c:pt>
                <c:pt idx="20">
                  <c:v>2.0996375597100546E-4</c:v>
                </c:pt>
                <c:pt idx="21">
                  <c:v>9.4812512473580357E-4</c:v>
                </c:pt>
                <c:pt idx="22">
                  <c:v>9.270296718025344E-4</c:v>
                </c:pt>
                <c:pt idx="23">
                  <c:v>9.0685255616280893E-4</c:v>
                </c:pt>
                <c:pt idx="24">
                  <c:v>8.8753508678838351E-4</c:v>
                </c:pt>
                <c:pt idx="25">
                  <c:v>8.0966923371574289E-4</c:v>
                </c:pt>
                <c:pt idx="26">
                  <c:v>7.9423513131240617E-4</c:v>
                </c:pt>
                <c:pt idx="27">
                  <c:v>7.7937845588572127E-4</c:v>
                </c:pt>
                <c:pt idx="28">
                  <c:v>7.6506739717192623E-4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0.17706936942653462</c:v>
                </c:pt>
                <c:pt idx="2">
                  <c:v>0.16752725161088836</c:v>
                </c:pt>
                <c:pt idx="3">
                  <c:v>8.6267924697053966E-2</c:v>
                </c:pt>
                <c:pt idx="4">
                  <c:v>6.3355745305315306E-2</c:v>
                </c:pt>
                <c:pt idx="5">
                  <c:v>4.3346182541567975E-2</c:v>
                </c:pt>
                <c:pt idx="6">
                  <c:v>2.537363641931796E-2</c:v>
                </c:pt>
                <c:pt idx="7">
                  <c:v>1.882520769910067E-2</c:v>
                </c:pt>
                <c:pt idx="8">
                  <c:v>8.2645844939075088E-3</c:v>
                </c:pt>
                <c:pt idx="9">
                  <c:v>1.7557617851892793E-2</c:v>
                </c:pt>
                <c:pt idx="10">
                  <c:v>1.5851266119405346E-2</c:v>
                </c:pt>
                <c:pt idx="11">
                  <c:v>1.7522666643816846E-2</c:v>
                </c:pt>
                <c:pt idx="12">
                  <c:v>1.7824582457840733E-2</c:v>
                </c:pt>
                <c:pt idx="13">
                  <c:v>1.813740496760741E-2</c:v>
                </c:pt>
                <c:pt idx="14">
                  <c:v>1.8461736050380997E-2</c:v>
                </c:pt>
                <c:pt idx="15">
                  <c:v>1.5893239796802794E-2</c:v>
                </c:pt>
                <c:pt idx="16">
                  <c:v>1.4793509978045835E-2</c:v>
                </c:pt>
                <c:pt idx="17">
                  <c:v>1.372476628850299E-2</c:v>
                </c:pt>
                <c:pt idx="18">
                  <c:v>2.0721551768608196E-2</c:v>
                </c:pt>
                <c:pt idx="19">
                  <c:v>2.3454958821925612E-2</c:v>
                </c:pt>
                <c:pt idx="20">
                  <c:v>2.6283338678679768E-2</c:v>
                </c:pt>
                <c:pt idx="21">
                  <c:v>3.5539610013003466E-2</c:v>
                </c:pt>
                <c:pt idx="22">
                  <c:v>4.0438597057403214E-2</c:v>
                </c:pt>
                <c:pt idx="23">
                  <c:v>4.5198374492569998E-2</c:v>
                </c:pt>
                <c:pt idx="24">
                  <c:v>4.9824792864058269E-2</c:v>
                </c:pt>
                <c:pt idx="25">
                  <c:v>4.3588293863868297E-2</c:v>
                </c:pt>
                <c:pt idx="26">
                  <c:v>4.3207238417504248E-2</c:v>
                </c:pt>
                <c:pt idx="27">
                  <c:v>4.283915742427806E-2</c:v>
                </c:pt>
                <c:pt idx="28">
                  <c:v>4.2483399331034538E-2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6-4B3E-9065-BCF2F83FB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0736"/>
        <c:axId val="577265248"/>
      </c:scatterChart>
      <c:valAx>
        <c:axId val="57727073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5248"/>
        <c:crosses val="autoZero"/>
        <c:crossBetween val="midCat"/>
      </c:valAx>
      <c:valAx>
        <c:axId val="5772652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07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668.66666666680248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0.17706936942653462</c:v>
                </c:pt>
                <c:pt idx="2">
                  <c:v>0.16752725161088836</c:v>
                </c:pt>
                <c:pt idx="3">
                  <c:v>8.6267924697053966E-2</c:v>
                </c:pt>
                <c:pt idx="4">
                  <c:v>6.3355745305315306E-2</c:v>
                </c:pt>
                <c:pt idx="5">
                  <c:v>4.3346182541567975E-2</c:v>
                </c:pt>
                <c:pt idx="6">
                  <c:v>2.537363641931796E-2</c:v>
                </c:pt>
                <c:pt idx="7">
                  <c:v>1.882520769910067E-2</c:v>
                </c:pt>
                <c:pt idx="8">
                  <c:v>8.2645844939075088E-3</c:v>
                </c:pt>
                <c:pt idx="9">
                  <c:v>1.7557617851892793E-2</c:v>
                </c:pt>
                <c:pt idx="10">
                  <c:v>1.5851266119405346E-2</c:v>
                </c:pt>
                <c:pt idx="11">
                  <c:v>1.7522666643816846E-2</c:v>
                </c:pt>
                <c:pt idx="12">
                  <c:v>1.7824582457840733E-2</c:v>
                </c:pt>
                <c:pt idx="13">
                  <c:v>1.813740496760741E-2</c:v>
                </c:pt>
                <c:pt idx="14">
                  <c:v>1.8461736050380997E-2</c:v>
                </c:pt>
                <c:pt idx="15">
                  <c:v>1.5893239796802794E-2</c:v>
                </c:pt>
                <c:pt idx="16">
                  <c:v>1.4793509978045835E-2</c:v>
                </c:pt>
                <c:pt idx="17">
                  <c:v>1.372476628850299E-2</c:v>
                </c:pt>
                <c:pt idx="18">
                  <c:v>2.0721551768608196E-2</c:v>
                </c:pt>
                <c:pt idx="19">
                  <c:v>2.3454958821925612E-2</c:v>
                </c:pt>
                <c:pt idx="20">
                  <c:v>2.6283338678679768E-2</c:v>
                </c:pt>
                <c:pt idx="21">
                  <c:v>3.5539610013003466E-2</c:v>
                </c:pt>
                <c:pt idx="22">
                  <c:v>4.0438597057403214E-2</c:v>
                </c:pt>
                <c:pt idx="23">
                  <c:v>4.5198374492569998E-2</c:v>
                </c:pt>
                <c:pt idx="24">
                  <c:v>4.9824792864058269E-2</c:v>
                </c:pt>
                <c:pt idx="25">
                  <c:v>4.3588293863868297E-2</c:v>
                </c:pt>
                <c:pt idx="26">
                  <c:v>4.3207238417504248E-2</c:v>
                </c:pt>
                <c:pt idx="27">
                  <c:v>4.283915742427806E-2</c:v>
                </c:pt>
                <c:pt idx="28">
                  <c:v>4.2483399331034538E-2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2E4-BA0B-91A5AC98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80928"/>
        <c:axId val="577282104"/>
      </c:scatterChart>
      <c:valAx>
        <c:axId val="57728092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2104"/>
        <c:crosses val="autoZero"/>
        <c:crossBetween val="midCat"/>
      </c:valAx>
      <c:valAx>
        <c:axId val="57728210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09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'C025'!$J$1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'C025'!$C$2:$C$30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668.66666666680248</c:v>
                </c:pt>
              </c:numCache>
            </c:numRef>
          </c:xVal>
          <c:yVal>
            <c:numRef>
              <c:f>'C025'!$J$2:$J$30</c:f>
              <c:numCache>
                <c:formatCode>0.000</c:formatCode>
                <c:ptCount val="29"/>
                <c:pt idx="0" formatCode="_-* #,##0.0000_-;\-* #,##0.0000_-;_-* &quot;-&quot;??_-;_-@_-">
                  <c:v>0.24840455427564856</c:v>
                </c:pt>
                <c:pt idx="1">
                  <c:v>0.17706936942653462</c:v>
                </c:pt>
                <c:pt idx="2">
                  <c:v>0.16752725161088836</c:v>
                </c:pt>
                <c:pt idx="3">
                  <c:v>8.6267924697053966E-2</c:v>
                </c:pt>
                <c:pt idx="4">
                  <c:v>6.3355745305315306E-2</c:v>
                </c:pt>
                <c:pt idx="5">
                  <c:v>4.3346182541567975E-2</c:v>
                </c:pt>
                <c:pt idx="6">
                  <c:v>2.537363641931796E-2</c:v>
                </c:pt>
                <c:pt idx="7">
                  <c:v>1.882520769910067E-2</c:v>
                </c:pt>
                <c:pt idx="8">
                  <c:v>8.2645844939075088E-3</c:v>
                </c:pt>
                <c:pt idx="9">
                  <c:v>1.7557617851892793E-2</c:v>
                </c:pt>
                <c:pt idx="10">
                  <c:v>1.5851266119405346E-2</c:v>
                </c:pt>
                <c:pt idx="11">
                  <c:v>1.7522666643816846E-2</c:v>
                </c:pt>
                <c:pt idx="12">
                  <c:v>1.7824582457840733E-2</c:v>
                </c:pt>
                <c:pt idx="13">
                  <c:v>1.813740496760741E-2</c:v>
                </c:pt>
                <c:pt idx="14">
                  <c:v>1.8461736050380997E-2</c:v>
                </c:pt>
                <c:pt idx="15">
                  <c:v>1.5893239796802794E-2</c:v>
                </c:pt>
                <c:pt idx="16">
                  <c:v>1.4793509978045835E-2</c:v>
                </c:pt>
                <c:pt idx="17">
                  <c:v>1.372476628850299E-2</c:v>
                </c:pt>
                <c:pt idx="18">
                  <c:v>2.0721551768608196E-2</c:v>
                </c:pt>
                <c:pt idx="19">
                  <c:v>2.3454958821925612E-2</c:v>
                </c:pt>
                <c:pt idx="20">
                  <c:v>2.6283338678679768E-2</c:v>
                </c:pt>
                <c:pt idx="21">
                  <c:v>3.5539610013003466E-2</c:v>
                </c:pt>
                <c:pt idx="22">
                  <c:v>4.0438597057403214E-2</c:v>
                </c:pt>
                <c:pt idx="23">
                  <c:v>4.5198374492569998E-2</c:v>
                </c:pt>
                <c:pt idx="24">
                  <c:v>4.9824792864058269E-2</c:v>
                </c:pt>
                <c:pt idx="25">
                  <c:v>4.3588293863868297E-2</c:v>
                </c:pt>
                <c:pt idx="26">
                  <c:v>4.3207238417504248E-2</c:v>
                </c:pt>
                <c:pt idx="27">
                  <c:v>4.283915742427806E-2</c:v>
                </c:pt>
                <c:pt idx="28">
                  <c:v>4.2483399331034538E-2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2-4EA5-8241-10501D59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82888"/>
        <c:axId val="577283280"/>
      </c:scatterChart>
      <c:valAx>
        <c:axId val="57728288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3280"/>
        <c:crosses val="autoZero"/>
        <c:crossBetween val="midCat"/>
      </c:valAx>
      <c:valAx>
        <c:axId val="5772832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288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'C026'!$H$2:$H$30</c:f>
              <c:numCache>
                <c:formatCode>_-* #,##0.00000_-;\-* #,##0.00000_-;_-* "-"??_-;_-@_-</c:formatCode>
                <c:ptCount val="29"/>
                <c:pt idx="0">
                  <c:v>2.4657573602821291E-2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0.18569229261082751</c:v>
                </c:pt>
                <c:pt idx="2">
                  <c:v>0.11463586351982318</c:v>
                </c:pt>
                <c:pt idx="3">
                  <c:v>7.7458714197170736E-2</c:v>
                </c:pt>
                <c:pt idx="4">
                  <c:v>5.9415431065530461E-2</c:v>
                </c:pt>
                <c:pt idx="5">
                  <c:v>4.3549974977372924E-2</c:v>
                </c:pt>
                <c:pt idx="6">
                  <c:v>2.916395559388181E-2</c:v>
                </c:pt>
                <c:pt idx="7">
                  <c:v>2.112595995081043E-2</c:v>
                </c:pt>
                <c:pt idx="8">
                  <c:v>1.1729986325219991E-2</c:v>
                </c:pt>
                <c:pt idx="9">
                  <c:v>1.6725282623941826E-2</c:v>
                </c:pt>
                <c:pt idx="10">
                  <c:v>1.3948895983701033E-2</c:v>
                </c:pt>
                <c:pt idx="11">
                  <c:v>1.6069232325424999E-2</c:v>
                </c:pt>
                <c:pt idx="12">
                  <c:v>1.5305242185126937E-2</c:v>
                </c:pt>
                <c:pt idx="13">
                  <c:v>1.4532863673068356E-2</c:v>
                </c:pt>
                <c:pt idx="14">
                  <c:v>1.3751957874096356E-2</c:v>
                </c:pt>
                <c:pt idx="15">
                  <c:v>1.2494535443540259E-2</c:v>
                </c:pt>
                <c:pt idx="16">
                  <c:v>1.1587207332022851E-2</c:v>
                </c:pt>
                <c:pt idx="17">
                  <c:v>1.0693668456757894E-2</c:v>
                </c:pt>
                <c:pt idx="18">
                  <c:v>1.1834353668901136E-2</c:v>
                </c:pt>
                <c:pt idx="19">
                  <c:v>1.1661546504502336E-2</c:v>
                </c:pt>
                <c:pt idx="20">
                  <c:v>1.1489247815939175E-2</c:v>
                </c:pt>
                <c:pt idx="21">
                  <c:v>9.370410754019837E-3</c:v>
                </c:pt>
                <c:pt idx="22">
                  <c:v>8.1401700905069235E-3</c:v>
                </c:pt>
                <c:pt idx="23">
                  <c:v>6.9904937852736425E-3</c:v>
                </c:pt>
                <c:pt idx="24">
                  <c:v>5.913718911365288E-3</c:v>
                </c:pt>
                <c:pt idx="25">
                  <c:v>6.8062122664995593E-3</c:v>
                </c:pt>
                <c:pt idx="26">
                  <c:v>6.6695879693591687E-3</c:v>
                </c:pt>
                <c:pt idx="27">
                  <c:v>6.5390243945392086E-3</c:v>
                </c:pt>
                <c:pt idx="28">
                  <c:v>6.3707661176958435E-3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2-4D83-822B-FA54C409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5824"/>
        <c:axId val="577260152"/>
      </c:scatterChart>
      <c:valAx>
        <c:axId val="57729582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0152"/>
        <c:crosses val="autoZero"/>
        <c:crossBetween val="midCat"/>
      </c:valAx>
      <c:valAx>
        <c:axId val="57726015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58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'C026'!$F$2:$F$30</c:f>
              <c:numCache>
                <c:formatCode>0.00000</c:formatCode>
                <c:ptCount val="29"/>
                <c:pt idx="0">
                  <c:v>2.4657573602821291E-2</c:v>
                </c:pt>
                <c:pt idx="1">
                  <c:v>1.6922589233517669E-2</c:v>
                </c:pt>
                <c:pt idx="2">
                  <c:v>7.4247357541028739E-3</c:v>
                </c:pt>
                <c:pt idx="3">
                  <c:v>2.9851496579869747E-3</c:v>
                </c:pt>
                <c:pt idx="4">
                  <c:v>2.785506316504417E-3</c:v>
                </c:pt>
                <c:pt idx="5">
                  <c:v>2.6109010253999219E-3</c:v>
                </c:pt>
                <c:pt idx="6">
                  <c:v>2.4554215760791342E-3</c:v>
                </c:pt>
                <c:pt idx="7">
                  <c:v>1.9900799367187719E-4</c:v>
                </c:pt>
                <c:pt idx="8">
                  <c:v>1.9806527367052326E-4</c:v>
                </c:pt>
                <c:pt idx="9">
                  <c:v>4.3097077528304379E-4</c:v>
                </c:pt>
                <c:pt idx="10">
                  <c:v>4.2655871221720156E-4</c:v>
                </c:pt>
                <c:pt idx="11">
                  <c:v>8.4023623310817335E-4</c:v>
                </c:pt>
                <c:pt idx="12">
                  <c:v>8.2362669753243019E-4</c:v>
                </c:pt>
                <c:pt idx="13">
                  <c:v>8.0766111754375489E-4</c:v>
                </c:pt>
                <c:pt idx="14">
                  <c:v>7.9230275472871078E-4</c:v>
                </c:pt>
                <c:pt idx="15">
                  <c:v>1.7881295821304145E-4</c:v>
                </c:pt>
                <c:pt idx="16">
                  <c:v>1.7804885841145248E-4</c:v>
                </c:pt>
                <c:pt idx="17">
                  <c:v>1.7729649258602914E-4</c:v>
                </c:pt>
                <c:pt idx="18">
                  <c:v>6.2920658756671468E-4</c:v>
                </c:pt>
                <c:pt idx="19">
                  <c:v>6.1984614172050378E-4</c:v>
                </c:pt>
                <c:pt idx="20">
                  <c:v>6.1076012130085848E-4</c:v>
                </c:pt>
                <c:pt idx="21">
                  <c:v>1.4075118003064057E-3</c:v>
                </c:pt>
                <c:pt idx="22">
                  <c:v>1.3615152004911011E-3</c:v>
                </c:pt>
                <c:pt idx="23">
                  <c:v>1.3184299890316639E-3</c:v>
                </c:pt>
                <c:pt idx="24">
                  <c:v>1.2779882069164285E-3</c:v>
                </c:pt>
                <c:pt idx="25">
                  <c:v>1.1395956626749036E-3</c:v>
                </c:pt>
                <c:pt idx="26">
                  <c:v>1.1092553594708131E-3</c:v>
                </c:pt>
                <c:pt idx="27">
                  <c:v>1.0804887929657641E-3</c:v>
                </c:pt>
                <c:pt idx="28">
                  <c:v>1.0528559360615858E-3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0.18569229261082751</c:v>
                </c:pt>
                <c:pt idx="2">
                  <c:v>0.11463586351982318</c:v>
                </c:pt>
                <c:pt idx="3">
                  <c:v>7.7458714197170736E-2</c:v>
                </c:pt>
                <c:pt idx="4">
                  <c:v>5.9415431065530461E-2</c:v>
                </c:pt>
                <c:pt idx="5">
                  <c:v>4.3549974977372924E-2</c:v>
                </c:pt>
                <c:pt idx="6">
                  <c:v>2.916395559388181E-2</c:v>
                </c:pt>
                <c:pt idx="7">
                  <c:v>2.112595995081043E-2</c:v>
                </c:pt>
                <c:pt idx="8">
                  <c:v>1.1729986325219991E-2</c:v>
                </c:pt>
                <c:pt idx="9">
                  <c:v>1.6725282623941826E-2</c:v>
                </c:pt>
                <c:pt idx="10">
                  <c:v>1.3948895983701033E-2</c:v>
                </c:pt>
                <c:pt idx="11">
                  <c:v>1.6069232325424999E-2</c:v>
                </c:pt>
                <c:pt idx="12">
                  <c:v>1.5305242185126937E-2</c:v>
                </c:pt>
                <c:pt idx="13">
                  <c:v>1.4532863673068356E-2</c:v>
                </c:pt>
                <c:pt idx="14">
                  <c:v>1.3751957874096356E-2</c:v>
                </c:pt>
                <c:pt idx="15">
                  <c:v>1.2494535443540259E-2</c:v>
                </c:pt>
                <c:pt idx="16">
                  <c:v>1.1587207332022851E-2</c:v>
                </c:pt>
                <c:pt idx="17">
                  <c:v>1.0693668456757894E-2</c:v>
                </c:pt>
                <c:pt idx="18">
                  <c:v>1.1834353668901136E-2</c:v>
                </c:pt>
                <c:pt idx="19">
                  <c:v>1.1661546504502336E-2</c:v>
                </c:pt>
                <c:pt idx="20">
                  <c:v>1.1489247815939175E-2</c:v>
                </c:pt>
                <c:pt idx="21">
                  <c:v>9.370410754019837E-3</c:v>
                </c:pt>
                <c:pt idx="22">
                  <c:v>8.1401700905069235E-3</c:v>
                </c:pt>
                <c:pt idx="23">
                  <c:v>6.9904937852736425E-3</c:v>
                </c:pt>
                <c:pt idx="24">
                  <c:v>5.913718911365288E-3</c:v>
                </c:pt>
                <c:pt idx="25">
                  <c:v>6.8062122664995593E-3</c:v>
                </c:pt>
                <c:pt idx="26">
                  <c:v>6.6695879693591687E-3</c:v>
                </c:pt>
                <c:pt idx="27">
                  <c:v>6.5390243945392086E-3</c:v>
                </c:pt>
                <c:pt idx="28">
                  <c:v>6.3707661176958435E-3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7-45E3-BD2C-F367375B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6032"/>
        <c:axId val="577264856"/>
      </c:scatterChart>
      <c:valAx>
        <c:axId val="57726603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856"/>
        <c:crosses val="autoZero"/>
        <c:crossBetween val="midCat"/>
      </c:valAx>
      <c:valAx>
        <c:axId val="57726485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60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0.18569229261082751</c:v>
                </c:pt>
                <c:pt idx="2">
                  <c:v>0.11463586351982318</c:v>
                </c:pt>
                <c:pt idx="3">
                  <c:v>7.7458714197170736E-2</c:v>
                </c:pt>
                <c:pt idx="4">
                  <c:v>5.9415431065530461E-2</c:v>
                </c:pt>
                <c:pt idx="5">
                  <c:v>4.3549974977372924E-2</c:v>
                </c:pt>
                <c:pt idx="6">
                  <c:v>2.916395559388181E-2</c:v>
                </c:pt>
                <c:pt idx="7">
                  <c:v>2.112595995081043E-2</c:v>
                </c:pt>
                <c:pt idx="8">
                  <c:v>1.1729986325219991E-2</c:v>
                </c:pt>
                <c:pt idx="9">
                  <c:v>1.6725282623941826E-2</c:v>
                </c:pt>
                <c:pt idx="10">
                  <c:v>1.3948895983701033E-2</c:v>
                </c:pt>
                <c:pt idx="11">
                  <c:v>1.6069232325424999E-2</c:v>
                </c:pt>
                <c:pt idx="12">
                  <c:v>1.5305242185126937E-2</c:v>
                </c:pt>
                <c:pt idx="13">
                  <c:v>1.4532863673068356E-2</c:v>
                </c:pt>
                <c:pt idx="14">
                  <c:v>1.3751957874096356E-2</c:v>
                </c:pt>
                <c:pt idx="15">
                  <c:v>1.2494535443540259E-2</c:v>
                </c:pt>
                <c:pt idx="16">
                  <c:v>1.1587207332022851E-2</c:v>
                </c:pt>
                <c:pt idx="17">
                  <c:v>1.0693668456757894E-2</c:v>
                </c:pt>
                <c:pt idx="18">
                  <c:v>1.1834353668901136E-2</c:v>
                </c:pt>
                <c:pt idx="19">
                  <c:v>1.1661546504502336E-2</c:v>
                </c:pt>
                <c:pt idx="20">
                  <c:v>1.1489247815939175E-2</c:v>
                </c:pt>
                <c:pt idx="21">
                  <c:v>9.370410754019837E-3</c:v>
                </c:pt>
                <c:pt idx="22">
                  <c:v>8.1401700905069235E-3</c:v>
                </c:pt>
                <c:pt idx="23">
                  <c:v>6.9904937852736425E-3</c:v>
                </c:pt>
                <c:pt idx="24">
                  <c:v>5.913718911365288E-3</c:v>
                </c:pt>
                <c:pt idx="25">
                  <c:v>6.8062122664995593E-3</c:v>
                </c:pt>
                <c:pt idx="26">
                  <c:v>6.6695879693591687E-3</c:v>
                </c:pt>
                <c:pt idx="27">
                  <c:v>6.5390243945392086E-3</c:v>
                </c:pt>
                <c:pt idx="28">
                  <c:v>6.3707661176958435E-3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1-45EB-87A5-5B109EF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9744"/>
        <c:axId val="577294648"/>
      </c:scatterChart>
      <c:valAx>
        <c:axId val="577299744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4648"/>
        <c:crosses val="autoZero"/>
        <c:crossBetween val="midCat"/>
      </c:valAx>
      <c:valAx>
        <c:axId val="5772946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9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'C023'!$F$2:$F$30</c:f>
              <c:numCache>
                <c:formatCode>0.00000</c:formatCode>
                <c:ptCount val="29"/>
                <c:pt idx="0">
                  <c:v>2.4846324336343487E-2</c:v>
                </c:pt>
                <c:pt idx="1">
                  <c:v>1.7622782613623437E-2</c:v>
                </c:pt>
                <c:pt idx="2">
                  <c:v>7.3188565875820224E-3</c:v>
                </c:pt>
                <c:pt idx="3">
                  <c:v>4.5146752664086773E-3</c:v>
                </c:pt>
                <c:pt idx="4">
                  <c:v>4.0729702933155172E-3</c:v>
                </c:pt>
                <c:pt idx="5">
                  <c:v>3.7100454523344103E-3</c:v>
                </c:pt>
                <c:pt idx="6">
                  <c:v>3.4037188547165961E-3</c:v>
                </c:pt>
                <c:pt idx="7">
                  <c:v>2.3531512727770387E-3</c:v>
                </c:pt>
                <c:pt idx="8">
                  <c:v>2.2277360159285815E-3</c:v>
                </c:pt>
                <c:pt idx="9">
                  <c:v>1.1274301475883832E-3</c:v>
                </c:pt>
                <c:pt idx="10">
                  <c:v>1.0977257641679513E-3</c:v>
                </c:pt>
                <c:pt idx="11">
                  <c:v>1.3278764756944359E-3</c:v>
                </c:pt>
                <c:pt idx="12">
                  <c:v>1.2868620592293232E-3</c:v>
                </c:pt>
                <c:pt idx="13">
                  <c:v>1.2483055569586091E-3</c:v>
                </c:pt>
                <c:pt idx="14">
                  <c:v>1.2121136828933596E-3</c:v>
                </c:pt>
                <c:pt idx="15">
                  <c:v>6.9584364116346989E-4</c:v>
                </c:pt>
                <c:pt idx="16">
                  <c:v>6.8441350502741239E-4</c:v>
                </c:pt>
                <c:pt idx="17">
                  <c:v>6.7339040180950868E-4</c:v>
                </c:pt>
                <c:pt idx="18">
                  <c:v>4.0938300113020756E-4</c:v>
                </c:pt>
                <c:pt idx="19">
                  <c:v>4.0539983814192221E-4</c:v>
                </c:pt>
                <c:pt idx="20">
                  <c:v>4.0149343862162654E-4</c:v>
                </c:pt>
                <c:pt idx="21">
                  <c:v>8.4249868284760529E-4</c:v>
                </c:pt>
                <c:pt idx="22">
                  <c:v>8.2580046590091237E-4</c:v>
                </c:pt>
                <c:pt idx="23">
                  <c:v>8.0975131839326308E-4</c:v>
                </c:pt>
                <c:pt idx="24">
                  <c:v>7.943141161361471E-4</c:v>
                </c:pt>
                <c:pt idx="25">
                  <c:v>2.9633873727585191E-4</c:v>
                </c:pt>
                <c:pt idx="26">
                  <c:v>2.9424601271238303E-4</c:v>
                </c:pt>
                <c:pt idx="27">
                  <c:v>2.9218263836566641E-4</c:v>
                </c:pt>
                <c:pt idx="28">
                  <c:v>2.9012350652452603E-4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0.11208548182288489</c:v>
                </c:pt>
                <c:pt idx="2">
                  <c:v>5.7563109967356876E-2</c:v>
                </c:pt>
                <c:pt idx="3">
                  <c:v>4.7377152665790873E-2</c:v>
                </c:pt>
                <c:pt idx="4">
                  <c:v>3.3184343581397824E-2</c:v>
                </c:pt>
                <c:pt idx="5">
                  <c:v>2.1597942302544974E-2</c:v>
                </c:pt>
                <c:pt idx="6">
                  <c:v>1.1785788673607378E-2</c:v>
                </c:pt>
                <c:pt idx="7">
                  <c:v>1.7640848492707802E-2</c:v>
                </c:pt>
                <c:pt idx="8">
                  <c:v>1.5795204347009796E-2</c:v>
                </c:pt>
                <c:pt idx="9">
                  <c:v>1.5254307979267495E-2</c:v>
                </c:pt>
                <c:pt idx="10">
                  <c:v>1.4383662785989078E-2</c:v>
                </c:pt>
                <c:pt idx="11">
                  <c:v>1.3026042025766311E-2</c:v>
                </c:pt>
                <c:pt idx="12">
                  <c:v>1.1999317458356001E-2</c:v>
                </c:pt>
                <c:pt idx="13">
                  <c:v>1.1034184639530556E-2</c:v>
                </c:pt>
                <c:pt idx="14">
                  <c:v>1.0147758007513389E-2</c:v>
                </c:pt>
                <c:pt idx="15">
                  <c:v>9.245580014880973E-3</c:v>
                </c:pt>
                <c:pt idx="16">
                  <c:v>8.4915429796464711E-3</c:v>
                </c:pt>
                <c:pt idx="17">
                  <c:v>7.7794861507969335E-3</c:v>
                </c:pt>
                <c:pt idx="18">
                  <c:v>8.8964950817837056E-3</c:v>
                </c:pt>
                <c:pt idx="19">
                  <c:v>9.0414498808058623E-3</c:v>
                </c:pt>
                <c:pt idx="20">
                  <c:v>9.183586918806658E-3</c:v>
                </c:pt>
                <c:pt idx="21">
                  <c:v>1.1107457595904513E-2</c:v>
                </c:pt>
                <c:pt idx="22">
                  <c:v>1.2022916622601833E-2</c:v>
                </c:pt>
                <c:pt idx="23">
                  <c:v>1.2920778035991473E-2</c:v>
                </c:pt>
                <c:pt idx="24">
                  <c:v>1.3801544416602838E-2</c:v>
                </c:pt>
                <c:pt idx="25">
                  <c:v>1.6667848368648951E-2</c:v>
                </c:pt>
                <c:pt idx="26">
                  <c:v>1.8490283092535916E-2</c:v>
                </c:pt>
                <c:pt idx="27">
                  <c:v>2.0301484640781652E-2</c:v>
                </c:pt>
                <c:pt idx="28">
                  <c:v>2.198324751762782E-2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D-49B7-A36D-2CE48F34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0344"/>
        <c:axId val="577302096"/>
      </c:scatterChart>
      <c:valAx>
        <c:axId val="57727034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2096"/>
        <c:crosses val="autoZero"/>
        <c:crossBetween val="midCat"/>
      </c:valAx>
      <c:valAx>
        <c:axId val="5773020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03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'C026'!$J$1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'C026'!$F$2:$F$30</c:f>
              <c:numCache>
                <c:formatCode>0.00000</c:formatCode>
                <c:ptCount val="29"/>
                <c:pt idx="0">
                  <c:v>2.4657573602821291E-2</c:v>
                </c:pt>
                <c:pt idx="1">
                  <c:v>1.6922589233517669E-2</c:v>
                </c:pt>
                <c:pt idx="2">
                  <c:v>7.4247357541028739E-3</c:v>
                </c:pt>
                <c:pt idx="3">
                  <c:v>2.9851496579869747E-3</c:v>
                </c:pt>
                <c:pt idx="4">
                  <c:v>2.785506316504417E-3</c:v>
                </c:pt>
                <c:pt idx="5">
                  <c:v>2.6109010253999219E-3</c:v>
                </c:pt>
                <c:pt idx="6">
                  <c:v>2.4554215760791342E-3</c:v>
                </c:pt>
                <c:pt idx="7">
                  <c:v>1.9900799367187719E-4</c:v>
                </c:pt>
                <c:pt idx="8">
                  <c:v>1.9806527367052326E-4</c:v>
                </c:pt>
                <c:pt idx="9">
                  <c:v>4.3097077528304379E-4</c:v>
                </c:pt>
                <c:pt idx="10">
                  <c:v>4.2655871221720156E-4</c:v>
                </c:pt>
                <c:pt idx="11">
                  <c:v>8.4023623310817335E-4</c:v>
                </c:pt>
                <c:pt idx="12">
                  <c:v>8.2362669753243019E-4</c:v>
                </c:pt>
                <c:pt idx="13">
                  <c:v>8.0766111754375489E-4</c:v>
                </c:pt>
                <c:pt idx="14">
                  <c:v>7.9230275472871078E-4</c:v>
                </c:pt>
                <c:pt idx="15">
                  <c:v>1.7881295821304145E-4</c:v>
                </c:pt>
                <c:pt idx="16">
                  <c:v>1.7804885841145248E-4</c:v>
                </c:pt>
                <c:pt idx="17">
                  <c:v>1.7729649258602914E-4</c:v>
                </c:pt>
                <c:pt idx="18">
                  <c:v>6.2920658756671468E-4</c:v>
                </c:pt>
                <c:pt idx="19">
                  <c:v>6.1984614172050378E-4</c:v>
                </c:pt>
                <c:pt idx="20">
                  <c:v>6.1076012130085848E-4</c:v>
                </c:pt>
                <c:pt idx="21">
                  <c:v>1.4075118003064057E-3</c:v>
                </c:pt>
                <c:pt idx="22">
                  <c:v>1.3615152004911011E-3</c:v>
                </c:pt>
                <c:pt idx="23">
                  <c:v>1.3184299890316639E-3</c:v>
                </c:pt>
                <c:pt idx="24">
                  <c:v>1.2779882069164285E-3</c:v>
                </c:pt>
                <c:pt idx="25">
                  <c:v>1.1395956626749036E-3</c:v>
                </c:pt>
                <c:pt idx="26">
                  <c:v>1.1092553594708131E-3</c:v>
                </c:pt>
                <c:pt idx="27">
                  <c:v>1.0804887929657641E-3</c:v>
                </c:pt>
                <c:pt idx="28">
                  <c:v>1.0528559360615858E-3</c:v>
                </c:pt>
              </c:numCache>
            </c:numRef>
          </c:xVal>
          <c:yVal>
            <c:numRef>
              <c:f>'C026'!$J$2:$J$30</c:f>
              <c:numCache>
                <c:formatCode>0.000</c:formatCode>
                <c:ptCount val="29"/>
                <c:pt idx="0" formatCode="_-* #,##0.0000_-;\-* #,##0.0000_-;_-* &quot;-&quot;??_-;_-@_-">
                  <c:v>0.24795990135915144</c:v>
                </c:pt>
                <c:pt idx="1">
                  <c:v>0.18569229261082751</c:v>
                </c:pt>
                <c:pt idx="2">
                  <c:v>0.11463586351982318</c:v>
                </c:pt>
                <c:pt idx="3">
                  <c:v>7.7458714197170736E-2</c:v>
                </c:pt>
                <c:pt idx="4">
                  <c:v>5.9415431065530461E-2</c:v>
                </c:pt>
                <c:pt idx="5">
                  <c:v>4.3549974977372924E-2</c:v>
                </c:pt>
                <c:pt idx="6">
                  <c:v>2.916395559388181E-2</c:v>
                </c:pt>
                <c:pt idx="7">
                  <c:v>2.112595995081043E-2</c:v>
                </c:pt>
                <c:pt idx="8">
                  <c:v>1.1729986325219991E-2</c:v>
                </c:pt>
                <c:pt idx="9">
                  <c:v>1.6725282623941826E-2</c:v>
                </c:pt>
                <c:pt idx="10">
                  <c:v>1.3948895983701033E-2</c:v>
                </c:pt>
                <c:pt idx="11">
                  <c:v>1.6069232325424999E-2</c:v>
                </c:pt>
                <c:pt idx="12">
                  <c:v>1.5305242185126937E-2</c:v>
                </c:pt>
                <c:pt idx="13">
                  <c:v>1.4532863673068356E-2</c:v>
                </c:pt>
                <c:pt idx="14">
                  <c:v>1.3751957874096356E-2</c:v>
                </c:pt>
                <c:pt idx="15">
                  <c:v>1.2494535443540259E-2</c:v>
                </c:pt>
                <c:pt idx="16">
                  <c:v>1.1587207332022851E-2</c:v>
                </c:pt>
                <c:pt idx="17">
                  <c:v>1.0693668456757894E-2</c:v>
                </c:pt>
                <c:pt idx="18">
                  <c:v>1.1834353668901136E-2</c:v>
                </c:pt>
                <c:pt idx="19">
                  <c:v>1.1661546504502336E-2</c:v>
                </c:pt>
                <c:pt idx="20">
                  <c:v>1.1489247815939175E-2</c:v>
                </c:pt>
                <c:pt idx="21">
                  <c:v>9.370410754019837E-3</c:v>
                </c:pt>
                <c:pt idx="22">
                  <c:v>8.1401700905069235E-3</c:v>
                </c:pt>
                <c:pt idx="23">
                  <c:v>6.9904937852736425E-3</c:v>
                </c:pt>
                <c:pt idx="24">
                  <c:v>5.913718911365288E-3</c:v>
                </c:pt>
                <c:pt idx="25">
                  <c:v>6.8062122664995593E-3</c:v>
                </c:pt>
                <c:pt idx="26">
                  <c:v>6.6695879693591687E-3</c:v>
                </c:pt>
                <c:pt idx="27">
                  <c:v>6.5390243945392086E-3</c:v>
                </c:pt>
                <c:pt idx="28">
                  <c:v>6.3707661176958435E-3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3-4F1B-A64F-648397BA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1512"/>
        <c:axId val="577291120"/>
      </c:scatterChart>
      <c:valAx>
        <c:axId val="5772915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1120"/>
        <c:crosses val="autoZero"/>
        <c:crossBetween val="midCat"/>
      </c:valAx>
      <c:valAx>
        <c:axId val="57729112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15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'C029'!$H$2:$H$30</c:f>
              <c:numCache>
                <c:formatCode>_-* #,##0.00000_-;\-* #,##0.00000_-;_-* "-"??_-;_-@_-</c:formatCode>
                <c:ptCount val="29"/>
                <c:pt idx="0">
                  <c:v>2.4795475759073191E-2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0.15007289812972904</c:v>
                </c:pt>
                <c:pt idx="2">
                  <c:v>0.11424889253048663</c:v>
                </c:pt>
                <c:pt idx="3">
                  <c:v>7.4569647263186642E-2</c:v>
                </c:pt>
                <c:pt idx="4">
                  <c:v>5.7803606524574759E-2</c:v>
                </c:pt>
                <c:pt idx="5">
                  <c:v>4.3409021277124309E-2</c:v>
                </c:pt>
                <c:pt idx="6">
                  <c:v>3.0601982818093034E-2</c:v>
                </c:pt>
                <c:pt idx="7">
                  <c:v>1.9755062306188901E-2</c:v>
                </c:pt>
                <c:pt idx="8">
                  <c:v>1.0098792336494708E-2</c:v>
                </c:pt>
                <c:pt idx="9">
                  <c:v>1.4170436170193004E-2</c:v>
                </c:pt>
                <c:pt idx="10">
                  <c:v>1.096862298916423E-2</c:v>
                </c:pt>
                <c:pt idx="11">
                  <c:v>1.3669951262628524E-2</c:v>
                </c:pt>
                <c:pt idx="12">
                  <c:v>1.3109305370587594E-2</c:v>
                </c:pt>
                <c:pt idx="13">
                  <c:v>1.2537686909071604E-2</c:v>
                </c:pt>
                <c:pt idx="14">
                  <c:v>1.1954770573575409E-2</c:v>
                </c:pt>
                <c:pt idx="15">
                  <c:v>1.2840557396389054E-2</c:v>
                </c:pt>
                <c:pt idx="16">
                  <c:v>1.2936653163799829E-2</c:v>
                </c:pt>
                <c:pt idx="17">
                  <c:v>1.3083383940645836E-2</c:v>
                </c:pt>
                <c:pt idx="18">
                  <c:v>2.4259692392108841E-2</c:v>
                </c:pt>
                <c:pt idx="19">
                  <c:v>2.8425946592173498E-2</c:v>
                </c:pt>
                <c:pt idx="20">
                  <c:v>3.2335210970331978E-2</c:v>
                </c:pt>
                <c:pt idx="21">
                  <c:v>3.2635976086405345E-2</c:v>
                </c:pt>
                <c:pt idx="22">
                  <c:v>3.4916358289117738E-2</c:v>
                </c:pt>
                <c:pt idx="23">
                  <c:v>3.7097031161856572E-2</c:v>
                </c:pt>
                <c:pt idx="24">
                  <c:v>3.9184394451331005E-2</c:v>
                </c:pt>
                <c:pt idx="25">
                  <c:v>3.6109716739680872E-2</c:v>
                </c:pt>
                <c:pt idx="26">
                  <c:v>3.6337531852991732E-2</c:v>
                </c:pt>
                <c:pt idx="27">
                  <c:v>3.6563176484294108E-2</c:v>
                </c:pt>
                <c:pt idx="28">
                  <c:v>3.6651088289867878E-2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C-4D2C-A6B5-94516FC5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2704"/>
        <c:axId val="577253096"/>
      </c:scatterChart>
      <c:valAx>
        <c:axId val="577252704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3096"/>
        <c:crosses val="autoZero"/>
        <c:crossBetween val="midCat"/>
      </c:valAx>
      <c:valAx>
        <c:axId val="577253096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270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'C029'!$F$2:$F$30</c:f>
              <c:numCache>
                <c:formatCode>0.00000</c:formatCode>
                <c:ptCount val="29"/>
                <c:pt idx="0">
                  <c:v>2.4795475759073191E-2</c:v>
                </c:pt>
                <c:pt idx="1">
                  <c:v>1.5188912745649192E-2</c:v>
                </c:pt>
                <c:pt idx="2">
                  <c:v>7.8834612680837336E-3</c:v>
                </c:pt>
                <c:pt idx="3">
                  <c:v>3.492129061562807E-3</c:v>
                </c:pt>
                <c:pt idx="4">
                  <c:v>3.2219481794080736E-3</c:v>
                </c:pt>
                <c:pt idx="5">
                  <c:v>2.9905886819927246E-3</c:v>
                </c:pt>
                <c:pt idx="6">
                  <c:v>2.7883394044183585E-3</c:v>
                </c:pt>
                <c:pt idx="7">
                  <c:v>6.6498346732630652E-4</c:v>
                </c:pt>
                <c:pt idx="8">
                  <c:v>6.5450158393690169E-4</c:v>
                </c:pt>
                <c:pt idx="9">
                  <c:v>4.1712102002675468E-4</c:v>
                </c:pt>
                <c:pt idx="10">
                  <c:v>4.1301495150203782E-4</c:v>
                </c:pt>
                <c:pt idx="11">
                  <c:v>6.77664812415156E-4</c:v>
                </c:pt>
                <c:pt idx="12">
                  <c:v>6.6681945523466076E-4</c:v>
                </c:pt>
                <c:pt idx="13">
                  <c:v>6.5631577551807487E-4</c:v>
                </c:pt>
                <c:pt idx="14">
                  <c:v>6.461378767849338E-4</c:v>
                </c:pt>
                <c:pt idx="15">
                  <c:v>1.7808078572911841E-4</c:v>
                </c:pt>
                <c:pt idx="16">
                  <c:v>1.7732291727393066E-4</c:v>
                </c:pt>
                <c:pt idx="17">
                  <c:v>1.7657666121803712E-4</c:v>
                </c:pt>
                <c:pt idx="18">
                  <c:v>1.2844776581358846E-3</c:v>
                </c:pt>
                <c:pt idx="19">
                  <c:v>1.2460617824544367E-3</c:v>
                </c:pt>
                <c:pt idx="20">
                  <c:v>1.2098772022727945E-3</c:v>
                </c:pt>
                <c:pt idx="21">
                  <c:v>1.0097904518941E-3</c:v>
                </c:pt>
                <c:pt idx="22">
                  <c:v>9.8589614575661099E-4</c:v>
                </c:pt>
                <c:pt idx="23">
                  <c:v>9.6310655414887146E-4</c:v>
                </c:pt>
                <c:pt idx="24">
                  <c:v>9.4134679285809485E-4</c:v>
                </c:pt>
                <c:pt idx="25">
                  <c:v>5.2862234433912749E-4</c:v>
                </c:pt>
                <c:pt idx="26">
                  <c:v>5.2199967995217691E-4</c:v>
                </c:pt>
                <c:pt idx="27">
                  <c:v>5.1554090403649908E-4</c:v>
                </c:pt>
                <c:pt idx="28">
                  <c:v>5.0919696683545854E-4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0.15007289812972904</c:v>
                </c:pt>
                <c:pt idx="2">
                  <c:v>0.11424889253048663</c:v>
                </c:pt>
                <c:pt idx="3">
                  <c:v>7.4569647263186642E-2</c:v>
                </c:pt>
                <c:pt idx="4">
                  <c:v>5.7803606524574759E-2</c:v>
                </c:pt>
                <c:pt idx="5">
                  <c:v>4.3409021277124309E-2</c:v>
                </c:pt>
                <c:pt idx="6">
                  <c:v>3.0601982818093034E-2</c:v>
                </c:pt>
                <c:pt idx="7">
                  <c:v>1.9755062306188901E-2</c:v>
                </c:pt>
                <c:pt idx="8">
                  <c:v>1.0098792336494708E-2</c:v>
                </c:pt>
                <c:pt idx="9">
                  <c:v>1.4170436170193004E-2</c:v>
                </c:pt>
                <c:pt idx="10">
                  <c:v>1.096862298916423E-2</c:v>
                </c:pt>
                <c:pt idx="11">
                  <c:v>1.3669951262628524E-2</c:v>
                </c:pt>
                <c:pt idx="12">
                  <c:v>1.3109305370587594E-2</c:v>
                </c:pt>
                <c:pt idx="13">
                  <c:v>1.2537686909071604E-2</c:v>
                </c:pt>
                <c:pt idx="14">
                  <c:v>1.1954770573575409E-2</c:v>
                </c:pt>
                <c:pt idx="15">
                  <c:v>1.2840557396389054E-2</c:v>
                </c:pt>
                <c:pt idx="16">
                  <c:v>1.2936653163799829E-2</c:v>
                </c:pt>
                <c:pt idx="17">
                  <c:v>1.3083383940645836E-2</c:v>
                </c:pt>
                <c:pt idx="18">
                  <c:v>2.4259692392108841E-2</c:v>
                </c:pt>
                <c:pt idx="19">
                  <c:v>2.8425946592173498E-2</c:v>
                </c:pt>
                <c:pt idx="20">
                  <c:v>3.2335210970331978E-2</c:v>
                </c:pt>
                <c:pt idx="21">
                  <c:v>3.2635976086405345E-2</c:v>
                </c:pt>
                <c:pt idx="22">
                  <c:v>3.4916358289117738E-2</c:v>
                </c:pt>
                <c:pt idx="23">
                  <c:v>3.7097031161856572E-2</c:v>
                </c:pt>
                <c:pt idx="24">
                  <c:v>3.9184394451331005E-2</c:v>
                </c:pt>
                <c:pt idx="25">
                  <c:v>3.6109716739680872E-2</c:v>
                </c:pt>
                <c:pt idx="26">
                  <c:v>3.6337531852991732E-2</c:v>
                </c:pt>
                <c:pt idx="27">
                  <c:v>3.6563176484294108E-2</c:v>
                </c:pt>
                <c:pt idx="28">
                  <c:v>3.6651088289867878E-2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F-46D0-A176-05352B46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3880"/>
        <c:axId val="577254272"/>
      </c:scatterChart>
      <c:valAx>
        <c:axId val="57725388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4272"/>
        <c:crosses val="autoZero"/>
        <c:crossBetween val="midCat"/>
      </c:valAx>
      <c:valAx>
        <c:axId val="577254272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3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44.666666666627862</c:v>
                </c:pt>
                <c:pt idx="3">
                  <c:v>68.666666666627862</c:v>
                </c:pt>
                <c:pt idx="4">
                  <c:v>92.666666666627862</c:v>
                </c:pt>
                <c:pt idx="5">
                  <c:v>116.66666666662786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0.15007289812972904</c:v>
                </c:pt>
                <c:pt idx="2">
                  <c:v>0.11424889253048663</c:v>
                </c:pt>
                <c:pt idx="3">
                  <c:v>7.4569647263186642E-2</c:v>
                </c:pt>
                <c:pt idx="4">
                  <c:v>5.7803606524574759E-2</c:v>
                </c:pt>
                <c:pt idx="5">
                  <c:v>4.3409021277124309E-2</c:v>
                </c:pt>
                <c:pt idx="6">
                  <c:v>3.0601982818093034E-2</c:v>
                </c:pt>
                <c:pt idx="7">
                  <c:v>1.9755062306188901E-2</c:v>
                </c:pt>
                <c:pt idx="8">
                  <c:v>1.0098792336494708E-2</c:v>
                </c:pt>
                <c:pt idx="9">
                  <c:v>1.4170436170193004E-2</c:v>
                </c:pt>
                <c:pt idx="10">
                  <c:v>1.096862298916423E-2</c:v>
                </c:pt>
                <c:pt idx="11">
                  <c:v>1.3669951262628524E-2</c:v>
                </c:pt>
                <c:pt idx="12">
                  <c:v>1.3109305370587594E-2</c:v>
                </c:pt>
                <c:pt idx="13">
                  <c:v>1.2537686909071604E-2</c:v>
                </c:pt>
                <c:pt idx="14">
                  <c:v>1.1954770573575409E-2</c:v>
                </c:pt>
                <c:pt idx="15">
                  <c:v>1.2840557396389054E-2</c:v>
                </c:pt>
                <c:pt idx="16">
                  <c:v>1.2936653163799829E-2</c:v>
                </c:pt>
                <c:pt idx="17">
                  <c:v>1.3083383940645836E-2</c:v>
                </c:pt>
                <c:pt idx="18">
                  <c:v>2.4259692392108841E-2</c:v>
                </c:pt>
                <c:pt idx="19">
                  <c:v>2.8425946592173498E-2</c:v>
                </c:pt>
                <c:pt idx="20">
                  <c:v>3.2335210970331978E-2</c:v>
                </c:pt>
                <c:pt idx="21">
                  <c:v>3.2635976086405345E-2</c:v>
                </c:pt>
                <c:pt idx="22">
                  <c:v>3.4916358289117738E-2</c:v>
                </c:pt>
                <c:pt idx="23">
                  <c:v>3.7097031161856572E-2</c:v>
                </c:pt>
                <c:pt idx="24">
                  <c:v>3.9184394451331005E-2</c:v>
                </c:pt>
                <c:pt idx="25">
                  <c:v>3.6109716739680872E-2</c:v>
                </c:pt>
                <c:pt idx="26">
                  <c:v>3.6337531852991732E-2</c:v>
                </c:pt>
                <c:pt idx="27">
                  <c:v>3.6563176484294108E-2</c:v>
                </c:pt>
                <c:pt idx="28">
                  <c:v>3.6651088289867878E-2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054-B4E3-2B0F32EE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5056"/>
        <c:axId val="577255448"/>
      </c:scatterChart>
      <c:valAx>
        <c:axId val="577255056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5448"/>
        <c:crosses val="autoZero"/>
        <c:crossBetween val="midCat"/>
      </c:valAx>
      <c:valAx>
        <c:axId val="577255448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50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'C029'!$J$1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'C029'!$C$2:$C$30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21.999999999941792</c:v>
                </c:pt>
                <c:pt idx="2">
                  <c:v>44.666666666627862</c:v>
                </c:pt>
                <c:pt idx="3">
                  <c:v>68.666666666627862</c:v>
                </c:pt>
                <c:pt idx="4">
                  <c:v>92.666666666627862</c:v>
                </c:pt>
                <c:pt idx="5">
                  <c:v>116.66666666662786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189.33333333337214</c:v>
                </c:pt>
                <c:pt idx="9">
                  <c:v>213.33333333337214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333</c:v>
                </c:pt>
                <c:pt idx="15">
                  <c:v>357</c:v>
                </c:pt>
                <c:pt idx="16">
                  <c:v>381</c:v>
                </c:pt>
                <c:pt idx="17">
                  <c:v>404.66666666662786</c:v>
                </c:pt>
                <c:pt idx="18">
                  <c:v>428.66666666662786</c:v>
                </c:pt>
                <c:pt idx="19">
                  <c:v>452.66666666662786</c:v>
                </c:pt>
                <c:pt idx="20">
                  <c:v>476.66666666662786</c:v>
                </c:pt>
                <c:pt idx="21">
                  <c:v>500.66666666662786</c:v>
                </c:pt>
                <c:pt idx="22">
                  <c:v>524.66666666662786</c:v>
                </c:pt>
                <c:pt idx="23">
                  <c:v>548.66666666662786</c:v>
                </c:pt>
                <c:pt idx="24">
                  <c:v>572.66666666662786</c:v>
                </c:pt>
                <c:pt idx="25">
                  <c:v>596.66666666662786</c:v>
                </c:pt>
                <c:pt idx="26">
                  <c:v>620.66666666662786</c:v>
                </c:pt>
                <c:pt idx="27">
                  <c:v>644.66666666662786</c:v>
                </c:pt>
                <c:pt idx="28">
                  <c:v>669</c:v>
                </c:pt>
              </c:numCache>
            </c:numRef>
          </c:xVal>
          <c:yVal>
            <c:numRef>
              <c:f>'C029'!$J$2:$J$30</c:f>
              <c:numCache>
                <c:formatCode>0.000</c:formatCode>
                <c:ptCount val="29"/>
                <c:pt idx="0" formatCode="_-* #,##0.0000_-;\-* #,##0.0000_-;_-* &quot;-&quot;??_-;_-@_-">
                  <c:v>0.24039851724237232</c:v>
                </c:pt>
                <c:pt idx="1">
                  <c:v>0.15007289812972904</c:v>
                </c:pt>
                <c:pt idx="2">
                  <c:v>0.11424889253048663</c:v>
                </c:pt>
                <c:pt idx="3">
                  <c:v>7.4569647263186642E-2</c:v>
                </c:pt>
                <c:pt idx="4">
                  <c:v>5.7803606524574759E-2</c:v>
                </c:pt>
                <c:pt idx="5">
                  <c:v>4.3409021277124309E-2</c:v>
                </c:pt>
                <c:pt idx="6">
                  <c:v>3.0601982818093034E-2</c:v>
                </c:pt>
                <c:pt idx="7">
                  <c:v>1.9755062306188901E-2</c:v>
                </c:pt>
                <c:pt idx="8">
                  <c:v>1.0098792336494708E-2</c:v>
                </c:pt>
                <c:pt idx="9">
                  <c:v>1.4170436170193004E-2</c:v>
                </c:pt>
                <c:pt idx="10">
                  <c:v>1.096862298916423E-2</c:v>
                </c:pt>
                <c:pt idx="11">
                  <c:v>1.3669951262628524E-2</c:v>
                </c:pt>
                <c:pt idx="12">
                  <c:v>1.3109305370587594E-2</c:v>
                </c:pt>
                <c:pt idx="13">
                  <c:v>1.2537686909071604E-2</c:v>
                </c:pt>
                <c:pt idx="14">
                  <c:v>1.1954770573575409E-2</c:v>
                </c:pt>
                <c:pt idx="15">
                  <c:v>1.2840557396389054E-2</c:v>
                </c:pt>
                <c:pt idx="16">
                  <c:v>1.2936653163799829E-2</c:v>
                </c:pt>
                <c:pt idx="17">
                  <c:v>1.3083383940645836E-2</c:v>
                </c:pt>
                <c:pt idx="18">
                  <c:v>2.4259692392108841E-2</c:v>
                </c:pt>
                <c:pt idx="19">
                  <c:v>2.8425946592173498E-2</c:v>
                </c:pt>
                <c:pt idx="20">
                  <c:v>3.2335210970331978E-2</c:v>
                </c:pt>
                <c:pt idx="21">
                  <c:v>3.2635976086405345E-2</c:v>
                </c:pt>
                <c:pt idx="22">
                  <c:v>3.4916358289117738E-2</c:v>
                </c:pt>
                <c:pt idx="23">
                  <c:v>3.7097031161856572E-2</c:v>
                </c:pt>
                <c:pt idx="24">
                  <c:v>3.9184394451331005E-2</c:v>
                </c:pt>
                <c:pt idx="25">
                  <c:v>3.6109716739680872E-2</c:v>
                </c:pt>
                <c:pt idx="26">
                  <c:v>3.6337531852991732E-2</c:v>
                </c:pt>
                <c:pt idx="27">
                  <c:v>3.6563176484294108E-2</c:v>
                </c:pt>
                <c:pt idx="28">
                  <c:v>3.6651088289867878E-2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F-4130-B72F-576A7CD2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56232"/>
        <c:axId val="577263680"/>
      </c:scatterChart>
      <c:valAx>
        <c:axId val="577256232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3680"/>
        <c:crosses val="autoZero"/>
        <c:crossBetween val="midCat"/>
      </c:valAx>
      <c:valAx>
        <c:axId val="5772636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62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0.11208548182288489</c:v>
                </c:pt>
                <c:pt idx="2">
                  <c:v>5.7563109967356876E-2</c:v>
                </c:pt>
                <c:pt idx="3">
                  <c:v>4.7377152665790873E-2</c:v>
                </c:pt>
                <c:pt idx="4">
                  <c:v>3.3184343581397824E-2</c:v>
                </c:pt>
                <c:pt idx="5">
                  <c:v>2.1597942302544974E-2</c:v>
                </c:pt>
                <c:pt idx="6">
                  <c:v>1.1785788673607378E-2</c:v>
                </c:pt>
                <c:pt idx="7">
                  <c:v>1.7640848492707802E-2</c:v>
                </c:pt>
                <c:pt idx="8">
                  <c:v>1.5795204347009796E-2</c:v>
                </c:pt>
                <c:pt idx="9">
                  <c:v>1.5254307979267495E-2</c:v>
                </c:pt>
                <c:pt idx="10">
                  <c:v>1.4383662785989078E-2</c:v>
                </c:pt>
                <c:pt idx="11">
                  <c:v>1.3026042025766311E-2</c:v>
                </c:pt>
                <c:pt idx="12">
                  <c:v>1.1999317458356001E-2</c:v>
                </c:pt>
                <c:pt idx="13">
                  <c:v>1.1034184639530556E-2</c:v>
                </c:pt>
                <c:pt idx="14">
                  <c:v>1.0147758007513389E-2</c:v>
                </c:pt>
                <c:pt idx="15">
                  <c:v>9.245580014880973E-3</c:v>
                </c:pt>
                <c:pt idx="16">
                  <c:v>8.4915429796464711E-3</c:v>
                </c:pt>
                <c:pt idx="17">
                  <c:v>7.7794861507969335E-3</c:v>
                </c:pt>
                <c:pt idx="18">
                  <c:v>8.8964950817837056E-3</c:v>
                </c:pt>
                <c:pt idx="19">
                  <c:v>9.0414498808058623E-3</c:v>
                </c:pt>
                <c:pt idx="20">
                  <c:v>9.183586918806658E-3</c:v>
                </c:pt>
                <c:pt idx="21">
                  <c:v>1.1107457595904513E-2</c:v>
                </c:pt>
                <c:pt idx="22">
                  <c:v>1.2022916622601833E-2</c:v>
                </c:pt>
                <c:pt idx="23">
                  <c:v>1.2920778035991473E-2</c:v>
                </c:pt>
                <c:pt idx="24">
                  <c:v>1.3801544416602838E-2</c:v>
                </c:pt>
                <c:pt idx="25">
                  <c:v>1.6667848368648951E-2</c:v>
                </c:pt>
                <c:pt idx="26">
                  <c:v>1.8490283092535916E-2</c:v>
                </c:pt>
                <c:pt idx="27">
                  <c:v>2.0301484640781652E-2</c:v>
                </c:pt>
                <c:pt idx="28">
                  <c:v>2.198324751762782E-2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6-45B9-9EE7-8B03C0E6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5048"/>
        <c:axId val="577272696"/>
      </c:scatterChart>
      <c:valAx>
        <c:axId val="57727504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2696"/>
        <c:crosses val="autoZero"/>
        <c:crossBetween val="midCat"/>
      </c:valAx>
      <c:valAx>
        <c:axId val="577272696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50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'C023'!$J$1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'C023'!$C$2:$C$30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'C023'!$J$2:$J$30</c:f>
              <c:numCache>
                <c:formatCode>_-* #,##0.0000_-;\-* #,##0.0000_-;_-* "-"??_-;_-@_-</c:formatCode>
                <c:ptCount val="29"/>
                <c:pt idx="0">
                  <c:v>0.2322437541770058</c:v>
                </c:pt>
                <c:pt idx="1">
                  <c:v>0.11208548182288489</c:v>
                </c:pt>
                <c:pt idx="2">
                  <c:v>5.7563109967356876E-2</c:v>
                </c:pt>
                <c:pt idx="3">
                  <c:v>4.7377152665790873E-2</c:v>
                </c:pt>
                <c:pt idx="4">
                  <c:v>3.3184343581397824E-2</c:v>
                </c:pt>
                <c:pt idx="5">
                  <c:v>2.1597942302544974E-2</c:v>
                </c:pt>
                <c:pt idx="6">
                  <c:v>1.1785788673607378E-2</c:v>
                </c:pt>
                <c:pt idx="7">
                  <c:v>1.7640848492707802E-2</c:v>
                </c:pt>
                <c:pt idx="8">
                  <c:v>1.5795204347009796E-2</c:v>
                </c:pt>
                <c:pt idx="9">
                  <c:v>1.5254307979267495E-2</c:v>
                </c:pt>
                <c:pt idx="10">
                  <c:v>1.4383662785989078E-2</c:v>
                </c:pt>
                <c:pt idx="11">
                  <c:v>1.3026042025766311E-2</c:v>
                </c:pt>
                <c:pt idx="12">
                  <c:v>1.1999317458356001E-2</c:v>
                </c:pt>
                <c:pt idx="13">
                  <c:v>1.1034184639530556E-2</c:v>
                </c:pt>
                <c:pt idx="14">
                  <c:v>1.0147758007513389E-2</c:v>
                </c:pt>
                <c:pt idx="15">
                  <c:v>9.245580014880973E-3</c:v>
                </c:pt>
                <c:pt idx="16">
                  <c:v>8.4915429796464711E-3</c:v>
                </c:pt>
                <c:pt idx="17">
                  <c:v>7.7794861507969335E-3</c:v>
                </c:pt>
                <c:pt idx="18">
                  <c:v>8.8964950817837056E-3</c:v>
                </c:pt>
                <c:pt idx="19">
                  <c:v>9.0414498808058623E-3</c:v>
                </c:pt>
                <c:pt idx="20">
                  <c:v>9.183586918806658E-3</c:v>
                </c:pt>
                <c:pt idx="21">
                  <c:v>1.1107457595904513E-2</c:v>
                </c:pt>
                <c:pt idx="22">
                  <c:v>1.2022916622601833E-2</c:v>
                </c:pt>
                <c:pt idx="23">
                  <c:v>1.2920778035991473E-2</c:v>
                </c:pt>
                <c:pt idx="24">
                  <c:v>1.3801544416602838E-2</c:v>
                </c:pt>
                <c:pt idx="25">
                  <c:v>1.6667848368648951E-2</c:v>
                </c:pt>
                <c:pt idx="26">
                  <c:v>1.8490283092535916E-2</c:v>
                </c:pt>
                <c:pt idx="27">
                  <c:v>2.0301484640781652E-2</c:v>
                </c:pt>
                <c:pt idx="28">
                  <c:v>2.198324751762782E-2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A2B-B49C-BBAB51F0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1912"/>
        <c:axId val="577273480"/>
      </c:scatterChart>
      <c:valAx>
        <c:axId val="577271912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3480"/>
        <c:crosses val="autoZero"/>
        <c:crossBetween val="midCat"/>
      </c:valAx>
      <c:valAx>
        <c:axId val="577273480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91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'C024'!$H$2:$H$30</c:f>
              <c:numCache>
                <c:formatCode>_-* #,##0.00000_-;\-* #,##0.00000_-;_-* "-"??_-;_-@_-</c:formatCode>
                <c:ptCount val="29"/>
                <c:pt idx="0">
                  <c:v>2.4959983272286788E-2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0.12056944427233232</c:v>
                </c:pt>
                <c:pt idx="2">
                  <c:v>5.6217066497031482E-2</c:v>
                </c:pt>
                <c:pt idx="3">
                  <c:v>4.711995147270668E-2</c:v>
                </c:pt>
                <c:pt idx="4">
                  <c:v>3.2482309726307355E-2</c:v>
                </c:pt>
                <c:pt idx="5">
                  <c:v>2.0571794091825014E-2</c:v>
                </c:pt>
                <c:pt idx="6">
                  <c:v>1.0520943923227158E-2</c:v>
                </c:pt>
                <c:pt idx="7">
                  <c:v>1.5792501861490785E-2</c:v>
                </c:pt>
                <c:pt idx="8">
                  <c:v>1.3667579337582272E-2</c:v>
                </c:pt>
                <c:pt idx="9">
                  <c:v>1.7352068487527766E-2</c:v>
                </c:pt>
                <c:pt idx="10">
                  <c:v>1.7882245208849318E-2</c:v>
                </c:pt>
                <c:pt idx="11">
                  <c:v>1.3714909611958039E-2</c:v>
                </c:pt>
                <c:pt idx="12">
                  <c:v>1.232591895850379E-2</c:v>
                </c:pt>
                <c:pt idx="13">
                  <c:v>1.1018450289416995E-2</c:v>
                </c:pt>
                <c:pt idx="14">
                  <c:v>9.8087121838775892E-3</c:v>
                </c:pt>
                <c:pt idx="15">
                  <c:v>9.4399571449763197E-3</c:v>
                </c:pt>
                <c:pt idx="16">
                  <c:v>8.7384715504016525E-3</c:v>
                </c:pt>
                <c:pt idx="17">
                  <c:v>8.0777545867482745E-3</c:v>
                </c:pt>
                <c:pt idx="18">
                  <c:v>8.0039777015675165E-3</c:v>
                </c:pt>
                <c:pt idx="19">
                  <c:v>7.6037059880130009E-3</c:v>
                </c:pt>
                <c:pt idx="20">
                  <c:v>7.2185332417491936E-3</c:v>
                </c:pt>
                <c:pt idx="21">
                  <c:v>1.1612961380973721E-2</c:v>
                </c:pt>
                <c:pt idx="22">
                  <c:v>1.3517326091312603E-2</c:v>
                </c:pt>
                <c:pt idx="23">
                  <c:v>1.5429010394934092E-2</c:v>
                </c:pt>
                <c:pt idx="24">
                  <c:v>1.7348056573345504E-2</c:v>
                </c:pt>
                <c:pt idx="25">
                  <c:v>1.866166398250118E-2</c:v>
                </c:pt>
                <c:pt idx="26">
                  <c:v>2.0140143089551883E-2</c:v>
                </c:pt>
                <c:pt idx="27">
                  <c:v>2.1593524461392472E-2</c:v>
                </c:pt>
                <c:pt idx="28">
                  <c:v>2.2892944632129084E-2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0-47BE-BDEE-680DC58C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5640"/>
        <c:axId val="577266816"/>
      </c:scatterChart>
      <c:valAx>
        <c:axId val="577265640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6816"/>
        <c:crosses val="autoZero"/>
        <c:crossBetween val="midCat"/>
      </c:valAx>
      <c:valAx>
        <c:axId val="577266816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564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'C024'!$F$2:$F$30</c:f>
              <c:numCache>
                <c:formatCode>0.0000</c:formatCode>
                <c:ptCount val="29"/>
                <c:pt idx="0">
                  <c:v>2.4959983272286788E-2</c:v>
                </c:pt>
                <c:pt idx="1">
                  <c:v>1.8269102824525284E-2</c:v>
                </c:pt>
                <c:pt idx="2">
                  <c:v>7.1574175688415001E-3</c:v>
                </c:pt>
                <c:pt idx="3">
                  <c:v>4.5932122581337819E-3</c:v>
                </c:pt>
                <c:pt idx="4">
                  <c:v>4.1367706164467293E-3</c:v>
                </c:pt>
                <c:pt idx="5">
                  <c:v>3.7629011775119213E-3</c:v>
                </c:pt>
                <c:pt idx="6">
                  <c:v>3.4481506486145224E-3</c:v>
                </c:pt>
                <c:pt idx="7">
                  <c:v>2.0791080842501876E-3</c:v>
                </c:pt>
                <c:pt idx="8">
                  <c:v>1.9805973313362767E-3</c:v>
                </c:pt>
                <c:pt idx="9">
                  <c:v>1.5114315099003612E-3</c:v>
                </c:pt>
                <c:pt idx="10">
                  <c:v>1.4585190710340089E-3</c:v>
                </c:pt>
                <c:pt idx="11">
                  <c:v>1.2430188673601651E-3</c:v>
                </c:pt>
                <c:pt idx="12">
                  <c:v>1.2070082572473067E-3</c:v>
                </c:pt>
                <c:pt idx="13">
                  <c:v>1.1730255123400108E-3</c:v>
                </c:pt>
                <c:pt idx="14">
                  <c:v>1.1410115224160706E-3</c:v>
                </c:pt>
                <c:pt idx="15">
                  <c:v>6.7629689382150417E-4</c:v>
                </c:pt>
                <c:pt idx="16">
                  <c:v>6.6549492878804439E-4</c:v>
                </c:pt>
                <c:pt idx="17">
                  <c:v>6.5506818035170685E-4</c:v>
                </c:pt>
                <c:pt idx="18">
                  <c:v>7.8871838205112467E-4</c:v>
                </c:pt>
                <c:pt idx="19">
                  <c:v>7.740654804951531E-4</c:v>
                </c:pt>
                <c:pt idx="20">
                  <c:v>7.5994711005882573E-4</c:v>
                </c:pt>
                <c:pt idx="21">
                  <c:v>3.1901967867278548E-4</c:v>
                </c:pt>
                <c:pt idx="22">
                  <c:v>3.1659566101603642E-4</c:v>
                </c:pt>
                <c:pt idx="23">
                  <c:v>3.1420820272886019E-4</c:v>
                </c:pt>
                <c:pt idx="24">
                  <c:v>3.1185648290768075E-4</c:v>
                </c:pt>
                <c:pt idx="25">
                  <c:v>5.5773384845909956E-4</c:v>
                </c:pt>
                <c:pt idx="26">
                  <c:v>5.5036674402024835E-4</c:v>
                </c:pt>
                <c:pt idx="27">
                  <c:v>5.4319172914063464E-4</c:v>
                </c:pt>
                <c:pt idx="28">
                  <c:v>5.3611790583064933E-4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0.12056944427233232</c:v>
                </c:pt>
                <c:pt idx="2">
                  <c:v>5.6217066497031482E-2</c:v>
                </c:pt>
                <c:pt idx="3">
                  <c:v>4.711995147270668E-2</c:v>
                </c:pt>
                <c:pt idx="4">
                  <c:v>3.2482309726307355E-2</c:v>
                </c:pt>
                <c:pt idx="5">
                  <c:v>2.0571794091825014E-2</c:v>
                </c:pt>
                <c:pt idx="6">
                  <c:v>1.0520943923227158E-2</c:v>
                </c:pt>
                <c:pt idx="7">
                  <c:v>1.5792501861490785E-2</c:v>
                </c:pt>
                <c:pt idx="8">
                  <c:v>1.3667579337582272E-2</c:v>
                </c:pt>
                <c:pt idx="9">
                  <c:v>1.7352068487527766E-2</c:v>
                </c:pt>
                <c:pt idx="10">
                  <c:v>1.7882245208849318E-2</c:v>
                </c:pt>
                <c:pt idx="11">
                  <c:v>1.3714909611958039E-2</c:v>
                </c:pt>
                <c:pt idx="12">
                  <c:v>1.232591895850379E-2</c:v>
                </c:pt>
                <c:pt idx="13">
                  <c:v>1.1018450289416995E-2</c:v>
                </c:pt>
                <c:pt idx="14">
                  <c:v>9.8087121838775892E-3</c:v>
                </c:pt>
                <c:pt idx="15">
                  <c:v>9.4399571449763197E-3</c:v>
                </c:pt>
                <c:pt idx="16">
                  <c:v>8.7384715504016525E-3</c:v>
                </c:pt>
                <c:pt idx="17">
                  <c:v>8.0777545867482745E-3</c:v>
                </c:pt>
                <c:pt idx="18">
                  <c:v>8.0039777015675165E-3</c:v>
                </c:pt>
                <c:pt idx="19">
                  <c:v>7.6037059880130009E-3</c:v>
                </c:pt>
                <c:pt idx="20">
                  <c:v>7.2185332417491936E-3</c:v>
                </c:pt>
                <c:pt idx="21">
                  <c:v>1.1612961380973721E-2</c:v>
                </c:pt>
                <c:pt idx="22">
                  <c:v>1.3517326091312603E-2</c:v>
                </c:pt>
                <c:pt idx="23">
                  <c:v>1.5429010394934092E-2</c:v>
                </c:pt>
                <c:pt idx="24">
                  <c:v>1.7348056573345504E-2</c:v>
                </c:pt>
                <c:pt idx="25">
                  <c:v>1.866166398250118E-2</c:v>
                </c:pt>
                <c:pt idx="26">
                  <c:v>2.0140143089551883E-2</c:v>
                </c:pt>
                <c:pt idx="27">
                  <c:v>2.1593524461392472E-2</c:v>
                </c:pt>
                <c:pt idx="28">
                  <c:v>2.2892944632129084E-2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D-4EF8-B775-24407053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4072"/>
        <c:axId val="577271520"/>
      </c:scatterChart>
      <c:valAx>
        <c:axId val="577264072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1520"/>
        <c:crosses val="autoZero"/>
        <c:crossBetween val="midCat"/>
      </c:valAx>
      <c:valAx>
        <c:axId val="57727152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4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0.12056944427233232</c:v>
                </c:pt>
                <c:pt idx="2">
                  <c:v>5.6217066497031482E-2</c:v>
                </c:pt>
                <c:pt idx="3">
                  <c:v>4.711995147270668E-2</c:v>
                </c:pt>
                <c:pt idx="4">
                  <c:v>3.2482309726307355E-2</c:v>
                </c:pt>
                <c:pt idx="5">
                  <c:v>2.0571794091825014E-2</c:v>
                </c:pt>
                <c:pt idx="6">
                  <c:v>1.0520943923227158E-2</c:v>
                </c:pt>
                <c:pt idx="7">
                  <c:v>1.5792501861490785E-2</c:v>
                </c:pt>
                <c:pt idx="8">
                  <c:v>1.3667579337582272E-2</c:v>
                </c:pt>
                <c:pt idx="9">
                  <c:v>1.7352068487527766E-2</c:v>
                </c:pt>
                <c:pt idx="10">
                  <c:v>1.7882245208849318E-2</c:v>
                </c:pt>
                <c:pt idx="11">
                  <c:v>1.3714909611958039E-2</c:v>
                </c:pt>
                <c:pt idx="12">
                  <c:v>1.232591895850379E-2</c:v>
                </c:pt>
                <c:pt idx="13">
                  <c:v>1.1018450289416995E-2</c:v>
                </c:pt>
                <c:pt idx="14">
                  <c:v>9.8087121838775892E-3</c:v>
                </c:pt>
                <c:pt idx="15">
                  <c:v>9.4399571449763197E-3</c:v>
                </c:pt>
                <c:pt idx="16">
                  <c:v>8.7384715504016525E-3</c:v>
                </c:pt>
                <c:pt idx="17">
                  <c:v>8.0777545867482745E-3</c:v>
                </c:pt>
                <c:pt idx="18">
                  <c:v>8.0039777015675165E-3</c:v>
                </c:pt>
                <c:pt idx="19">
                  <c:v>7.6037059880130009E-3</c:v>
                </c:pt>
                <c:pt idx="20">
                  <c:v>7.2185332417491936E-3</c:v>
                </c:pt>
                <c:pt idx="21">
                  <c:v>1.1612961380973721E-2</c:v>
                </c:pt>
                <c:pt idx="22">
                  <c:v>1.3517326091312603E-2</c:v>
                </c:pt>
                <c:pt idx="23">
                  <c:v>1.5429010394934092E-2</c:v>
                </c:pt>
                <c:pt idx="24">
                  <c:v>1.7348056573345504E-2</c:v>
                </c:pt>
                <c:pt idx="25">
                  <c:v>1.866166398250118E-2</c:v>
                </c:pt>
                <c:pt idx="26">
                  <c:v>2.0140143089551883E-2</c:v>
                </c:pt>
                <c:pt idx="27">
                  <c:v>2.1593524461392472E-2</c:v>
                </c:pt>
                <c:pt idx="28">
                  <c:v>2.2892944632129084E-2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2F7-927B-EC19DE8E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8968"/>
        <c:axId val="577293864"/>
      </c:scatterChart>
      <c:valAx>
        <c:axId val="57727896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3864"/>
        <c:crosses val="autoZero"/>
        <c:crossBetween val="midCat"/>
      </c:valAx>
      <c:valAx>
        <c:axId val="577293864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89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'C024'!$J$1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'C024'!$C$2:$C$30</c:f>
              <c:numCache>
                <c:formatCode>_(* #,##0.00_);_(* \(#,##0.00\);_(* "-"??_);_(@_)</c:formatCode>
                <c:ptCount val="29"/>
                <c:pt idx="0" formatCode="General">
                  <c:v>0</c:v>
                </c:pt>
                <c:pt idx="1">
                  <c:v>22.000000000116415</c:v>
                </c:pt>
                <c:pt idx="2">
                  <c:v>44.666666666802485</c:v>
                </c:pt>
                <c:pt idx="3">
                  <c:v>68.666666666802485</c:v>
                </c:pt>
                <c:pt idx="4">
                  <c:v>92.666666666802485</c:v>
                </c:pt>
                <c:pt idx="5">
                  <c:v>116.66666666680248</c:v>
                </c:pt>
                <c:pt idx="6">
                  <c:v>141.16666666668607</c:v>
                </c:pt>
                <c:pt idx="7">
                  <c:v>165.16666666668607</c:v>
                </c:pt>
                <c:pt idx="8">
                  <c:v>189</c:v>
                </c:pt>
                <c:pt idx="9">
                  <c:v>213</c:v>
                </c:pt>
                <c:pt idx="10">
                  <c:v>237</c:v>
                </c:pt>
                <c:pt idx="11">
                  <c:v>261</c:v>
                </c:pt>
                <c:pt idx="12">
                  <c:v>285</c:v>
                </c:pt>
                <c:pt idx="13">
                  <c:v>309</c:v>
                </c:pt>
                <c:pt idx="14">
                  <c:v>332.83333333348855</c:v>
                </c:pt>
                <c:pt idx="15">
                  <c:v>356.83333333348855</c:v>
                </c:pt>
                <c:pt idx="16">
                  <c:v>380.83333333348855</c:v>
                </c:pt>
                <c:pt idx="17">
                  <c:v>404.66666666680248</c:v>
                </c:pt>
                <c:pt idx="18">
                  <c:v>428.66666666680248</c:v>
                </c:pt>
                <c:pt idx="19">
                  <c:v>452.66666666680248</c:v>
                </c:pt>
                <c:pt idx="20">
                  <c:v>476.66666666680248</c:v>
                </c:pt>
                <c:pt idx="21">
                  <c:v>500.66666666680248</c:v>
                </c:pt>
                <c:pt idx="22">
                  <c:v>524.66666666680248</c:v>
                </c:pt>
                <c:pt idx="23">
                  <c:v>548.66666666680248</c:v>
                </c:pt>
                <c:pt idx="24">
                  <c:v>572.66666666680248</c:v>
                </c:pt>
                <c:pt idx="25">
                  <c:v>596.66666666680248</c:v>
                </c:pt>
                <c:pt idx="26">
                  <c:v>620.66666666680248</c:v>
                </c:pt>
                <c:pt idx="27">
                  <c:v>644.66666666680248</c:v>
                </c:pt>
                <c:pt idx="28">
                  <c:v>669.25000000011642</c:v>
                </c:pt>
              </c:numCache>
            </c:numRef>
          </c:xVal>
          <c:yVal>
            <c:numRef>
              <c:f>'C024'!$J$2:$J$30</c:f>
              <c:numCache>
                <c:formatCode>_-* #,##0.0000_-;\-* #,##0.0000_-;_-* "-"??_-;_-@_-</c:formatCode>
                <c:ptCount val="29"/>
                <c:pt idx="0">
                  <c:v>0.23626242192549016</c:v>
                </c:pt>
                <c:pt idx="1">
                  <c:v>0.12056944427233232</c:v>
                </c:pt>
                <c:pt idx="2">
                  <c:v>5.6217066497031482E-2</c:v>
                </c:pt>
                <c:pt idx="3">
                  <c:v>4.711995147270668E-2</c:v>
                </c:pt>
                <c:pt idx="4">
                  <c:v>3.2482309726307355E-2</c:v>
                </c:pt>
                <c:pt idx="5">
                  <c:v>2.0571794091825014E-2</c:v>
                </c:pt>
                <c:pt idx="6">
                  <c:v>1.0520943923227158E-2</c:v>
                </c:pt>
                <c:pt idx="7">
                  <c:v>1.5792501861490785E-2</c:v>
                </c:pt>
                <c:pt idx="8">
                  <c:v>1.3667579337582272E-2</c:v>
                </c:pt>
                <c:pt idx="9">
                  <c:v>1.7352068487527766E-2</c:v>
                </c:pt>
                <c:pt idx="10">
                  <c:v>1.7882245208849318E-2</c:v>
                </c:pt>
                <c:pt idx="11">
                  <c:v>1.3714909611958039E-2</c:v>
                </c:pt>
                <c:pt idx="12">
                  <c:v>1.232591895850379E-2</c:v>
                </c:pt>
                <c:pt idx="13">
                  <c:v>1.1018450289416995E-2</c:v>
                </c:pt>
                <c:pt idx="14">
                  <c:v>9.8087121838775892E-3</c:v>
                </c:pt>
                <c:pt idx="15">
                  <c:v>9.4399571449763197E-3</c:v>
                </c:pt>
                <c:pt idx="16">
                  <c:v>8.7384715504016525E-3</c:v>
                </c:pt>
                <c:pt idx="17">
                  <c:v>8.0777545867482745E-3</c:v>
                </c:pt>
                <c:pt idx="18">
                  <c:v>8.0039777015675165E-3</c:v>
                </c:pt>
                <c:pt idx="19">
                  <c:v>7.6037059880130009E-3</c:v>
                </c:pt>
                <c:pt idx="20">
                  <c:v>7.2185332417491936E-3</c:v>
                </c:pt>
                <c:pt idx="21">
                  <c:v>1.1612961380973721E-2</c:v>
                </c:pt>
                <c:pt idx="22">
                  <c:v>1.3517326091312603E-2</c:v>
                </c:pt>
                <c:pt idx="23">
                  <c:v>1.5429010394934092E-2</c:v>
                </c:pt>
                <c:pt idx="24">
                  <c:v>1.7348056573345504E-2</c:v>
                </c:pt>
                <c:pt idx="25">
                  <c:v>1.866166398250118E-2</c:v>
                </c:pt>
                <c:pt idx="26">
                  <c:v>2.0140143089551883E-2</c:v>
                </c:pt>
                <c:pt idx="27">
                  <c:v>2.1593524461392472E-2</c:v>
                </c:pt>
                <c:pt idx="28">
                  <c:v>2.2892944632129084E-2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9-43EE-B793-912DFBC7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60936"/>
        <c:axId val="577297392"/>
      </c:scatterChart>
      <c:valAx>
        <c:axId val="577260936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7392"/>
        <c:crosses val="autoZero"/>
        <c:crossBetween val="midCat"/>
      </c:valAx>
      <c:valAx>
        <c:axId val="5772973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093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'C030'!$J$1</c:f>
              <c:strCache>
                <c:ptCount val="1"/>
                <c:pt idx="0">
                  <c:v>qP (mg/g.h)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'C030'!$H$2:$H$30</c:f>
              <c:numCache>
                <c:formatCode>_-* #,##0.00000_-;\-* #,##0.00000_-;_-* "-"??_-;_-@_-</c:formatCode>
                <c:ptCount val="29"/>
                <c:pt idx="0">
                  <c:v>2.4810056144906653E-2</c:v>
                </c:pt>
              </c:numCache>
            </c:numRef>
          </c:xVal>
          <c:yVal>
            <c:numRef>
              <c:f>'C030'!$J$2:$J$30</c:f>
              <c:numCache>
                <c:formatCode>_-* #,##0.0000_-;\-* #,##0.0000_-;_-* "-"??_-;_-@_-</c:formatCode>
                <c:ptCount val="29"/>
                <c:pt idx="0">
                  <c:v>0.22562126971516178</c:v>
                </c:pt>
                <c:pt idx="1">
                  <c:v>0.12271800809617919</c:v>
                </c:pt>
                <c:pt idx="2">
                  <c:v>5.6148070317882715E-2</c:v>
                </c:pt>
                <c:pt idx="3">
                  <c:v>4.5675595251469879E-2</c:v>
                </c:pt>
                <c:pt idx="4">
                  <c:v>3.0893658092536302E-2</c:v>
                </c:pt>
                <c:pt idx="5">
                  <c:v>1.8851101071350261E-2</c:v>
                </c:pt>
                <c:pt idx="6">
                  <c:v>8.6893118630056321E-3</c:v>
                </c:pt>
                <c:pt idx="7">
                  <c:v>1.6533768859905481E-2</c:v>
                </c:pt>
                <c:pt idx="8">
                  <c:v>1.533698761452556E-2</c:v>
                </c:pt>
                <c:pt idx="9">
                  <c:v>1.4834041377898278E-2</c:v>
                </c:pt>
                <c:pt idx="10">
                  <c:v>1.4147064748055813E-2</c:v>
                </c:pt>
                <c:pt idx="11">
                  <c:v>1.2446385758370976E-2</c:v>
                </c:pt>
                <c:pt idx="12">
                  <c:v>1.139292797511284E-2</c:v>
                </c:pt>
                <c:pt idx="13">
                  <c:v>1.04055245387391E-2</c:v>
                </c:pt>
                <c:pt idx="14">
                  <c:v>9.4781516519821269E-3</c:v>
                </c:pt>
                <c:pt idx="15">
                  <c:v>8.8322851936012154E-3</c:v>
                </c:pt>
                <c:pt idx="16">
                  <c:v>8.1675780442359413E-3</c:v>
                </c:pt>
                <c:pt idx="17">
                  <c:v>7.5595399925811792E-3</c:v>
                </c:pt>
                <c:pt idx="18">
                  <c:v>8.2503168736786491E-3</c:v>
                </c:pt>
                <c:pt idx="19">
                  <c:v>8.2404915183215983E-3</c:v>
                </c:pt>
                <c:pt idx="20">
                  <c:v>8.2309367239668235E-3</c:v>
                </c:pt>
                <c:pt idx="21">
                  <c:v>9.5941375839919581E-3</c:v>
                </c:pt>
                <c:pt idx="22">
                  <c:v>1.0135345843391843E-2</c:v>
                </c:pt>
                <c:pt idx="23">
                  <c:v>1.0657006049033024E-2</c:v>
                </c:pt>
                <c:pt idx="24">
                  <c:v>1.1160158505881583E-2</c:v>
                </c:pt>
                <c:pt idx="25">
                  <c:v>1.1920547619869921E-2</c:v>
                </c:pt>
                <c:pt idx="26">
                  <c:v>1.2559350568488373E-2</c:v>
                </c:pt>
                <c:pt idx="27">
                  <c:v>1.3182935991930286E-2</c:v>
                </c:pt>
                <c:pt idx="28">
                  <c:v>1.3710796862777798E-2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4A08-9273-6F76DAEB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5256"/>
        <c:axId val="577246824"/>
      </c:scatterChart>
      <c:valAx>
        <c:axId val="577245256"/>
        <c:scaling>
          <c:logBase val="10"/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µ [h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6824"/>
        <c:crosses val="autoZero"/>
        <c:crossBetween val="midCat"/>
      </c:valAx>
      <c:valAx>
        <c:axId val="577246824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>
                    <a:solidFill>
                      <a:schemeClr val="tx1"/>
                    </a:solidFill>
                  </a:rPr>
                  <a:t>q</a:t>
                </a:r>
                <a:r>
                  <a:rPr lang="de-AT" sz="1200" b="1" baseline="-25000">
                    <a:solidFill>
                      <a:schemeClr val="tx1"/>
                    </a:solidFill>
                  </a:rPr>
                  <a:t>P</a:t>
                </a:r>
                <a:r>
                  <a:rPr lang="de-AT" sz="1200" b="1">
                    <a:solidFill>
                      <a:schemeClr val="tx1"/>
                    </a:solidFill>
                  </a:rPr>
                  <a:t> [mg g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 h</a:t>
                </a:r>
                <a:r>
                  <a:rPr lang="de-AT" sz="1200" b="1" baseline="30000">
                    <a:solidFill>
                      <a:schemeClr val="tx1"/>
                    </a:solidFill>
                  </a:rPr>
                  <a:t>-1</a:t>
                </a:r>
                <a:r>
                  <a:rPr lang="de-AT" sz="1200" b="1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9452392184733394E-2"/>
              <c:y val="0.24346274424030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52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419597</xdr:colOff>
      <xdr:row>15</xdr:row>
      <xdr:rowOff>186639</xdr:rowOff>
    </xdr:from>
    <xdr:to>
      <xdr:col>20</xdr:col>
      <xdr:colOff>215509</xdr:colOff>
      <xdr:row>30</xdr:row>
      <xdr:rowOff>65139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72334-5DD7-4D13-9C2B-3E31C223E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346760</xdr:colOff>
      <xdr:row>30</xdr:row>
      <xdr:rowOff>179294</xdr:rowOff>
    </xdr:from>
    <xdr:to>
      <xdr:col>20</xdr:col>
      <xdr:colOff>142672</xdr:colOff>
      <xdr:row>45</xdr:row>
      <xdr:rowOff>58417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9866C-737D-45BD-8B73-7E247F3AE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280148</xdr:colOff>
      <xdr:row>30</xdr:row>
      <xdr:rowOff>123265</xdr:rowOff>
    </xdr:from>
    <xdr:to>
      <xdr:col>26</xdr:col>
      <xdr:colOff>580325</xdr:colOff>
      <xdr:row>45</xdr:row>
      <xdr:rowOff>1765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AE6647E-8741-47C4-99F8-2FBDDA5D7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302559</xdr:colOff>
      <xdr:row>15</xdr:row>
      <xdr:rowOff>168088</xdr:rowOff>
    </xdr:from>
    <xdr:to>
      <xdr:col>26</xdr:col>
      <xdr:colOff>602736</xdr:colOff>
      <xdr:row>30</xdr:row>
      <xdr:rowOff>46588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3259176-CBC6-4903-844C-644C0F12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19</xdr:col>
      <xdr:colOff>266559</xdr:colOff>
      <xdr:row>30</xdr:row>
      <xdr:rowOff>69000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7189C6-28E2-45A6-8A39-EA302AD1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266559</xdr:colOff>
      <xdr:row>45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DCEA8-9E65-4019-8D54-7FCE1650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11206</xdr:colOff>
      <xdr:row>31</xdr:row>
      <xdr:rowOff>0</xdr:rowOff>
    </xdr:from>
    <xdr:to>
      <xdr:col>26</xdr:col>
      <xdr:colOff>311383</xdr:colOff>
      <xdr:row>45</xdr:row>
      <xdr:rowOff>69000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F44E8F6-E62E-4D59-A0D1-C76D0D127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26</xdr:col>
      <xdr:colOff>300177</xdr:colOff>
      <xdr:row>30</xdr:row>
      <xdr:rowOff>69000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0702F47-5E1A-4F44-9D23-BE703DF42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19</xdr:col>
      <xdr:colOff>266559</xdr:colOff>
      <xdr:row>31</xdr:row>
      <xdr:rowOff>69000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E19FA-DEE1-45D4-8087-C8D17C6F4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266559</xdr:colOff>
      <xdr:row>46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3DD80-76C0-4C56-8382-EFAFB75A8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91888</xdr:colOff>
      <xdr:row>32</xdr:row>
      <xdr:rowOff>11206</xdr:rowOff>
    </xdr:from>
    <xdr:to>
      <xdr:col>26</xdr:col>
      <xdr:colOff>392065</xdr:colOff>
      <xdr:row>46</xdr:row>
      <xdr:rowOff>80206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A42E1CE-2225-4582-97C0-6D3E8695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80682</xdr:colOff>
      <xdr:row>17</xdr:row>
      <xdr:rowOff>11206</xdr:rowOff>
    </xdr:from>
    <xdr:to>
      <xdr:col>26</xdr:col>
      <xdr:colOff>380859</xdr:colOff>
      <xdr:row>31</xdr:row>
      <xdr:rowOff>80206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CC3C29F-A3EA-485F-83EE-626FD0FF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16</xdr:row>
      <xdr:rowOff>7844</xdr:rowOff>
    </xdr:from>
    <xdr:to>
      <xdr:col>18</xdr:col>
      <xdr:colOff>277765</xdr:colOff>
      <xdr:row>30</xdr:row>
      <xdr:rowOff>76844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07BE82-D765-4FDA-B3EB-C0FFAD366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31</xdr:row>
      <xdr:rowOff>7844</xdr:rowOff>
    </xdr:from>
    <xdr:to>
      <xdr:col>18</xdr:col>
      <xdr:colOff>277765</xdr:colOff>
      <xdr:row>45</xdr:row>
      <xdr:rowOff>76844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ED00B-07E9-4850-AF3E-23E6E979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103094</xdr:colOff>
      <xdr:row>31</xdr:row>
      <xdr:rowOff>19050</xdr:rowOff>
    </xdr:from>
    <xdr:to>
      <xdr:col>25</xdr:col>
      <xdr:colOff>403271</xdr:colOff>
      <xdr:row>45</xdr:row>
      <xdr:rowOff>88050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BCA1605-90BE-454F-93A8-1D72D2ED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91888</xdr:colOff>
      <xdr:row>16</xdr:row>
      <xdr:rowOff>19050</xdr:rowOff>
    </xdr:from>
    <xdr:to>
      <xdr:col>25</xdr:col>
      <xdr:colOff>392065</xdr:colOff>
      <xdr:row>30</xdr:row>
      <xdr:rowOff>88050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1F3042D-1D35-477F-95B7-9D226E95F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605117</xdr:colOff>
      <xdr:row>16</xdr:row>
      <xdr:rowOff>11206</xdr:rowOff>
    </xdr:from>
    <xdr:to>
      <xdr:col>18</xdr:col>
      <xdr:colOff>266558</xdr:colOff>
      <xdr:row>30</xdr:row>
      <xdr:rowOff>80206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BF8F12A-0517-4C52-9AC5-2FCB235B8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605117</xdr:colOff>
      <xdr:row>31</xdr:row>
      <xdr:rowOff>11206</xdr:rowOff>
    </xdr:from>
    <xdr:to>
      <xdr:col>18</xdr:col>
      <xdr:colOff>266558</xdr:colOff>
      <xdr:row>45</xdr:row>
      <xdr:rowOff>80206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D8531-2978-430E-969D-BCE578D67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91887</xdr:colOff>
      <xdr:row>31</xdr:row>
      <xdr:rowOff>22412</xdr:rowOff>
    </xdr:from>
    <xdr:to>
      <xdr:col>25</xdr:col>
      <xdr:colOff>392064</xdr:colOff>
      <xdr:row>45</xdr:row>
      <xdr:rowOff>91412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1FB7EB4-C0B8-49E2-B8CC-5848F334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80681</xdr:colOff>
      <xdr:row>16</xdr:row>
      <xdr:rowOff>22412</xdr:rowOff>
    </xdr:from>
    <xdr:to>
      <xdr:col>25</xdr:col>
      <xdr:colOff>380858</xdr:colOff>
      <xdr:row>30</xdr:row>
      <xdr:rowOff>91412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0E00311-44E9-4C9E-96B7-6D5158A9F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18</xdr:col>
      <xdr:colOff>266559</xdr:colOff>
      <xdr:row>30</xdr:row>
      <xdr:rowOff>69000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D3DFD47-76D6-43E6-B6CA-46EBE90A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18</xdr:col>
      <xdr:colOff>266559</xdr:colOff>
      <xdr:row>45</xdr:row>
      <xdr:rowOff>69000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F3395-0195-49C8-9785-A232A5B9D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91888</xdr:colOff>
      <xdr:row>31</xdr:row>
      <xdr:rowOff>11206</xdr:rowOff>
    </xdr:from>
    <xdr:to>
      <xdr:col>25</xdr:col>
      <xdr:colOff>392065</xdr:colOff>
      <xdr:row>45</xdr:row>
      <xdr:rowOff>80206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49CEEBB-D8A6-4E13-9C60-12C46B368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80682</xdr:colOff>
      <xdr:row>16</xdr:row>
      <xdr:rowOff>11206</xdr:rowOff>
    </xdr:from>
    <xdr:to>
      <xdr:col>25</xdr:col>
      <xdr:colOff>380859</xdr:colOff>
      <xdr:row>30</xdr:row>
      <xdr:rowOff>80206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DA5CFC52-75D6-4817-BEEE-0DCD2BB5A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77F0-13A8-4C9A-A96D-CDEC6241E7AE}">
  <dimension ref="A1:C17"/>
  <sheetViews>
    <sheetView workbookViewId="0">
      <selection activeCell="C2" sqref="C2:C17"/>
    </sheetView>
  </sheetViews>
  <sheetFormatPr defaultRowHeight="15" x14ac:dyDescent="0.25"/>
  <sheetData>
    <row r="1" spans="1:3" ht="16.5" thickBot="1" x14ac:dyDescent="0.3">
      <c r="A1" s="54" t="s">
        <v>81</v>
      </c>
      <c r="B1" s="55" t="s">
        <v>82</v>
      </c>
      <c r="C1" t="s">
        <v>83</v>
      </c>
    </row>
    <row r="2" spans="1:3" ht="15.75" x14ac:dyDescent="0.25">
      <c r="A2" s="56" t="s">
        <v>84</v>
      </c>
      <c r="B2" s="57">
        <v>1.4684348896801891E-2</v>
      </c>
      <c r="C2" s="61">
        <v>2.4466289284181202E-4</v>
      </c>
    </row>
    <row r="3" spans="1:3" ht="15.75" x14ac:dyDescent="0.25">
      <c r="A3" s="56" t="s">
        <v>85</v>
      </c>
      <c r="B3" s="57">
        <v>1.4979512326190636E-2</v>
      </c>
      <c r="C3" s="61">
        <v>2.5282270608996827E-4</v>
      </c>
    </row>
    <row r="4" spans="1:3" ht="15.75" x14ac:dyDescent="0.25">
      <c r="A4" s="56" t="s">
        <v>84</v>
      </c>
      <c r="B4" s="57">
        <v>2.4122663168251891E-2</v>
      </c>
      <c r="C4" s="61">
        <v>5.0944671825856427E-4</v>
      </c>
    </row>
    <row r="5" spans="1:3" ht="15.75" x14ac:dyDescent="0.25">
      <c r="A5" s="56" t="s">
        <v>85</v>
      </c>
      <c r="B5" s="57">
        <v>2.4971451602068921E-2</v>
      </c>
      <c r="C5" s="61">
        <v>5.9161852344298863E-4</v>
      </c>
    </row>
    <row r="6" spans="1:3" ht="15.75" x14ac:dyDescent="0.25">
      <c r="A6" s="56" t="s">
        <v>86</v>
      </c>
      <c r="B6" s="57">
        <v>4.5814134007167745E-2</v>
      </c>
      <c r="C6" s="61">
        <v>7.7283211373728282E-4</v>
      </c>
    </row>
    <row r="7" spans="1:3" ht="15.75" x14ac:dyDescent="0.25">
      <c r="A7" s="56" t="s">
        <v>87</v>
      </c>
      <c r="B7" s="57">
        <v>4.9426837491571139E-2</v>
      </c>
      <c r="C7" s="61">
        <v>7.7775582001931524E-4</v>
      </c>
    </row>
    <row r="8" spans="1:3" ht="15.75" x14ac:dyDescent="0.25">
      <c r="A8" s="56" t="s">
        <v>88</v>
      </c>
      <c r="B8" s="58">
        <v>7.4186383148647297E-2</v>
      </c>
      <c r="C8" s="61">
        <v>1.0026827331045035E-3</v>
      </c>
    </row>
    <row r="9" spans="1:3" ht="15.75" x14ac:dyDescent="0.25">
      <c r="A9" s="56" t="s">
        <v>89</v>
      </c>
      <c r="B9" s="58">
        <v>7.4456466524433593E-2</v>
      </c>
      <c r="C9" s="61">
        <v>1.0379447579093044E-3</v>
      </c>
    </row>
    <row r="10" spans="1:3" ht="15.75" x14ac:dyDescent="0.25">
      <c r="A10" s="56" t="s">
        <v>87</v>
      </c>
      <c r="B10" s="57">
        <v>9.8853674983142278E-2</v>
      </c>
      <c r="C10" s="61">
        <v>1.2016989646065899E-3</v>
      </c>
    </row>
    <row r="11" spans="1:3" ht="15.75" x14ac:dyDescent="0.25">
      <c r="A11" s="56" t="s">
        <v>90</v>
      </c>
      <c r="B11" s="57">
        <v>0.1</v>
      </c>
      <c r="C11" s="61">
        <v>1.1527667346712396E-3</v>
      </c>
    </row>
    <row r="12" spans="1:3" ht="15.75" x14ac:dyDescent="0.25">
      <c r="A12" s="56" t="s">
        <v>86</v>
      </c>
      <c r="B12" s="57">
        <v>0.12031546371169012</v>
      </c>
      <c r="C12" s="61">
        <v>1.2501388691055235E-3</v>
      </c>
    </row>
    <row r="13" spans="1:3" ht="15.75" x14ac:dyDescent="0.25">
      <c r="A13" s="56" t="s">
        <v>91</v>
      </c>
      <c r="B13" s="57">
        <v>0.12053342650826927</v>
      </c>
      <c r="C13" s="61">
        <v>1.1493412495511386E-3</v>
      </c>
    </row>
    <row r="14" spans="1:3" ht="15.75" x14ac:dyDescent="0.25">
      <c r="A14" s="56" t="s">
        <v>92</v>
      </c>
      <c r="B14" s="59">
        <v>0.15712693923030768</v>
      </c>
      <c r="C14" s="61">
        <v>1.2600325826325458E-3</v>
      </c>
    </row>
    <row r="15" spans="1:3" ht="15.75" x14ac:dyDescent="0.25">
      <c r="A15" s="56" t="s">
        <v>93</v>
      </c>
      <c r="B15" s="60">
        <v>0.15604641168886979</v>
      </c>
      <c r="C15" s="61">
        <v>1.2218350690903826E-3</v>
      </c>
    </row>
    <row r="16" spans="1:3" ht="15.75" x14ac:dyDescent="0.25">
      <c r="A16" s="56" t="s">
        <v>94</v>
      </c>
      <c r="B16" s="60">
        <v>0.16897621853062711</v>
      </c>
      <c r="C16" s="61">
        <v>1.3149329789789283E-3</v>
      </c>
    </row>
    <row r="17" spans="1:3" ht="15.75" x14ac:dyDescent="0.25">
      <c r="A17" s="56" t="s">
        <v>95</v>
      </c>
      <c r="B17" s="60">
        <v>0.17121433735142316</v>
      </c>
      <c r="C17" s="61">
        <v>1.2374400173177174E-3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A398-9F84-495C-8C4E-78290CBBFE37}">
  <dimension ref="A1:AT44"/>
  <sheetViews>
    <sheetView zoomScale="85" zoomScaleNormal="85" workbookViewId="0">
      <selection activeCell="J2" sqref="J2:J30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1.5703125" bestFit="1" customWidth="1"/>
    <col min="13" max="13" width="5.7109375" bestFit="1" customWidth="1"/>
    <col min="14" max="14" width="5.7109375" customWidth="1"/>
    <col min="15" max="15" width="7.7109375" bestFit="1" customWidth="1"/>
    <col min="16" max="17" width="16.28515625" bestFit="1" customWidth="1"/>
    <col min="18" max="18" width="11.5703125" bestFit="1" customWidth="1"/>
    <col min="19" max="19" width="12.140625" bestFit="1" customWidth="1"/>
    <col min="20" max="20" width="7" bestFit="1" customWidth="1"/>
    <col min="21" max="21" width="7.7109375" bestFit="1" customWidth="1"/>
    <col min="22" max="22" width="11.5703125" bestFit="1" customWidth="1"/>
    <col min="23" max="23" width="8.140625" bestFit="1" customWidth="1"/>
    <col min="24" max="24" width="9.5703125" bestFit="1" customWidth="1"/>
    <col min="25" max="26" width="13.28515625" bestFit="1" customWidth="1"/>
    <col min="27" max="27" width="9" bestFit="1" customWidth="1"/>
    <col min="28" max="28" width="6.85546875" bestFit="1" customWidth="1"/>
    <col min="29" max="29" width="7.85546875" bestFit="1" customWidth="1"/>
    <col min="30" max="30" width="9.85546875" bestFit="1" customWidth="1"/>
    <col min="31" max="31" width="12.5703125" bestFit="1" customWidth="1"/>
    <col min="32" max="32" width="11.7109375" bestFit="1" customWidth="1"/>
    <col min="33" max="33" width="14.5703125" bestFit="1" customWidth="1"/>
    <col min="34" max="34" width="11.85546875" bestFit="1" customWidth="1"/>
    <col min="35" max="35" width="15" bestFit="1" customWidth="1"/>
    <col min="36" max="36" width="13.28515625" bestFit="1" customWidth="1"/>
    <col min="37" max="37" width="15.5703125" bestFit="1" customWidth="1"/>
    <col min="38" max="38" width="14.140625" bestFit="1" customWidth="1"/>
    <col min="39" max="39" width="17" bestFit="1" customWidth="1"/>
    <col min="40" max="40" width="14.7109375" bestFit="1" customWidth="1"/>
    <col min="41" max="41" width="17.5703125" bestFit="1" customWidth="1"/>
    <col min="42" max="42" width="13.28515625" bestFit="1" customWidth="1"/>
    <col min="43" max="43" width="9" bestFit="1" customWidth="1"/>
    <col min="44" max="44" width="8.42578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W1">
        <v>3.3</v>
      </c>
    </row>
    <row r="2" spans="1:46" x14ac:dyDescent="0.25">
      <c r="A2">
        <v>24</v>
      </c>
      <c r="B2" s="1" t="s">
        <v>13</v>
      </c>
      <c r="C2">
        <v>0</v>
      </c>
      <c r="D2" s="2">
        <f>T5</f>
        <v>4.7600000000002751</v>
      </c>
      <c r="E2" s="2">
        <f>V5</f>
        <v>4.6024440000002658</v>
      </c>
      <c r="F2" s="3">
        <f>X5</f>
        <v>2.4846324336343487E-2</v>
      </c>
      <c r="G2" s="4">
        <f>AJ5</f>
        <v>43.02</v>
      </c>
      <c r="H2" s="3">
        <f>X5</f>
        <v>2.4846324336343487E-2</v>
      </c>
      <c r="I2" s="5"/>
      <c r="J2" s="6">
        <f>G2/E2*H2</f>
        <v>0.2322437541770058</v>
      </c>
      <c r="K2" s="5"/>
      <c r="L2" s="7"/>
      <c r="N2" s="8"/>
    </row>
    <row r="3" spans="1:46" x14ac:dyDescent="0.25">
      <c r="A3" s="9">
        <f t="shared" ref="A3:A30" si="0">C3-C2</f>
        <v>22.000000000116415</v>
      </c>
      <c r="B3" s="1" t="s">
        <v>14</v>
      </c>
      <c r="C3" s="10">
        <f>C2+$S$6</f>
        <v>22.000000000116415</v>
      </c>
      <c r="D3" s="2">
        <f>T6</f>
        <v>7.0142857142856583</v>
      </c>
      <c r="E3" s="2">
        <f>V6</f>
        <v>6.7035528571428031</v>
      </c>
      <c r="F3" s="3">
        <f>LN(D3/D2)/A3</f>
        <v>1.7622782613623437E-2</v>
      </c>
      <c r="G3" s="4">
        <f>AJ6</f>
        <v>38.76</v>
      </c>
      <c r="H3" s="11"/>
      <c r="I3" s="5">
        <f t="shared" ref="I3:I30" si="1">(G2)*EXP(-A3*0.025)</f>
        <v>24.820380842496302</v>
      </c>
      <c r="J3" s="12">
        <f>K3/(A3*(SUM(E2:E3)/2))</f>
        <v>0.11208548182288489</v>
      </c>
      <c r="K3" s="5">
        <f>G3-I3</f>
        <v>13.939619157503696</v>
      </c>
      <c r="L3" s="13">
        <f>G3*0.035*24</f>
        <v>32.558399999999999</v>
      </c>
      <c r="M3">
        <f>0.035*24</f>
        <v>0.84000000000000008</v>
      </c>
      <c r="N3" s="8"/>
      <c r="O3" s="14"/>
      <c r="P3" s="15" t="s">
        <v>15</v>
      </c>
      <c r="Q3" s="15" t="s">
        <v>16</v>
      </c>
      <c r="R3" s="15" t="s">
        <v>0</v>
      </c>
      <c r="S3" s="15" t="s">
        <v>0</v>
      </c>
      <c r="T3" s="15" t="s">
        <v>17</v>
      </c>
      <c r="U3" s="15" t="s">
        <v>18</v>
      </c>
      <c r="V3" s="15" t="s">
        <v>19</v>
      </c>
      <c r="W3" s="15" t="s">
        <v>20</v>
      </c>
      <c r="X3" s="15" t="s">
        <v>21</v>
      </c>
      <c r="Y3" s="15" t="s">
        <v>22</v>
      </c>
      <c r="Z3" s="15" t="s">
        <v>23</v>
      </c>
      <c r="AA3" s="15" t="s">
        <v>24</v>
      </c>
      <c r="AB3" s="15" t="s">
        <v>25</v>
      </c>
      <c r="AC3" s="15" t="s">
        <v>26</v>
      </c>
      <c r="AD3" s="15" t="s">
        <v>27</v>
      </c>
      <c r="AE3" s="15" t="s">
        <v>28</v>
      </c>
      <c r="AF3" s="15" t="s">
        <v>29</v>
      </c>
      <c r="AG3" s="15" t="s">
        <v>30</v>
      </c>
      <c r="AH3" s="15" t="s">
        <v>31</v>
      </c>
      <c r="AI3" s="15" t="s">
        <v>32</v>
      </c>
      <c r="AJ3" s="15" t="s">
        <v>33</v>
      </c>
      <c r="AK3" s="15" t="s">
        <v>34</v>
      </c>
      <c r="AL3" s="15" t="s">
        <v>35</v>
      </c>
      <c r="AM3" s="15" t="s">
        <v>36</v>
      </c>
      <c r="AN3" s="15" t="s">
        <v>37</v>
      </c>
      <c r="AO3" s="15" t="s">
        <v>38</v>
      </c>
      <c r="AP3" s="15" t="s">
        <v>39</v>
      </c>
      <c r="AQ3" s="15" t="s">
        <v>40</v>
      </c>
      <c r="AR3" s="15" t="s">
        <v>41</v>
      </c>
      <c r="AS3" s="15" t="s">
        <v>41</v>
      </c>
      <c r="AT3" s="15" t="s">
        <v>42</v>
      </c>
    </row>
    <row r="4" spans="1:46" x14ac:dyDescent="0.25">
      <c r="A4" s="9">
        <f t="shared" si="0"/>
        <v>22.666666666686069</v>
      </c>
      <c r="B4" s="1" t="s">
        <v>43</v>
      </c>
      <c r="C4" s="10">
        <f>S7</f>
        <v>44.666666666802485</v>
      </c>
      <c r="D4" s="2">
        <f>T7</f>
        <v>8.2799999999998875</v>
      </c>
      <c r="E4" s="2">
        <f>V7</f>
        <v>7.9305839999998922</v>
      </c>
      <c r="F4" s="3">
        <f t="shared" ref="F4:F30" si="2">LN(D4/D3)/A4</f>
        <v>7.3188565875820224E-3</v>
      </c>
      <c r="G4" s="4">
        <f>AJ7</f>
        <v>31.54</v>
      </c>
      <c r="H4" s="11"/>
      <c r="I4" s="5">
        <f t="shared" si="1"/>
        <v>21.9929538025612</v>
      </c>
      <c r="J4" s="12">
        <f t="shared" ref="J4:J30" si="3">K4/(A4*(SUM(E3:E4)/2))</f>
        <v>5.7563109967356876E-2</v>
      </c>
      <c r="K4" s="5">
        <f t="shared" ref="K4:K30" si="4">G4-I4</f>
        <v>9.5470461974387995</v>
      </c>
      <c r="L4" s="13">
        <f t="shared" ref="L4:L30" si="5">G4*0.035*24</f>
        <v>26.493600000000001</v>
      </c>
      <c r="M4">
        <f t="shared" ref="M4:M30" si="6">0.035*24</f>
        <v>0.84000000000000008</v>
      </c>
      <c r="N4" s="8"/>
      <c r="O4" s="15" t="s">
        <v>44</v>
      </c>
      <c r="P4" s="15"/>
      <c r="Q4" s="15"/>
      <c r="R4" s="15" t="s">
        <v>45</v>
      </c>
      <c r="S4" s="15" t="s">
        <v>46</v>
      </c>
      <c r="T4" s="15" t="s">
        <v>47</v>
      </c>
      <c r="U4" s="15" t="s">
        <v>48</v>
      </c>
      <c r="V4" s="15" t="s">
        <v>47</v>
      </c>
      <c r="W4" s="15"/>
      <c r="X4" s="15" t="s">
        <v>49</v>
      </c>
      <c r="Y4" s="15" t="s">
        <v>45</v>
      </c>
      <c r="Z4" s="15" t="s">
        <v>49</v>
      </c>
      <c r="AA4" s="15" t="s">
        <v>47</v>
      </c>
      <c r="AB4" s="15" t="s">
        <v>50</v>
      </c>
      <c r="AC4" s="15" t="s">
        <v>50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51</v>
      </c>
      <c r="AP4" s="15" t="s">
        <v>52</v>
      </c>
      <c r="AQ4" s="15" t="s">
        <v>52</v>
      </c>
      <c r="AR4" s="15" t="s">
        <v>53</v>
      </c>
      <c r="AS4" s="15" t="s">
        <v>53</v>
      </c>
      <c r="AT4" s="15" t="s">
        <v>53</v>
      </c>
    </row>
    <row r="5" spans="1:46" x14ac:dyDescent="0.25">
      <c r="A5" s="9">
        <f t="shared" si="0"/>
        <v>24</v>
      </c>
      <c r="B5" s="16"/>
      <c r="C5" s="17">
        <f>C4+$A$2</f>
        <v>68.666666666802485</v>
      </c>
      <c r="D5" s="18">
        <f>(D$8-D$4)/(($C$8-$C$4)/($C5-$C$4))+D$4</f>
        <v>9.2275647668404979</v>
      </c>
      <c r="E5" s="18">
        <f>(E$8-E$4)/(($C$8-$C$4)/($C5-$C$4))+E$4</f>
        <v>8.8757470259078541</v>
      </c>
      <c r="F5" s="3">
        <f t="shared" si="2"/>
        <v>4.5146752664086773E-3</v>
      </c>
      <c r="G5" s="19">
        <f>(G$8-G$4)/(($C$8-$C$4)/($C5-$C$4))+G$4</f>
        <v>26.864352331600578</v>
      </c>
      <c r="H5" s="20"/>
      <c r="I5" s="5">
        <f t="shared" si="1"/>
        <v>17.30951900240559</v>
      </c>
      <c r="J5" s="12">
        <f t="shared" si="3"/>
        <v>4.7377152665790873E-2</v>
      </c>
      <c r="K5" s="5">
        <f t="shared" si="4"/>
        <v>9.5548333291949881</v>
      </c>
      <c r="L5" s="13">
        <f t="shared" si="5"/>
        <v>22.566055958544489</v>
      </c>
      <c r="M5">
        <f t="shared" si="6"/>
        <v>0.84000000000000008</v>
      </c>
      <c r="N5" s="8"/>
      <c r="O5" s="21" t="s">
        <v>54</v>
      </c>
      <c r="P5" s="1" t="s">
        <v>13</v>
      </c>
      <c r="Q5" s="21">
        <v>43396.597222222219</v>
      </c>
      <c r="R5" s="22">
        <v>0</v>
      </c>
      <c r="S5" s="22">
        <v>0</v>
      </c>
      <c r="T5" s="22">
        <v>4.7600000000002751</v>
      </c>
      <c r="U5" s="22">
        <v>0</v>
      </c>
      <c r="V5" s="22">
        <v>4.6024440000002658</v>
      </c>
      <c r="W5" s="22">
        <v>23</v>
      </c>
      <c r="X5" s="22">
        <v>2.4846324336343487E-2</v>
      </c>
      <c r="Y5" s="22">
        <v>1.1623905464795743</v>
      </c>
      <c r="Z5" s="23"/>
      <c r="AA5" s="24"/>
      <c r="AB5" s="25">
        <v>5.119820021224946E-2</v>
      </c>
      <c r="AC5" s="25">
        <v>5.2950874146498572E-2</v>
      </c>
      <c r="AD5" s="24">
        <v>88.83460495540406</v>
      </c>
      <c r="AE5" s="24">
        <v>8.0678281779247119</v>
      </c>
      <c r="AF5" s="24">
        <v>78.608762490392024</v>
      </c>
      <c r="AG5" s="24">
        <v>9.7831837520037129E-2</v>
      </c>
      <c r="AH5" s="24">
        <v>87.439190980764494</v>
      </c>
      <c r="AI5" s="24">
        <v>8.0678281779247119</v>
      </c>
      <c r="AJ5" s="22">
        <v>43.02</v>
      </c>
      <c r="AK5" s="24"/>
      <c r="AL5" s="26"/>
      <c r="AM5" s="26"/>
      <c r="AN5" s="26"/>
      <c r="AO5" s="26"/>
      <c r="AP5" s="26">
        <f>J2</f>
        <v>0.2322437541770058</v>
      </c>
      <c r="AQ5" s="27"/>
      <c r="AR5" s="27">
        <v>96.69</v>
      </c>
      <c r="AS5" s="27">
        <v>96.69</v>
      </c>
      <c r="AT5" s="27"/>
    </row>
    <row r="6" spans="1:46" x14ac:dyDescent="0.25">
      <c r="A6" s="9">
        <f t="shared" si="0"/>
        <v>24</v>
      </c>
      <c r="B6" s="16"/>
      <c r="C6" s="17">
        <f>C5+$A$2</f>
        <v>92.666666666802485</v>
      </c>
      <c r="D6" s="18">
        <f>(D$8-D$4)/((C$8-C$4)/(C6-C$4))+D$4</f>
        <v>10.175129533681108</v>
      </c>
      <c r="E6" s="18">
        <f t="shared" ref="E6:E7" si="7">(E$8-E$4)/(($C$8-$C$4)/($C6-$C$4))+E$4</f>
        <v>9.8209100518158152</v>
      </c>
      <c r="F6" s="3">
        <f>LN(D6/D5)/A6</f>
        <v>4.0729702933155172E-3</v>
      </c>
      <c r="G6" s="19">
        <f t="shared" ref="G6:G7" si="8">(G$8-G$4)/(($C$8-$C$4)/($C6-$C$4))+G$4</f>
        <v>22.188704663201154</v>
      </c>
      <c r="H6" s="20"/>
      <c r="I6" s="5">
        <f t="shared" si="1"/>
        <v>14.743469155712086</v>
      </c>
      <c r="J6" s="12">
        <f t="shared" si="3"/>
        <v>3.3184343581397824E-2</v>
      </c>
      <c r="K6" s="5">
        <f t="shared" si="4"/>
        <v>7.4452355074890679</v>
      </c>
      <c r="L6" s="13">
        <f t="shared" si="5"/>
        <v>18.638511917088969</v>
      </c>
      <c r="M6">
        <f t="shared" si="6"/>
        <v>0.84000000000000008</v>
      </c>
      <c r="N6" s="8"/>
      <c r="O6" s="21" t="s">
        <v>54</v>
      </c>
      <c r="P6" s="1" t="s">
        <v>14</v>
      </c>
      <c r="Q6" s="21">
        <v>43397.638888888891</v>
      </c>
      <c r="R6" s="28">
        <v>0.91666666667151731</v>
      </c>
      <c r="S6" s="28">
        <v>22.000000000116415</v>
      </c>
      <c r="T6" s="22">
        <v>7.0142857142856583</v>
      </c>
      <c r="U6" s="22">
        <v>2.0203050890924799E-2</v>
      </c>
      <c r="V6" s="22">
        <v>6.7035528571428031</v>
      </c>
      <c r="W6" s="22">
        <v>33.5</v>
      </c>
      <c r="X6" s="22">
        <v>1.7622782613623444E-2</v>
      </c>
      <c r="Y6" s="22">
        <v>1.6388519995136435</v>
      </c>
      <c r="Z6" s="23">
        <v>1.2231004207703336E-2</v>
      </c>
      <c r="AA6" s="24">
        <v>7.2222999999999997</v>
      </c>
      <c r="AB6" s="25">
        <v>2.5583162072925152E-2</v>
      </c>
      <c r="AC6" s="25">
        <v>2.676903010664974E-2</v>
      </c>
      <c r="AD6" s="24">
        <v>80.214833988035977</v>
      </c>
      <c r="AE6" s="24">
        <v>1.3557908990866097</v>
      </c>
      <c r="AF6" s="24">
        <v>72.924673328209067</v>
      </c>
      <c r="AG6" s="24">
        <v>1.1250661314805099</v>
      </c>
      <c r="AH6" s="24">
        <v>78.358089766452935</v>
      </c>
      <c r="AI6" s="24">
        <v>1.3557005084152549</v>
      </c>
      <c r="AJ6" s="22">
        <v>38.76</v>
      </c>
      <c r="AK6" s="24"/>
      <c r="AL6" s="26">
        <v>77.760872302120617</v>
      </c>
      <c r="AM6" s="26">
        <v>1.9922926078759113</v>
      </c>
      <c r="AN6" s="26"/>
      <c r="AO6" s="26"/>
      <c r="AP6" s="26">
        <f>J3</f>
        <v>0.11208548182288489</v>
      </c>
      <c r="AQ6" s="27"/>
      <c r="AR6" s="27">
        <v>95.57</v>
      </c>
      <c r="AS6" s="27">
        <v>95.57</v>
      </c>
      <c r="AT6" s="27"/>
    </row>
    <row r="7" spans="1:46" x14ac:dyDescent="0.25">
      <c r="A7" s="9">
        <f t="shared" si="0"/>
        <v>24</v>
      </c>
      <c r="B7" s="16"/>
      <c r="C7" s="17">
        <f>C6+$A$2</f>
        <v>116.66666666680248</v>
      </c>
      <c r="D7" s="18">
        <f>(D$8-D$4)/((C$8-C$4)/(C7-C$4))+D$4</f>
        <v>11.122694300521719</v>
      </c>
      <c r="E7" s="18">
        <f t="shared" si="7"/>
        <v>10.766073077723778</v>
      </c>
      <c r="F7" s="3">
        <f t="shared" si="2"/>
        <v>3.7100454523344103E-3</v>
      </c>
      <c r="G7" s="19">
        <f t="shared" si="8"/>
        <v>17.513056994801733</v>
      </c>
      <c r="H7" s="20"/>
      <c r="I7" s="5">
        <f t="shared" si="1"/>
        <v>12.177419309018578</v>
      </c>
      <c r="J7" s="12">
        <f t="shared" si="3"/>
        <v>2.1597942302544974E-2</v>
      </c>
      <c r="K7" s="5">
        <f t="shared" si="4"/>
        <v>5.3356376857831549</v>
      </c>
      <c r="L7" s="13">
        <f t="shared" si="5"/>
        <v>14.710967875633457</v>
      </c>
      <c r="M7">
        <f t="shared" si="6"/>
        <v>0.84000000000000008</v>
      </c>
      <c r="N7" s="8"/>
      <c r="O7" s="21" t="s">
        <v>54</v>
      </c>
      <c r="P7" s="1" t="s">
        <v>43</v>
      </c>
      <c r="Q7" s="21">
        <v>43398.583333333336</v>
      </c>
      <c r="R7" s="28">
        <v>1.8611111111167702</v>
      </c>
      <c r="S7" s="28">
        <v>44.666666666802485</v>
      </c>
      <c r="T7" s="22">
        <v>8.2799999999998875</v>
      </c>
      <c r="U7" s="22">
        <v>2.8284271247395982E-2</v>
      </c>
      <c r="V7" s="22">
        <v>7.9305839999998922</v>
      </c>
      <c r="W7" s="22">
        <v>45</v>
      </c>
      <c r="X7" s="22">
        <v>7.318856587582025E-3</v>
      </c>
      <c r="Y7" s="22">
        <v>3.946126307807964</v>
      </c>
      <c r="Z7" s="23">
        <v>7.0973467011519785E-3</v>
      </c>
      <c r="AA7" s="24">
        <v>5.6757900000000001</v>
      </c>
      <c r="AB7" s="25">
        <v>1.7031705217992382E-2</v>
      </c>
      <c r="AC7" s="25">
        <v>1.7782110271447465E-2</v>
      </c>
      <c r="AD7" s="24">
        <v>71.791282200570961</v>
      </c>
      <c r="AE7" s="24">
        <v>17.108893658051954</v>
      </c>
      <c r="AF7" s="24">
        <v>56.322059953881627</v>
      </c>
      <c r="AG7" s="24">
        <v>3.1143134943880995</v>
      </c>
      <c r="AH7" s="24">
        <v>69.829657205722597</v>
      </c>
      <c r="AI7" s="24">
        <v>17.107296746508361</v>
      </c>
      <c r="AJ7" s="22">
        <v>31.54</v>
      </c>
      <c r="AK7" s="24"/>
      <c r="AL7" s="26">
        <v>61.297722481381875</v>
      </c>
      <c r="AM7" s="26">
        <v>3.8774294928757773</v>
      </c>
      <c r="AN7" s="26"/>
      <c r="AO7" s="26"/>
      <c r="AP7" s="26">
        <f>J4</f>
        <v>5.7563109967356876E-2</v>
      </c>
      <c r="AQ7" s="27"/>
      <c r="AR7" s="27">
        <v>95.78</v>
      </c>
      <c r="AS7" s="27">
        <v>95.78</v>
      </c>
      <c r="AT7" s="27"/>
    </row>
    <row r="8" spans="1:46" x14ac:dyDescent="0.25">
      <c r="A8" s="9">
        <f t="shared" si="0"/>
        <v>24.499999999883585</v>
      </c>
      <c r="B8" s="1" t="s">
        <v>55</v>
      </c>
      <c r="C8" s="10">
        <f>S8</f>
        <v>141.16666666668607</v>
      </c>
      <c r="D8" s="2">
        <f>T8</f>
        <v>12.090000000000245</v>
      </c>
      <c r="E8" s="2">
        <f>V8</f>
        <v>11.730927000000237</v>
      </c>
      <c r="F8" s="3">
        <f t="shared" si="2"/>
        <v>3.4037188547165961E-3</v>
      </c>
      <c r="G8" s="29">
        <f>AJ8</f>
        <v>12.74</v>
      </c>
      <c r="H8" s="11"/>
      <c r="I8" s="5">
        <f t="shared" si="1"/>
        <v>9.4919751133646795</v>
      </c>
      <c r="J8" s="12">
        <f t="shared" si="3"/>
        <v>1.1785788673607378E-2</v>
      </c>
      <c r="K8" s="5">
        <f t="shared" si="4"/>
        <v>3.2480248866353207</v>
      </c>
      <c r="L8" s="13">
        <f t="shared" si="5"/>
        <v>10.701600000000003</v>
      </c>
      <c r="M8">
        <f t="shared" si="6"/>
        <v>0.84000000000000008</v>
      </c>
      <c r="N8" s="8"/>
      <c r="O8" s="21" t="s">
        <v>54</v>
      </c>
      <c r="P8" s="1" t="s">
        <v>55</v>
      </c>
      <c r="Q8" s="21">
        <v>43402.604166666664</v>
      </c>
      <c r="R8" s="28">
        <v>5.8819444444452529</v>
      </c>
      <c r="S8" s="28">
        <v>141.16666666668607</v>
      </c>
      <c r="T8" s="22">
        <v>12.090000000000245</v>
      </c>
      <c r="U8" s="22">
        <v>9.8994949365885945E-2</v>
      </c>
      <c r="V8" s="22">
        <v>11.730927000000237</v>
      </c>
      <c r="W8" s="22">
        <v>64</v>
      </c>
      <c r="X8" s="22">
        <v>3.9226497018655269E-3</v>
      </c>
      <c r="Y8" s="22">
        <v>7.3626590999435448</v>
      </c>
      <c r="Z8" s="23">
        <v>2.1278153172507876E-3</v>
      </c>
      <c r="AA8" s="24">
        <v>3.6057999999999999</v>
      </c>
      <c r="AB8" s="25">
        <v>7.4103288909830875E-3</v>
      </c>
      <c r="AC8" s="25">
        <v>7.6371523147305866E-3</v>
      </c>
      <c r="AD8" s="24">
        <v>27.795730685506392</v>
      </c>
      <c r="AE8" s="24">
        <v>5.4831517658469782</v>
      </c>
      <c r="AF8" s="24">
        <v>21.295157571099153</v>
      </c>
      <c r="AG8" s="24">
        <v>1.6468359315874241</v>
      </c>
      <c r="AH8" s="24">
        <v>26.686764418346719</v>
      </c>
      <c r="AI8" s="24">
        <v>5.481360511553274</v>
      </c>
      <c r="AJ8" s="22">
        <v>12.74</v>
      </c>
      <c r="AK8" s="24"/>
      <c r="AL8" s="26">
        <v>22.263976784887067</v>
      </c>
      <c r="AM8" s="26">
        <v>4.0773688188988393</v>
      </c>
      <c r="AN8" s="26"/>
      <c r="AO8" s="26"/>
      <c r="AP8" s="26">
        <f>J8</f>
        <v>1.1785788673607378E-2</v>
      </c>
      <c r="AQ8" s="27"/>
      <c r="AR8" s="27">
        <v>97.03</v>
      </c>
      <c r="AS8" s="27">
        <v>97.03</v>
      </c>
      <c r="AT8" s="27"/>
    </row>
    <row r="9" spans="1:46" x14ac:dyDescent="0.25">
      <c r="A9" s="9">
        <f t="shared" si="0"/>
        <v>24</v>
      </c>
      <c r="B9" s="16"/>
      <c r="C9" s="17">
        <f>C8+$A$2</f>
        <v>165.16666666668607</v>
      </c>
      <c r="D9" s="18">
        <f>(D$10-D$8)/(($C$10-$C$8)/($C9-$C$8))+D$8</f>
        <v>12.792439024390385</v>
      </c>
      <c r="E9" s="18">
        <f>(E$10-E$8)/(($C$10-$C$8)/($C9-$C$8))+E$8</f>
        <v>12.41250358536599</v>
      </c>
      <c r="F9" s="3">
        <f t="shared" si="2"/>
        <v>2.3531512727770387E-3</v>
      </c>
      <c r="G9" s="19">
        <f>(G$10-G$8)/(($C$10-$C$8)/($C9-$C$8))+G$8</f>
        <v>12.102787456445736</v>
      </c>
      <c r="H9" s="20"/>
      <c r="I9" s="5">
        <f t="shared" si="1"/>
        <v>6.9918602438378965</v>
      </c>
      <c r="J9" s="12">
        <f t="shared" si="3"/>
        <v>1.7640848492707802E-2</v>
      </c>
      <c r="K9" s="5">
        <f t="shared" si="4"/>
        <v>5.1109272126078391</v>
      </c>
      <c r="L9" s="13">
        <f t="shared" si="5"/>
        <v>10.166341463414419</v>
      </c>
      <c r="M9">
        <f t="shared" si="6"/>
        <v>0.84000000000000008</v>
      </c>
      <c r="N9" s="8"/>
      <c r="O9" s="21" t="s">
        <v>54</v>
      </c>
      <c r="P9" s="1" t="s">
        <v>56</v>
      </c>
      <c r="Q9" s="21">
        <v>43404.597222222219</v>
      </c>
      <c r="R9" s="28">
        <v>7.875</v>
      </c>
      <c r="S9" s="28">
        <v>189</v>
      </c>
      <c r="T9" s="22">
        <v>13.489999999999469</v>
      </c>
      <c r="U9" s="22">
        <v>4.2426406871596406E-2</v>
      </c>
      <c r="V9" s="22">
        <v>13.089346999999485</v>
      </c>
      <c r="W9" s="22">
        <v>72</v>
      </c>
      <c r="X9" s="22">
        <v>2.2906621378316673E-3</v>
      </c>
      <c r="Y9" s="22">
        <v>12.608202687922294</v>
      </c>
      <c r="Z9" s="23">
        <v>1.6199231438351303E-3</v>
      </c>
      <c r="AA9" s="24">
        <v>3.5506199999999999</v>
      </c>
      <c r="AB9" s="25">
        <v>6.5396483406309405E-3</v>
      </c>
      <c r="AC9" s="25">
        <v>6.7398210250756889E-3</v>
      </c>
      <c r="AD9" s="24">
        <v>24.084775589384616</v>
      </c>
      <c r="AE9" s="24">
        <v>0.28031306702072173</v>
      </c>
      <c r="AF9" s="24">
        <v>20.361260568793238</v>
      </c>
      <c r="AG9" s="24">
        <v>2.2175216504543527</v>
      </c>
      <c r="AH9" s="30">
        <v>23.012593634472022</v>
      </c>
      <c r="AI9" s="30">
        <v>0.28027382118915334</v>
      </c>
      <c r="AJ9" s="22">
        <v>11.47</v>
      </c>
      <c r="AK9" s="24"/>
      <c r="AL9" s="26">
        <v>21.887443867599501</v>
      </c>
      <c r="AM9" s="26">
        <v>3.2867635995984328</v>
      </c>
      <c r="AN9" s="26"/>
      <c r="AO9" s="26"/>
      <c r="AP9" s="26">
        <f>J10</f>
        <v>1.5795204347009796E-2</v>
      </c>
      <c r="AQ9" s="27"/>
      <c r="AR9" s="27">
        <v>97.594999999999999</v>
      </c>
      <c r="AS9" s="27"/>
      <c r="AT9" s="27"/>
    </row>
    <row r="10" spans="1:46" x14ac:dyDescent="0.25">
      <c r="A10" s="9">
        <f t="shared" si="0"/>
        <v>23.833333333313931</v>
      </c>
      <c r="B10" s="1" t="s">
        <v>56</v>
      </c>
      <c r="C10" s="10">
        <f>S9</f>
        <v>189</v>
      </c>
      <c r="D10" s="2">
        <f>T9</f>
        <v>13.489999999999469</v>
      </c>
      <c r="E10" s="2">
        <f>V9</f>
        <v>13.089346999999485</v>
      </c>
      <c r="F10" s="3">
        <f t="shared" si="2"/>
        <v>2.2277360159285815E-3</v>
      </c>
      <c r="G10" s="29">
        <f>AJ9</f>
        <v>11.47</v>
      </c>
      <c r="H10" s="11"/>
      <c r="I10" s="5">
        <f t="shared" si="1"/>
        <v>6.6698839504326966</v>
      </c>
      <c r="J10" s="12">
        <f t="shared" si="3"/>
        <v>1.5795204347009796E-2</v>
      </c>
      <c r="K10" s="5">
        <f t="shared" si="4"/>
        <v>4.8001160495673041</v>
      </c>
      <c r="L10" s="13">
        <f t="shared" si="5"/>
        <v>9.634800000000002</v>
      </c>
      <c r="M10">
        <f t="shared" si="6"/>
        <v>0.84000000000000008</v>
      </c>
      <c r="N10" s="8"/>
      <c r="O10" s="21" t="s">
        <v>54</v>
      </c>
      <c r="P10" s="1" t="s">
        <v>57</v>
      </c>
      <c r="Q10" s="21">
        <v>43406.597222222219</v>
      </c>
      <c r="R10" s="28">
        <v>9.875</v>
      </c>
      <c r="S10" s="28">
        <v>237</v>
      </c>
      <c r="T10" s="22">
        <v>14.230000000000231</v>
      </c>
      <c r="U10" s="22">
        <v>7.0710678118489953E-2</v>
      </c>
      <c r="V10" s="22">
        <v>13.887768500000226</v>
      </c>
      <c r="W10" s="22">
        <v>74</v>
      </c>
      <c r="X10" s="22">
        <v>1.1125779558781672E-3</v>
      </c>
      <c r="Y10" s="22">
        <v>25.958749560640836</v>
      </c>
      <c r="Z10" s="23">
        <v>1.3336949380821353E-3</v>
      </c>
      <c r="AA10" s="24">
        <v>3.4678100000000001</v>
      </c>
      <c r="AB10" s="25">
        <v>6.0549776526222007E-3</v>
      </c>
      <c r="AC10" s="25">
        <v>6.2041883832391004E-3</v>
      </c>
      <c r="AD10" s="24">
        <v>25.743222380760084</v>
      </c>
      <c r="AE10" s="24">
        <v>1.4555946126884354</v>
      </c>
      <c r="AF10" s="24">
        <v>23.255188316679479</v>
      </c>
      <c r="AG10" s="24">
        <v>1.8751102191341964</v>
      </c>
      <c r="AH10" s="24">
        <v>24.534346400981953</v>
      </c>
      <c r="AI10" s="24">
        <v>1.4552549566174102</v>
      </c>
      <c r="AJ10" s="22">
        <v>10.85</v>
      </c>
      <c r="AK10" s="24"/>
      <c r="AL10" s="26">
        <v>22.099692159766199</v>
      </c>
      <c r="AM10" s="26">
        <v>7.193749191748533E-2</v>
      </c>
      <c r="AN10" s="26"/>
      <c r="AO10" s="26"/>
      <c r="AP10" s="26">
        <f>J12</f>
        <v>1.4383662785989078E-2</v>
      </c>
      <c r="AQ10" s="27"/>
      <c r="AR10" s="27">
        <v>98.16</v>
      </c>
      <c r="AS10" s="27">
        <v>98.16</v>
      </c>
      <c r="AT10" s="27"/>
    </row>
    <row r="11" spans="1:46" x14ac:dyDescent="0.25">
      <c r="A11" s="9">
        <f t="shared" si="0"/>
        <v>24</v>
      </c>
      <c r="B11" s="16"/>
      <c r="C11" s="17">
        <f>C10+$A$2</f>
        <v>213</v>
      </c>
      <c r="D11" s="18">
        <f>(D$12-D$10)/(($C$12-$C$10)/($C$11-$C$10))+D$10</f>
        <v>13.85999999999985</v>
      </c>
      <c r="E11" s="18">
        <f>(E$12-E$10)/(($C$12-$C$10)/($C$11-$C$10))+E$10</f>
        <v>13.488557749999856</v>
      </c>
      <c r="F11" s="3">
        <f t="shared" si="2"/>
        <v>1.1274301475883832E-3</v>
      </c>
      <c r="G11" s="19">
        <f>(G$12-G$10)/(($C$12-$C$10)/($C$11-$C$10))+G$10</f>
        <v>11.16</v>
      </c>
      <c r="H11" s="20"/>
      <c r="I11" s="5">
        <f t="shared" si="1"/>
        <v>6.2948694659984827</v>
      </c>
      <c r="J11" s="12">
        <f t="shared" si="3"/>
        <v>1.5254307979267495E-2</v>
      </c>
      <c r="K11" s="5">
        <f t="shared" si="4"/>
        <v>4.8651305340015174</v>
      </c>
      <c r="L11" s="13">
        <f t="shared" si="5"/>
        <v>9.3744000000000014</v>
      </c>
      <c r="M11">
        <f t="shared" si="6"/>
        <v>0.84000000000000008</v>
      </c>
      <c r="N11" s="8"/>
      <c r="O11" s="21" t="s">
        <v>54</v>
      </c>
      <c r="P11" s="1" t="s">
        <v>58</v>
      </c>
      <c r="Q11" s="21">
        <v>43410.590277777781</v>
      </c>
      <c r="R11" s="28">
        <v>13.868055555562023</v>
      </c>
      <c r="S11" s="28">
        <v>332.83333333348855</v>
      </c>
      <c r="T11" s="22">
        <v>16.070000000000206</v>
      </c>
      <c r="U11" s="22">
        <v>1.4142135623698E-2</v>
      </c>
      <c r="V11" s="22">
        <v>15.685927000000202</v>
      </c>
      <c r="W11" s="22">
        <v>76</v>
      </c>
      <c r="X11" s="22">
        <v>1.2688880102343617E-3</v>
      </c>
      <c r="Y11" s="22">
        <v>22.760978345123423</v>
      </c>
      <c r="Z11" s="23">
        <v>9.9228001928379061E-4</v>
      </c>
      <c r="AA11" s="24">
        <v>3.4960100000000001</v>
      </c>
      <c r="AB11" s="25">
        <v>5.4052892559489155E-3</v>
      </c>
      <c r="AC11" s="25">
        <v>5.5376388238386597E-3</v>
      </c>
      <c r="AD11" s="24">
        <v>21.017106480467138</v>
      </c>
      <c r="AE11" s="24">
        <v>1.8683070402790316</v>
      </c>
      <c r="AF11" s="24">
        <v>15.772482705611068</v>
      </c>
      <c r="AG11" s="24">
        <v>0.39132735008018038</v>
      </c>
      <c r="AH11" s="24">
        <v>19.902548306701473</v>
      </c>
      <c r="AI11" s="24">
        <v>1.8682198481689154</v>
      </c>
      <c r="AJ11" s="22">
        <v>8.92</v>
      </c>
      <c r="AK11" s="24"/>
      <c r="AL11" s="26">
        <v>17.016213544371013</v>
      </c>
      <c r="AM11" s="26">
        <v>1.702590228083166</v>
      </c>
      <c r="AN11" s="26"/>
      <c r="AO11" s="26"/>
      <c r="AP11" s="26">
        <f>J16</f>
        <v>1.0147758007513389E-2</v>
      </c>
      <c r="AQ11" s="27"/>
      <c r="AR11" s="27">
        <v>97.61</v>
      </c>
      <c r="AS11" s="27">
        <v>97.61</v>
      </c>
      <c r="AT11" s="27"/>
    </row>
    <row r="12" spans="1:46" x14ac:dyDescent="0.25">
      <c r="A12" s="9">
        <f t="shared" si="0"/>
        <v>24</v>
      </c>
      <c r="B12" s="1" t="s">
        <v>57</v>
      </c>
      <c r="C12" s="10">
        <f>S10</f>
        <v>237</v>
      </c>
      <c r="D12" s="2">
        <f>T10</f>
        <v>14.230000000000231</v>
      </c>
      <c r="E12" s="2">
        <f>V10</f>
        <v>13.887768500000226</v>
      </c>
      <c r="F12" s="3">
        <f t="shared" si="2"/>
        <v>1.0977257641679513E-3</v>
      </c>
      <c r="G12" s="29">
        <f>AJ10</f>
        <v>10.85</v>
      </c>
      <c r="H12" s="11"/>
      <c r="I12" s="5">
        <f t="shared" si="1"/>
        <v>6.1247378588093344</v>
      </c>
      <c r="J12" s="12">
        <f t="shared" si="3"/>
        <v>1.4383662785989078E-2</v>
      </c>
      <c r="K12" s="5">
        <f t="shared" si="4"/>
        <v>4.7252621411906652</v>
      </c>
      <c r="L12" s="13">
        <f t="shared" si="5"/>
        <v>9.1140000000000008</v>
      </c>
      <c r="M12">
        <f t="shared" si="6"/>
        <v>0.84000000000000008</v>
      </c>
      <c r="N12" s="8"/>
      <c r="O12" s="21" t="s">
        <v>54</v>
      </c>
      <c r="P12" s="1" t="s">
        <v>59</v>
      </c>
      <c r="Q12" s="21">
        <v>43413.583333333336</v>
      </c>
      <c r="R12" s="28">
        <v>16.86111111111677</v>
      </c>
      <c r="S12" s="28">
        <v>404.66666666680248</v>
      </c>
      <c r="T12" s="22">
        <v>16.87999999999974</v>
      </c>
      <c r="U12" s="22">
        <v>0.11313708498958393</v>
      </c>
      <c r="V12" s="22">
        <v>16.480787999999745</v>
      </c>
      <c r="W12" s="22">
        <v>78</v>
      </c>
      <c r="X12" s="22">
        <v>6.8457507310962673E-4</v>
      </c>
      <c r="Y12" s="22">
        <v>42.188408047258939</v>
      </c>
      <c r="Z12" s="23">
        <v>8.2368304424092448E-4</v>
      </c>
      <c r="AA12" s="24">
        <v>3.31901</v>
      </c>
      <c r="AB12" s="25">
        <v>4.8853790838607036E-3</v>
      </c>
      <c r="AC12" s="25">
        <v>5.0037169906905349E-3</v>
      </c>
      <c r="AD12" s="24">
        <v>16.322067132729622</v>
      </c>
      <c r="AE12" s="24">
        <v>0.77425352509094014</v>
      </c>
      <c r="AF12" s="24">
        <v>14.631053036126058</v>
      </c>
      <c r="AG12" s="24">
        <v>1.2555085815072451</v>
      </c>
      <c r="AH12" s="30">
        <v>15.412862705168063</v>
      </c>
      <c r="AI12" s="30">
        <v>0.77396445569426364</v>
      </c>
      <c r="AJ12" s="22">
        <v>7.38</v>
      </c>
      <c r="AK12" s="24"/>
      <c r="AL12" s="26">
        <v>13.5318479922654</v>
      </c>
      <c r="AM12" s="26">
        <v>1.5550443455596257</v>
      </c>
      <c r="AN12" s="26"/>
      <c r="AO12" s="26"/>
      <c r="AP12" s="26">
        <f>J19</f>
        <v>7.7794861507969335E-3</v>
      </c>
      <c r="AQ12" s="27"/>
      <c r="AR12" s="27">
        <v>97.634999999999991</v>
      </c>
      <c r="AS12" s="27"/>
      <c r="AT12" s="27"/>
    </row>
    <row r="13" spans="1:46" x14ac:dyDescent="0.25">
      <c r="A13" s="9">
        <f t="shared" si="0"/>
        <v>24</v>
      </c>
      <c r="B13" s="16"/>
      <c r="C13" s="17">
        <f>C12+$A$2</f>
        <v>261</v>
      </c>
      <c r="D13" s="18">
        <f>(D$16-D$12)/(($C$16-$C$12)/($C13-$C$12))+D$12</f>
        <v>14.690799999999479</v>
      </c>
      <c r="E13" s="18">
        <f>(E$16-E$12)/(($C$16-$C$12)/($C13-$C$12))+E$12</f>
        <v>14.338089933042969</v>
      </c>
      <c r="F13" s="3">
        <f t="shared" si="2"/>
        <v>1.3278764756944359E-3</v>
      </c>
      <c r="G13" s="19">
        <f>(G$16-G$12)/(($C$16-$C$12)/($C13-$C$12))+G$12</f>
        <v>10.366660869565999</v>
      </c>
      <c r="H13" s="20"/>
      <c r="I13" s="5">
        <f t="shared" si="1"/>
        <v>5.9546062516201861</v>
      </c>
      <c r="J13" s="12">
        <f t="shared" si="3"/>
        <v>1.3026042025766311E-2</v>
      </c>
      <c r="K13" s="5">
        <f t="shared" si="4"/>
        <v>4.4120546179458131</v>
      </c>
      <c r="L13" s="13">
        <f t="shared" si="5"/>
        <v>8.7079951304354406</v>
      </c>
      <c r="M13">
        <f t="shared" si="6"/>
        <v>0.84000000000000008</v>
      </c>
      <c r="N13" s="8"/>
      <c r="O13" s="21" t="s">
        <v>54</v>
      </c>
      <c r="P13" s="1" t="s">
        <v>60</v>
      </c>
      <c r="Q13" s="21">
        <v>43416.583333333336</v>
      </c>
      <c r="R13" s="28">
        <v>19.86111111111677</v>
      </c>
      <c r="S13" s="28">
        <v>476.66666666680248</v>
      </c>
      <c r="T13" s="22">
        <v>17.379999999999995</v>
      </c>
      <c r="U13" s="22">
        <v>0.36769552621715262</v>
      </c>
      <c r="V13" s="22">
        <v>16.973307999999996</v>
      </c>
      <c r="W13" s="22">
        <v>78</v>
      </c>
      <c r="X13" s="22">
        <v>4.0542542596458706E-4</v>
      </c>
      <c r="Y13" s="22">
        <v>71.236608938911857</v>
      </c>
      <c r="Z13" s="23">
        <v>6.9469328982939759E-4</v>
      </c>
      <c r="AA13" s="24">
        <v>3.51172</v>
      </c>
      <c r="AB13" s="25">
        <v>5.0203299251107116E-3</v>
      </c>
      <c r="AC13" s="25">
        <v>5.1406204434883383E-3</v>
      </c>
      <c r="AD13" s="24">
        <v>15.418260130252461</v>
      </c>
      <c r="AE13" s="24">
        <v>0.78382494368518907</v>
      </c>
      <c r="AF13" s="24">
        <v>13.385857033051499</v>
      </c>
      <c r="AG13" s="24">
        <v>0.76634939390701884</v>
      </c>
      <c r="AH13" s="24">
        <v>14.533961238741961</v>
      </c>
      <c r="AI13" s="24">
        <v>0.78287385423225864</v>
      </c>
      <c r="AJ13" s="22">
        <v>8</v>
      </c>
      <c r="AK13" s="24"/>
      <c r="AL13" s="26">
        <v>13.978666903000001</v>
      </c>
      <c r="AM13" s="26">
        <v>1.1831057831933138</v>
      </c>
      <c r="AN13" s="26"/>
      <c r="AO13" s="26"/>
      <c r="AP13" s="26">
        <f>J22</f>
        <v>9.183586918806658E-3</v>
      </c>
      <c r="AQ13" s="27"/>
      <c r="AR13" s="27">
        <v>97.66</v>
      </c>
      <c r="AS13" s="27">
        <v>97.66</v>
      </c>
      <c r="AT13" s="27"/>
    </row>
    <row r="14" spans="1:46" x14ac:dyDescent="0.25">
      <c r="A14" s="9">
        <f t="shared" si="0"/>
        <v>24</v>
      </c>
      <c r="B14" s="16"/>
      <c r="C14" s="17">
        <f>C13+$A$2</f>
        <v>285</v>
      </c>
      <c r="D14" s="18">
        <f t="shared" ref="D14:E15" si="9">(D$16-D$12)/(($C$16-$C$12)/($C14-$C$12))+D$12</f>
        <v>15.151599999998727</v>
      </c>
      <c r="E14" s="18">
        <f t="shared" si="9"/>
        <v>14.788411366085711</v>
      </c>
      <c r="F14" s="3">
        <f t="shared" si="2"/>
        <v>1.2868620592293232E-3</v>
      </c>
      <c r="G14" s="19">
        <f t="shared" ref="G14:G15" si="10">(G$16-G$12)/(($C$16-$C$12)/($C14-$C$12))+G$12</f>
        <v>9.8833217391320005</v>
      </c>
      <c r="H14" s="20"/>
      <c r="I14" s="5">
        <f t="shared" si="1"/>
        <v>5.6893441126584383</v>
      </c>
      <c r="J14" s="12">
        <f t="shared" si="3"/>
        <v>1.1999317458356001E-2</v>
      </c>
      <c r="K14" s="5">
        <f t="shared" si="4"/>
        <v>4.1939776264735622</v>
      </c>
      <c r="L14" s="13">
        <f t="shared" si="5"/>
        <v>8.3019902608708822</v>
      </c>
      <c r="M14">
        <f t="shared" si="6"/>
        <v>0.84000000000000008</v>
      </c>
      <c r="N14" s="8"/>
      <c r="O14" s="1" t="s">
        <v>54</v>
      </c>
      <c r="P14" s="1" t="s">
        <v>61</v>
      </c>
      <c r="Q14" s="21">
        <v>43420.583333333336</v>
      </c>
      <c r="R14" s="28">
        <v>23.86111111111677</v>
      </c>
      <c r="S14" s="28">
        <v>572.66666666680248</v>
      </c>
      <c r="T14" s="22">
        <v>18.800000000000239</v>
      </c>
      <c r="U14" s="22"/>
      <c r="V14" s="22">
        <v>17.641920000000226</v>
      </c>
      <c r="W14" s="22">
        <v>82</v>
      </c>
      <c r="X14" s="22">
        <v>8.1809114581948372E-4</v>
      </c>
      <c r="Y14" s="22">
        <v>35.303074322361425</v>
      </c>
      <c r="Z14" s="23">
        <v>5.6493004330067397E-4</v>
      </c>
      <c r="AA14" s="24">
        <v>3.51172</v>
      </c>
      <c r="AB14" s="25">
        <v>4.6411347924693105E-3</v>
      </c>
      <c r="AC14" s="25">
        <v>4.9457958146518653E-3</v>
      </c>
      <c r="AD14" s="24"/>
      <c r="AE14" s="24"/>
      <c r="AF14" s="24">
        <v>23.981552651806304</v>
      </c>
      <c r="AG14" s="24">
        <v>2.1849110379476717</v>
      </c>
      <c r="AH14" s="24"/>
      <c r="AI14" s="24"/>
      <c r="AJ14" s="22">
        <v>11.75</v>
      </c>
      <c r="AK14" s="22"/>
      <c r="AL14" s="26"/>
      <c r="AM14" s="26"/>
      <c r="AN14" s="26"/>
      <c r="AO14" s="26"/>
      <c r="AP14" s="26">
        <f>J26</f>
        <v>1.3801544416602838E-2</v>
      </c>
      <c r="AQ14" s="27"/>
      <c r="AR14" s="27">
        <v>93.84</v>
      </c>
      <c r="AS14" s="27">
        <v>93.84</v>
      </c>
      <c r="AT14" s="27"/>
    </row>
    <row r="15" spans="1:46" x14ac:dyDescent="0.25">
      <c r="A15" s="9">
        <f t="shared" si="0"/>
        <v>24</v>
      </c>
      <c r="B15" s="16"/>
      <c r="C15" s="17">
        <f>C14+$A$2</f>
        <v>309</v>
      </c>
      <c r="D15" s="18">
        <f t="shared" si="9"/>
        <v>15.612399999997974</v>
      </c>
      <c r="E15" s="18">
        <f t="shared" si="9"/>
        <v>15.238732799128455</v>
      </c>
      <c r="F15" s="3">
        <f t="shared" si="2"/>
        <v>1.2483055569586091E-3</v>
      </c>
      <c r="G15" s="19">
        <f t="shared" si="10"/>
        <v>9.3999826086980001</v>
      </c>
      <c r="H15" s="20"/>
      <c r="I15" s="5">
        <f t="shared" si="1"/>
        <v>5.4240819736966914</v>
      </c>
      <c r="J15" s="12">
        <f t="shared" si="3"/>
        <v>1.1034184639530556E-2</v>
      </c>
      <c r="K15" s="5">
        <f t="shared" si="4"/>
        <v>3.9759006350013086</v>
      </c>
      <c r="L15" s="13">
        <f t="shared" si="5"/>
        <v>7.8959853913063203</v>
      </c>
      <c r="M15">
        <f t="shared" si="6"/>
        <v>0.84000000000000008</v>
      </c>
      <c r="N15" s="8"/>
      <c r="O15" s="1" t="s">
        <v>54</v>
      </c>
      <c r="P15" s="1" t="s">
        <v>62</v>
      </c>
      <c r="Q15" s="21">
        <v>43424.607638888891</v>
      </c>
      <c r="R15" s="28">
        <v>27.885416666671517</v>
      </c>
      <c r="S15" s="28">
        <v>669.25000000011642</v>
      </c>
      <c r="T15" s="22">
        <v>19.339999999999691</v>
      </c>
      <c r="U15" s="22"/>
      <c r="V15" s="22">
        <v>17.862423999999713</v>
      </c>
      <c r="W15" s="22">
        <v>82</v>
      </c>
      <c r="X15" s="22">
        <v>2.9320400541040626E-4</v>
      </c>
      <c r="Y15" s="22">
        <v>98.501834867178175</v>
      </c>
      <c r="Z15" s="23">
        <v>4.6837513767499953E-4</v>
      </c>
      <c r="AA15" s="24">
        <v>3.51172</v>
      </c>
      <c r="AB15" s="25">
        <v>4.5115477817179702E-3</v>
      </c>
      <c r="AC15" s="25">
        <v>4.8847420763512023E-3</v>
      </c>
      <c r="AD15" s="24"/>
      <c r="AE15" s="24"/>
      <c r="AF15" s="24">
        <v>33.170637970791702</v>
      </c>
      <c r="AG15" s="24">
        <v>0.79896000641370135</v>
      </c>
      <c r="AH15" s="24"/>
      <c r="AI15" s="24"/>
      <c r="AJ15" s="22">
        <v>18.86</v>
      </c>
      <c r="AK15" s="22"/>
      <c r="AL15" s="26"/>
      <c r="AM15" s="26"/>
      <c r="AN15" s="26"/>
      <c r="AO15" s="26"/>
      <c r="AP15" s="26">
        <f>J30</f>
        <v>2.198324751762782E-2</v>
      </c>
      <c r="AQ15" s="27"/>
      <c r="AR15" s="27">
        <v>92.36</v>
      </c>
      <c r="AS15" s="27">
        <v>92.36</v>
      </c>
      <c r="AT15" s="27"/>
    </row>
    <row r="16" spans="1:46" x14ac:dyDescent="0.25">
      <c r="A16" s="9">
        <f t="shared" si="0"/>
        <v>23.833333333488554</v>
      </c>
      <c r="B16" s="16" t="s">
        <v>58</v>
      </c>
      <c r="C16" s="10">
        <f>S11</f>
        <v>332.83333333348855</v>
      </c>
      <c r="D16" s="2">
        <f>T11</f>
        <v>16.070000000000206</v>
      </c>
      <c r="E16" s="2">
        <f>V11</f>
        <v>15.685927000000202</v>
      </c>
      <c r="F16" s="3">
        <f t="shared" si="2"/>
        <v>1.2121136828933596E-3</v>
      </c>
      <c r="G16" s="29">
        <f>AJ11</f>
        <v>8.92</v>
      </c>
      <c r="H16" s="11"/>
      <c r="I16" s="5">
        <f t="shared" si="1"/>
        <v>5.1803597610430083</v>
      </c>
      <c r="J16" s="12">
        <f t="shared" si="3"/>
        <v>1.0147758007513389E-2</v>
      </c>
      <c r="K16" s="5">
        <f t="shared" si="4"/>
        <v>3.7396402389569916</v>
      </c>
      <c r="L16" s="13">
        <f t="shared" si="5"/>
        <v>7.4928000000000008</v>
      </c>
      <c r="M16">
        <f t="shared" si="6"/>
        <v>0.84000000000000008</v>
      </c>
      <c r="N16" s="8"/>
      <c r="S16" s="31"/>
      <c r="T16" s="32"/>
      <c r="U16" s="33"/>
      <c r="V16" s="1"/>
      <c r="W16" s="34"/>
      <c r="X16" s="35"/>
      <c r="Y16" s="36"/>
      <c r="Z16" s="37"/>
      <c r="AA16" s="35"/>
      <c r="AB16" s="36"/>
      <c r="AC16" s="36"/>
      <c r="AD16" s="36"/>
      <c r="AE16" s="36"/>
      <c r="AF16" s="38"/>
      <c r="AG16" s="38"/>
      <c r="AH16" s="38"/>
      <c r="AI16" s="38"/>
      <c r="AJ16" s="38"/>
      <c r="AK16" s="1"/>
      <c r="AP16" s="26"/>
    </row>
    <row r="17" spans="1:37" x14ac:dyDescent="0.25">
      <c r="A17" s="9">
        <f t="shared" si="0"/>
        <v>24</v>
      </c>
      <c r="C17" s="17">
        <f>C16+$A$2</f>
        <v>356.83333333348855</v>
      </c>
      <c r="D17" s="18">
        <f>(D$19-D$16)/(($C$19-$C$16)/($C17-$C$16))+D$16</f>
        <v>16.340626450116133</v>
      </c>
      <c r="E17" s="18">
        <f>(E$19-E$16)/(($C$19-$C$16)/($C17-$C$16))+E$16</f>
        <v>15.951495408352789</v>
      </c>
      <c r="F17" s="3">
        <f t="shared" si="2"/>
        <v>6.9584364116346989E-4</v>
      </c>
      <c r="G17" s="19">
        <f>(G$19-G$16)/(($C$19-$C$16)/($C17-$C$16))+G$16</f>
        <v>8.4054756380509055</v>
      </c>
      <c r="H17" s="20"/>
      <c r="I17" s="5">
        <f t="shared" si="1"/>
        <v>4.8953997939587151</v>
      </c>
      <c r="J17" s="12">
        <f t="shared" si="3"/>
        <v>9.245580014880973E-3</v>
      </c>
      <c r="K17" s="5">
        <f t="shared" si="4"/>
        <v>3.5100758440921904</v>
      </c>
      <c r="L17" s="13">
        <f t="shared" si="5"/>
        <v>7.0605995359627611</v>
      </c>
      <c r="M17">
        <f t="shared" si="6"/>
        <v>0.84000000000000008</v>
      </c>
      <c r="N17" s="8"/>
      <c r="S17" s="31"/>
      <c r="T17" s="32"/>
      <c r="U17" s="33"/>
      <c r="V17" s="1"/>
      <c r="W17" s="34"/>
      <c r="X17" s="35"/>
      <c r="Y17" s="36"/>
      <c r="Z17" s="35"/>
      <c r="AA17" s="35"/>
      <c r="AB17" s="36"/>
      <c r="AC17" s="36"/>
      <c r="AD17" s="36"/>
      <c r="AE17" s="36"/>
      <c r="AF17" s="38"/>
      <c r="AG17" s="38"/>
      <c r="AH17" s="38"/>
      <c r="AI17" s="38"/>
      <c r="AJ17" s="38"/>
      <c r="AK17" s="1"/>
    </row>
    <row r="18" spans="1:37" x14ac:dyDescent="0.25">
      <c r="A18" s="9">
        <f t="shared" si="0"/>
        <v>24</v>
      </c>
      <c r="C18" s="17">
        <f>C17+$A$2</f>
        <v>380.83333333348855</v>
      </c>
      <c r="D18" s="18">
        <f>(D$19-D$16)/(($C$19-$C$16)/($C18-$C$16))+D$16</f>
        <v>16.61125290023206</v>
      </c>
      <c r="E18" s="18">
        <f>(E$19-E$16)/(($C$19-$C$16)/($C18-$C$16))+E$16</f>
        <v>16.217063816705377</v>
      </c>
      <c r="F18" s="3">
        <f t="shared" si="2"/>
        <v>6.8441350502741239E-4</v>
      </c>
      <c r="G18" s="19">
        <f>(G$19-G$16)/(($C$19-$C$16)/($C18-$C$16))+G$16</f>
        <v>7.8909512761018101</v>
      </c>
      <c r="H18" s="20"/>
      <c r="I18" s="5">
        <f t="shared" si="1"/>
        <v>4.6130228370671977</v>
      </c>
      <c r="J18" s="12">
        <f t="shared" si="3"/>
        <v>8.4915429796464711E-3</v>
      </c>
      <c r="K18" s="5">
        <f t="shared" si="4"/>
        <v>3.2779284390346124</v>
      </c>
      <c r="L18" s="13">
        <f t="shared" si="5"/>
        <v>6.6283990719255215</v>
      </c>
      <c r="M18">
        <f t="shared" si="6"/>
        <v>0.84000000000000008</v>
      </c>
      <c r="N18" s="8"/>
      <c r="O18" s="1"/>
      <c r="P18" s="34"/>
      <c r="Q18" s="35"/>
      <c r="R18" s="36"/>
      <c r="S18" s="35"/>
      <c r="T18" s="35"/>
      <c r="U18" s="38"/>
      <c r="V18" s="38"/>
      <c r="W18" s="38"/>
      <c r="X18" s="38"/>
      <c r="Y18" s="38"/>
      <c r="Z18" s="38"/>
      <c r="AA18" s="38"/>
      <c r="AB18" s="38"/>
      <c r="AC18" s="38"/>
      <c r="AD18" s="1"/>
    </row>
    <row r="19" spans="1:37" x14ac:dyDescent="0.25">
      <c r="A19" s="9">
        <f t="shared" si="0"/>
        <v>23.833333333313931</v>
      </c>
      <c r="B19" s="1" t="s">
        <v>59</v>
      </c>
      <c r="C19" s="10">
        <f>S12</f>
        <v>404.66666666680248</v>
      </c>
      <c r="D19" s="2">
        <f>T12</f>
        <v>16.87999999999974</v>
      </c>
      <c r="E19" s="2">
        <f>V12</f>
        <v>16.480787999999745</v>
      </c>
      <c r="F19" s="3">
        <f t="shared" si="2"/>
        <v>6.7339040180950868E-4</v>
      </c>
      <c r="G19" s="29">
        <f>AJ12</f>
        <v>7.38</v>
      </c>
      <c r="H19" s="11"/>
      <c r="I19" s="5">
        <f t="shared" si="1"/>
        <v>4.3487278826901257</v>
      </c>
      <c r="J19" s="12">
        <f t="shared" si="3"/>
        <v>7.7794861507969335E-3</v>
      </c>
      <c r="K19" s="5">
        <f t="shared" si="4"/>
        <v>3.0312721173098742</v>
      </c>
      <c r="L19" s="13">
        <f t="shared" si="5"/>
        <v>6.1992000000000012</v>
      </c>
      <c r="M19">
        <f t="shared" si="6"/>
        <v>0.84000000000000008</v>
      </c>
      <c r="N19" s="8"/>
    </row>
    <row r="20" spans="1:37" x14ac:dyDescent="0.25">
      <c r="A20" s="9">
        <f t="shared" si="0"/>
        <v>24</v>
      </c>
      <c r="C20" s="17">
        <f>C19+$A$2</f>
        <v>428.66666666680248</v>
      </c>
      <c r="D20" s="18">
        <f>(D$22-D$19)/(($C$22-$C$19)/($C20-$C$19))+D$19</f>
        <v>17.046666666666493</v>
      </c>
      <c r="E20" s="18">
        <f>(E$22-E$19)/(($C$22-$C$19)/($C20-$C$19))+E$19</f>
        <v>16.644961333333161</v>
      </c>
      <c r="F20" s="3">
        <f t="shared" si="2"/>
        <v>4.0938300113020756E-4</v>
      </c>
      <c r="G20" s="19">
        <f>(G$22-G$19)/(($C$22-$C$19)/($C20-$C$19))+G$19</f>
        <v>7.5866666666666669</v>
      </c>
      <c r="H20" s="20"/>
      <c r="I20" s="5">
        <f t="shared" si="1"/>
        <v>4.0502298743739145</v>
      </c>
      <c r="J20" s="12">
        <f t="shared" si="3"/>
        <v>8.8964950817837056E-3</v>
      </c>
      <c r="K20" s="5">
        <f t="shared" si="4"/>
        <v>3.5364367922927524</v>
      </c>
      <c r="L20" s="13">
        <f t="shared" si="5"/>
        <v>6.3727999999999998</v>
      </c>
      <c r="M20">
        <f t="shared" si="6"/>
        <v>0.84000000000000008</v>
      </c>
      <c r="N20" s="8"/>
    </row>
    <row r="21" spans="1:37" x14ac:dyDescent="0.25">
      <c r="A21" s="9">
        <f t="shared" si="0"/>
        <v>24</v>
      </c>
      <c r="C21" s="17">
        <f>C20+$A$2</f>
        <v>452.66666666680248</v>
      </c>
      <c r="D21" s="18">
        <f>(D$22-D$19)/(($C$22-$C$19)/($C21-$C$19))+D$19</f>
        <v>17.213333333333242</v>
      </c>
      <c r="E21" s="18">
        <f>(E$22-E$19)/(($C$22-$C$19)/($C21-$C$19))+E$19</f>
        <v>16.80913466666658</v>
      </c>
      <c r="F21" s="3">
        <f t="shared" si="2"/>
        <v>4.0539983814192221E-4</v>
      </c>
      <c r="G21" s="19">
        <f>(G$22-G$19)/(($C$22-$C$19)/($C21-$C$19))+G$19</f>
        <v>7.793333333333333</v>
      </c>
      <c r="H21" s="20"/>
      <c r="I21" s="5">
        <f t="shared" si="1"/>
        <v>4.1636509458333473</v>
      </c>
      <c r="J21" s="12">
        <f t="shared" si="3"/>
        <v>9.0414498808058623E-3</v>
      </c>
      <c r="K21" s="5">
        <f t="shared" si="4"/>
        <v>3.6296823874999857</v>
      </c>
      <c r="L21" s="13">
        <f t="shared" si="5"/>
        <v>6.5464000000000002</v>
      </c>
      <c r="M21">
        <f t="shared" si="6"/>
        <v>0.84000000000000008</v>
      </c>
      <c r="N21" s="8"/>
    </row>
    <row r="22" spans="1:37" x14ac:dyDescent="0.25">
      <c r="A22" s="9">
        <f t="shared" si="0"/>
        <v>24</v>
      </c>
      <c r="B22" s="16" t="s">
        <v>60</v>
      </c>
      <c r="C22" s="10">
        <f>S13</f>
        <v>476.66666666680248</v>
      </c>
      <c r="D22" s="2">
        <f>T13</f>
        <v>17.379999999999995</v>
      </c>
      <c r="E22" s="2">
        <f>V13</f>
        <v>16.973307999999996</v>
      </c>
      <c r="F22" s="3">
        <f t="shared" si="2"/>
        <v>4.0149343862162654E-4</v>
      </c>
      <c r="G22" s="29">
        <f>AJ13</f>
        <v>8</v>
      </c>
      <c r="H22" s="11"/>
      <c r="I22" s="5">
        <f t="shared" si="1"/>
        <v>4.2770720172927792</v>
      </c>
      <c r="J22" s="12">
        <f t="shared" si="3"/>
        <v>9.183586918806658E-3</v>
      </c>
      <c r="K22" s="5">
        <f t="shared" si="4"/>
        <v>3.7229279827072208</v>
      </c>
      <c r="L22" s="13">
        <f t="shared" si="5"/>
        <v>6.7200000000000006</v>
      </c>
      <c r="M22">
        <f t="shared" si="6"/>
        <v>0.84000000000000008</v>
      </c>
      <c r="N22" s="8"/>
    </row>
    <row r="23" spans="1:37" x14ac:dyDescent="0.25">
      <c r="A23" s="9">
        <f t="shared" si="0"/>
        <v>24</v>
      </c>
      <c r="C23" s="17">
        <f>C22+$A$2</f>
        <v>500.66666666680248</v>
      </c>
      <c r="D23" s="18">
        <f>(D$26-D$22)/(($C$26-$C$22)/($C23-$C$22))+D$22</f>
        <v>17.735000000000056</v>
      </c>
      <c r="E23" s="18">
        <f>(E$26-E$22)/(($C$26-$C$22)/($C23-$C$22))+E$22</f>
        <v>17.140461000000052</v>
      </c>
      <c r="F23" s="3">
        <f t="shared" si="2"/>
        <v>8.4249868284760529E-4</v>
      </c>
      <c r="G23" s="19">
        <f>(G$26-G$22)/(($C$26-$C$22)/($C23-$C$22))+G$22</f>
        <v>8.9375</v>
      </c>
      <c r="H23" s="20"/>
      <c r="I23" s="5">
        <f t="shared" si="1"/>
        <v>4.3904930887522111</v>
      </c>
      <c r="J23" s="12">
        <f t="shared" si="3"/>
        <v>1.1107457595904513E-2</v>
      </c>
      <c r="K23" s="5">
        <f t="shared" si="4"/>
        <v>4.5470069112477889</v>
      </c>
      <c r="L23" s="13">
        <f t="shared" si="5"/>
        <v>7.5075000000000012</v>
      </c>
      <c r="M23">
        <f t="shared" si="6"/>
        <v>0.84000000000000008</v>
      </c>
      <c r="N23" s="8"/>
    </row>
    <row r="24" spans="1:37" x14ac:dyDescent="0.25">
      <c r="A24" s="9">
        <f t="shared" si="0"/>
        <v>24</v>
      </c>
      <c r="C24" s="17">
        <f>C23+$A$2</f>
        <v>524.66666666680248</v>
      </c>
      <c r="D24" s="18">
        <f t="shared" ref="D24:E25" si="11">(D$26-D$22)/(($C$26-$C$22)/($C24-$C$22))+D$22</f>
        <v>18.090000000000117</v>
      </c>
      <c r="E24" s="18">
        <f t="shared" si="11"/>
        <v>17.307614000000111</v>
      </c>
      <c r="F24" s="3">
        <f t="shared" si="2"/>
        <v>8.2580046590091237E-4</v>
      </c>
      <c r="G24" s="19">
        <f t="shared" ref="G24:G25" si="12">(G$26-G$22)/(($C$26-$C$22)/($C24-$C$22))+G$22</f>
        <v>9.875</v>
      </c>
      <c r="H24" s="20"/>
      <c r="I24" s="5">
        <f t="shared" si="1"/>
        <v>4.9050039975903612</v>
      </c>
      <c r="J24" s="12">
        <f t="shared" si="3"/>
        <v>1.2022916622601833E-2</v>
      </c>
      <c r="K24" s="5">
        <f t="shared" si="4"/>
        <v>4.9699960024096388</v>
      </c>
      <c r="L24" s="13">
        <f t="shared" si="5"/>
        <v>8.2949999999999999</v>
      </c>
      <c r="M24">
        <f t="shared" si="6"/>
        <v>0.84000000000000008</v>
      </c>
      <c r="N24" s="8"/>
    </row>
    <row r="25" spans="1:37" x14ac:dyDescent="0.25">
      <c r="A25" s="9">
        <f t="shared" si="0"/>
        <v>24</v>
      </c>
      <c r="C25" s="17">
        <f>C24+$A$2</f>
        <v>548.66666666680248</v>
      </c>
      <c r="D25" s="18">
        <f t="shared" si="11"/>
        <v>18.445000000000178</v>
      </c>
      <c r="E25" s="18">
        <f t="shared" si="11"/>
        <v>17.47476700000017</v>
      </c>
      <c r="F25" s="3">
        <f t="shared" si="2"/>
        <v>8.0975131839326308E-4</v>
      </c>
      <c r="G25" s="19">
        <f t="shared" si="12"/>
        <v>10.8125</v>
      </c>
      <c r="H25" s="20"/>
      <c r="I25" s="5">
        <f t="shared" si="1"/>
        <v>5.4195149064285104</v>
      </c>
      <c r="J25" s="12">
        <f t="shared" si="3"/>
        <v>1.2920778035991473E-2</v>
      </c>
      <c r="K25" s="5">
        <f t="shared" si="4"/>
        <v>5.3929850935714896</v>
      </c>
      <c r="L25" s="13">
        <f t="shared" si="5"/>
        <v>9.0825000000000014</v>
      </c>
      <c r="M25">
        <f t="shared" si="6"/>
        <v>0.84000000000000008</v>
      </c>
      <c r="N25" s="8"/>
    </row>
    <row r="26" spans="1:37" x14ac:dyDescent="0.25">
      <c r="A26" s="9">
        <f t="shared" si="0"/>
        <v>24</v>
      </c>
      <c r="B26" s="1" t="s">
        <v>61</v>
      </c>
      <c r="C26" s="10">
        <f>S14</f>
        <v>572.66666666680248</v>
      </c>
      <c r="D26" s="2">
        <f>T14</f>
        <v>18.800000000000239</v>
      </c>
      <c r="E26" s="2">
        <f>V14</f>
        <v>17.641920000000226</v>
      </c>
      <c r="F26" s="3">
        <f t="shared" si="2"/>
        <v>7.943141161361471E-4</v>
      </c>
      <c r="G26" s="29">
        <f>AJ14</f>
        <v>11.75</v>
      </c>
      <c r="H26" s="11"/>
      <c r="I26" s="5">
        <f t="shared" si="1"/>
        <v>5.9340258152666605</v>
      </c>
      <c r="J26" s="12">
        <f t="shared" si="3"/>
        <v>1.3801544416602838E-2</v>
      </c>
      <c r="K26" s="5">
        <f t="shared" si="4"/>
        <v>5.8159741847333395</v>
      </c>
      <c r="L26" s="13">
        <f t="shared" si="5"/>
        <v>9.870000000000001</v>
      </c>
      <c r="M26">
        <f t="shared" si="6"/>
        <v>0.84000000000000008</v>
      </c>
      <c r="N26" s="8"/>
    </row>
    <row r="27" spans="1:37" x14ac:dyDescent="0.25">
      <c r="A27" s="9">
        <f t="shared" si="0"/>
        <v>24</v>
      </c>
      <c r="C27" s="17">
        <f>C26+$A$2</f>
        <v>596.66666666680248</v>
      </c>
      <c r="D27" s="18">
        <f>(D$30-D$26)/(($C$30-$C$26)/($C27-$C$26))+D$26</f>
        <v>18.934184641932831</v>
      </c>
      <c r="E27" s="18">
        <f>(E$30-E$26)/(($C$30-$C$26)/($C27-$C$26))+E$26</f>
        <v>17.696713056082938</v>
      </c>
      <c r="F27" s="3">
        <f t="shared" si="2"/>
        <v>2.9633873727585191E-4</v>
      </c>
      <c r="G27" s="19">
        <f>(G$30-G$26)/(($C$30-$C$26)/($C27-$C$26))+G$26</f>
        <v>13.516764452114247</v>
      </c>
      <c r="H27" s="20"/>
      <c r="I27" s="5">
        <f t="shared" si="1"/>
        <v>6.4485367241048097</v>
      </c>
      <c r="J27" s="12">
        <f t="shared" si="3"/>
        <v>1.6667848368648951E-2</v>
      </c>
      <c r="K27" s="5">
        <f t="shared" si="4"/>
        <v>7.068227728009437</v>
      </c>
      <c r="L27" s="13">
        <f t="shared" si="5"/>
        <v>11.354082139775969</v>
      </c>
      <c r="M27">
        <f t="shared" si="6"/>
        <v>0.84000000000000008</v>
      </c>
      <c r="N27" s="8"/>
    </row>
    <row r="28" spans="1:37" x14ac:dyDescent="0.25">
      <c r="A28" s="9">
        <f t="shared" si="0"/>
        <v>24</v>
      </c>
      <c r="C28" s="17">
        <f>C27+$A$2</f>
        <v>620.66666666680248</v>
      </c>
      <c r="D28" s="18">
        <f t="shared" ref="D28:E29" si="13">(D$30-D$26)/(($C$30-$C$26)/($C28-$C$26))+D$26</f>
        <v>19.068369283865422</v>
      </c>
      <c r="E28" s="18">
        <f t="shared" si="13"/>
        <v>17.751506112165654</v>
      </c>
      <c r="F28" s="3">
        <f t="shared" si="2"/>
        <v>2.9424601271238303E-4</v>
      </c>
      <c r="G28" s="19">
        <f t="shared" ref="G28:G29" si="14">(G$30-G$26)/(($C$30-$C$26)/($C28-$C$26))+G$26</f>
        <v>15.283528904228492</v>
      </c>
      <c r="H28" s="20"/>
      <c r="I28" s="5">
        <f t="shared" si="1"/>
        <v>7.4181576136623963</v>
      </c>
      <c r="J28" s="12">
        <f t="shared" si="3"/>
        <v>1.8490283092535916E-2</v>
      </c>
      <c r="K28" s="5">
        <f t="shared" si="4"/>
        <v>7.8653712905660953</v>
      </c>
      <c r="L28" s="13">
        <f t="shared" si="5"/>
        <v>12.838164279551933</v>
      </c>
      <c r="M28">
        <f t="shared" si="6"/>
        <v>0.84000000000000008</v>
      </c>
      <c r="N28" s="8"/>
    </row>
    <row r="29" spans="1:37" x14ac:dyDescent="0.25">
      <c r="A29" s="9">
        <f t="shared" si="0"/>
        <v>24</v>
      </c>
      <c r="C29" s="17">
        <f>C28+$A$2</f>
        <v>644.66666666680248</v>
      </c>
      <c r="D29" s="18">
        <f t="shared" si="13"/>
        <v>19.202553925798014</v>
      </c>
      <c r="E29" s="18">
        <f t="shared" si="13"/>
        <v>17.806299168248366</v>
      </c>
      <c r="F29" s="3">
        <f t="shared" si="2"/>
        <v>2.9218263836566641E-4</v>
      </c>
      <c r="G29" s="19">
        <f t="shared" si="14"/>
        <v>17.050293356342738</v>
      </c>
      <c r="H29" s="20"/>
      <c r="I29" s="5">
        <f t="shared" si="1"/>
        <v>8.3877785032199803</v>
      </c>
      <c r="J29" s="12">
        <f t="shared" si="3"/>
        <v>2.0301484640781652E-2</v>
      </c>
      <c r="K29" s="5">
        <f t="shared" si="4"/>
        <v>8.662514853122758</v>
      </c>
      <c r="L29" s="13">
        <f>G29*0.035*24</f>
        <v>14.322246419327904</v>
      </c>
      <c r="M29">
        <f t="shared" si="6"/>
        <v>0.84000000000000008</v>
      </c>
      <c r="N29" s="8"/>
    </row>
    <row r="30" spans="1:37" x14ac:dyDescent="0.25">
      <c r="A30" s="9">
        <f t="shared" si="0"/>
        <v>24.583333333313931</v>
      </c>
      <c r="B30" s="1" t="s">
        <v>62</v>
      </c>
      <c r="C30" s="10">
        <f>S15</f>
        <v>669.25000000011642</v>
      </c>
      <c r="D30" s="2">
        <f>T15</f>
        <v>19.339999999999691</v>
      </c>
      <c r="E30" s="2">
        <f>V15</f>
        <v>17.862423999999713</v>
      </c>
      <c r="F30" s="3">
        <f t="shared" si="2"/>
        <v>2.9012350652452603E-4</v>
      </c>
      <c r="G30" s="29">
        <f>AJ15</f>
        <v>18.86</v>
      </c>
      <c r="H30" s="11"/>
      <c r="I30" s="5">
        <f t="shared" si="1"/>
        <v>9.221927534866925</v>
      </c>
      <c r="J30" s="12">
        <f t="shared" si="3"/>
        <v>2.198324751762782E-2</v>
      </c>
      <c r="K30" s="5">
        <f t="shared" si="4"/>
        <v>9.6380724651330745</v>
      </c>
      <c r="L30" s="13">
        <f t="shared" si="5"/>
        <v>15.842400000000001</v>
      </c>
      <c r="M30">
        <f t="shared" si="6"/>
        <v>0.84000000000000008</v>
      </c>
      <c r="N30" s="8"/>
    </row>
    <row r="31" spans="1:37" x14ac:dyDescent="0.25">
      <c r="E31" s="39"/>
      <c r="F31" s="39"/>
      <c r="G31" s="40"/>
      <c r="H31" s="20"/>
      <c r="I31" s="39"/>
      <c r="J31" s="41"/>
      <c r="K31" s="39"/>
    </row>
    <row r="32" spans="1:37" x14ac:dyDescent="0.25">
      <c r="E32" s="39"/>
      <c r="F32" s="39"/>
      <c r="G32" s="39"/>
      <c r="H32" s="20"/>
      <c r="I32" s="39"/>
      <c r="J32" s="41"/>
      <c r="K32" s="39" t="s">
        <v>63</v>
      </c>
      <c r="L32" s="18">
        <f>SUM(L3:L30)</f>
        <v>324.99673944383807</v>
      </c>
      <c r="M32" s="18">
        <f>SUM(M3:M30)</f>
        <v>23.52</v>
      </c>
    </row>
    <row r="33" spans="5:14" x14ac:dyDescent="0.25">
      <c r="E33" s="39"/>
      <c r="F33" s="39"/>
      <c r="G33" s="39"/>
      <c r="H33" s="41"/>
      <c r="I33" s="39"/>
      <c r="K33" s="39"/>
    </row>
    <row r="34" spans="5:14" x14ac:dyDescent="0.25">
      <c r="E34" s="39"/>
      <c r="F34" s="39"/>
      <c r="G34" s="39"/>
      <c r="I34" s="39"/>
      <c r="K34" s="39"/>
    </row>
    <row r="35" spans="5:14" x14ac:dyDescent="0.25">
      <c r="E35" s="39"/>
      <c r="F35" s="39"/>
      <c r="G35" s="39"/>
      <c r="I35" s="39"/>
      <c r="K35" s="39"/>
    </row>
    <row r="36" spans="5:14" x14ac:dyDescent="0.25">
      <c r="L36" s="18"/>
      <c r="M36" s="18"/>
      <c r="N36" s="18"/>
    </row>
    <row r="38" spans="5:14" x14ac:dyDescent="0.25">
      <c r="H38" s="27"/>
    </row>
    <row r="39" spans="5:14" x14ac:dyDescent="0.25">
      <c r="H39" s="27"/>
    </row>
    <row r="40" spans="5:14" x14ac:dyDescent="0.25">
      <c r="H40" s="27"/>
    </row>
    <row r="41" spans="5:14" x14ac:dyDescent="0.25">
      <c r="H41" s="27"/>
    </row>
    <row r="42" spans="5:14" x14ac:dyDescent="0.25">
      <c r="H42" s="27"/>
    </row>
    <row r="43" spans="5:14" x14ac:dyDescent="0.25">
      <c r="H43" s="27"/>
    </row>
    <row r="44" spans="5:14" x14ac:dyDescent="0.25">
      <c r="H44" s="2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A2A4-C65D-48AD-A466-E204FA638321}">
  <dimension ref="A1:AV44"/>
  <sheetViews>
    <sheetView zoomScale="85" zoomScaleNormal="85" workbookViewId="0">
      <selection activeCell="J2" sqref="J2:J30"/>
    </sheetView>
  </sheetViews>
  <sheetFormatPr defaultColWidth="9.140625" defaultRowHeight="15" x14ac:dyDescent="0.25"/>
  <cols>
    <col min="4" max="4" width="16.140625" bestFit="1" customWidth="1"/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1.5703125" bestFit="1" customWidth="1"/>
    <col min="13" max="13" width="5.7109375" bestFit="1" customWidth="1"/>
    <col min="14" max="14" width="5.7109375" customWidth="1"/>
    <col min="15" max="15" width="7.7109375" bestFit="1" customWidth="1"/>
    <col min="16" max="17" width="16.28515625" bestFit="1" customWidth="1"/>
    <col min="18" max="18" width="11.5703125" bestFit="1" customWidth="1"/>
    <col min="19" max="19" width="12.140625" bestFit="1" customWidth="1"/>
    <col min="20" max="20" width="7" bestFit="1" customWidth="1"/>
    <col min="21" max="21" width="7.7109375" bestFit="1" customWidth="1"/>
    <col min="22" max="22" width="11.5703125" bestFit="1" customWidth="1"/>
    <col min="23" max="23" width="8.140625" bestFit="1" customWidth="1"/>
    <col min="24" max="24" width="9.5703125" bestFit="1" customWidth="1"/>
    <col min="25" max="26" width="13.28515625" bestFit="1" customWidth="1"/>
    <col min="27" max="27" width="9" bestFit="1" customWidth="1"/>
    <col min="28" max="28" width="6.85546875" bestFit="1" customWidth="1"/>
    <col min="29" max="29" width="7.85546875" bestFit="1" customWidth="1"/>
    <col min="30" max="30" width="9.85546875" bestFit="1" customWidth="1"/>
    <col min="31" max="31" width="12.5703125" bestFit="1" customWidth="1"/>
    <col min="32" max="32" width="11.7109375" bestFit="1" customWidth="1"/>
    <col min="33" max="33" width="14.5703125" bestFit="1" customWidth="1"/>
    <col min="34" max="34" width="11.85546875" bestFit="1" customWidth="1"/>
    <col min="35" max="35" width="15" bestFit="1" customWidth="1"/>
    <col min="36" max="36" width="13.28515625" bestFit="1" customWidth="1"/>
    <col min="37" max="37" width="15.5703125" bestFit="1" customWidth="1"/>
    <col min="38" max="38" width="14.140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48" x14ac:dyDescent="0.25">
      <c r="A2">
        <v>24</v>
      </c>
      <c r="B2" s="1" t="s">
        <v>13</v>
      </c>
      <c r="C2">
        <v>0</v>
      </c>
      <c r="D2" s="2">
        <f>T5</f>
        <v>4.7099999999996811</v>
      </c>
      <c r="E2" s="2">
        <f>V5</f>
        <v>4.525838999999694</v>
      </c>
      <c r="F2" s="42">
        <f>X5</f>
        <v>2.4959983272286788E-2</v>
      </c>
      <c r="G2" s="4">
        <f>AH5</f>
        <v>42.84</v>
      </c>
      <c r="H2" s="11">
        <f>X5</f>
        <v>2.4959983272286788E-2</v>
      </c>
      <c r="I2" s="5"/>
      <c r="J2" s="6">
        <f>G2/E2*H2</f>
        <v>0.23626242192549016</v>
      </c>
      <c r="K2" s="5"/>
      <c r="L2" s="7"/>
    </row>
    <row r="3" spans="1:48" x14ac:dyDescent="0.25">
      <c r="A3" s="9">
        <f>C3-C2</f>
        <v>22.000000000116415</v>
      </c>
      <c r="B3" s="1" t="s">
        <v>14</v>
      </c>
      <c r="C3" s="10">
        <f>C2+$S$6</f>
        <v>22.000000000116415</v>
      </c>
      <c r="D3" s="2">
        <f>T6</f>
        <v>7.0399999999999352</v>
      </c>
      <c r="E3" s="2">
        <f>V6</f>
        <v>6.7415039999999387</v>
      </c>
      <c r="F3" s="42">
        <f>LN(D3/D2)/A3</f>
        <v>1.8269102824525284E-2</v>
      </c>
      <c r="G3" s="4">
        <f t="shared" ref="G3:G4" si="0">AH6</f>
        <v>39.659999999999997</v>
      </c>
      <c r="H3" s="11"/>
      <c r="I3" s="5">
        <f t="shared" ref="I3:I30" si="1">(G2)*EXP(-A3*0.025)</f>
        <v>24.716529876628119</v>
      </c>
      <c r="J3" s="12">
        <f>K3/(A3*(SUM(E2:E3)/2))</f>
        <v>0.12056944427233232</v>
      </c>
      <c r="K3" s="5">
        <f>G3-I3</f>
        <v>14.943470123371878</v>
      </c>
      <c r="L3" s="13">
        <f>G3*0.035*24</f>
        <v>33.314400000000006</v>
      </c>
      <c r="M3">
        <f>0.035*24</f>
        <v>0.84000000000000008</v>
      </c>
      <c r="O3" s="14"/>
      <c r="P3" s="15" t="s">
        <v>15</v>
      </c>
      <c r="Q3" s="15" t="s">
        <v>16</v>
      </c>
      <c r="R3" s="15" t="s">
        <v>0</v>
      </c>
      <c r="S3" s="15" t="s">
        <v>0</v>
      </c>
      <c r="T3" s="15" t="s">
        <v>64</v>
      </c>
      <c r="U3" s="15" t="s">
        <v>18</v>
      </c>
      <c r="V3" s="15" t="s">
        <v>19</v>
      </c>
      <c r="W3" s="15" t="s">
        <v>20</v>
      </c>
      <c r="X3" s="15" t="s">
        <v>21</v>
      </c>
      <c r="Y3" s="15" t="s">
        <v>22</v>
      </c>
      <c r="Z3" s="15" t="s">
        <v>23</v>
      </c>
      <c r="AA3" s="15" t="s">
        <v>24</v>
      </c>
      <c r="AB3" s="15" t="s">
        <v>25</v>
      </c>
      <c r="AC3" s="15" t="s">
        <v>26</v>
      </c>
      <c r="AD3" s="15" t="s">
        <v>65</v>
      </c>
      <c r="AE3" s="15" t="s">
        <v>66</v>
      </c>
      <c r="AF3" s="15" t="s">
        <v>29</v>
      </c>
      <c r="AG3" s="15" t="s">
        <v>30</v>
      </c>
      <c r="AH3" s="15" t="s">
        <v>67</v>
      </c>
      <c r="AI3" s="15" t="s">
        <v>68</v>
      </c>
      <c r="AJ3" s="15" t="s">
        <v>33</v>
      </c>
      <c r="AK3" s="15" t="s">
        <v>34</v>
      </c>
      <c r="AL3" s="15" t="s">
        <v>35</v>
      </c>
      <c r="AM3" s="15" t="s">
        <v>36</v>
      </c>
      <c r="AN3" s="15" t="s">
        <v>37</v>
      </c>
      <c r="AO3" s="15" t="s">
        <v>38</v>
      </c>
      <c r="AP3" s="15" t="s">
        <v>39</v>
      </c>
      <c r="AQ3" s="15" t="s">
        <v>40</v>
      </c>
      <c r="AR3" s="15" t="s">
        <v>41</v>
      </c>
      <c r="AS3" s="15" t="s">
        <v>41</v>
      </c>
      <c r="AT3" s="15" t="s">
        <v>69</v>
      </c>
      <c r="AU3" s="15" t="s">
        <v>70</v>
      </c>
    </row>
    <row r="4" spans="1:48" x14ac:dyDescent="0.25">
      <c r="A4" s="9">
        <f t="shared" ref="A4:A30" si="2">C4-C3</f>
        <v>22.666666666686069</v>
      </c>
      <c r="B4" s="1" t="s">
        <v>43</v>
      </c>
      <c r="C4" s="10">
        <f>S7</f>
        <v>44.666666666802485</v>
      </c>
      <c r="D4" s="2">
        <f>T7</f>
        <v>8.2799999999998875</v>
      </c>
      <c r="E4" s="2">
        <f>V7</f>
        <v>7.9123679999998924</v>
      </c>
      <c r="F4" s="42">
        <f t="shared" ref="F4:F30" si="3">LN(D4/D3)/A4</f>
        <v>7.1574175688415001E-3</v>
      </c>
      <c r="G4" s="4">
        <f t="shared" si="0"/>
        <v>31.84</v>
      </c>
      <c r="H4" s="11"/>
      <c r="I4" s="5">
        <f t="shared" si="1"/>
        <v>22.503626104478254</v>
      </c>
      <c r="J4" s="12">
        <f t="shared" ref="J4:J30" si="4">K4/(A4*(SUM(E3:E4)/2))</f>
        <v>5.6217066497031482E-2</v>
      </c>
      <c r="K4" s="5">
        <f t="shared" ref="K4:K30" si="5">G4-I4</f>
        <v>9.3363738955217457</v>
      </c>
      <c r="L4" s="13">
        <f>G4*0.035*24</f>
        <v>26.745600000000003</v>
      </c>
      <c r="M4">
        <f t="shared" ref="M4:M30" si="6">0.035*24</f>
        <v>0.84000000000000008</v>
      </c>
      <c r="O4" s="15" t="s">
        <v>44</v>
      </c>
      <c r="P4" s="15"/>
      <c r="Q4" s="15"/>
      <c r="R4" s="15"/>
      <c r="S4" s="15"/>
      <c r="T4" s="15" t="s">
        <v>47</v>
      </c>
      <c r="U4" s="15" t="s">
        <v>48</v>
      </c>
      <c r="V4" s="15" t="s">
        <v>47</v>
      </c>
      <c r="W4" s="15"/>
      <c r="X4" s="15" t="s">
        <v>49</v>
      </c>
      <c r="Y4" s="15" t="s">
        <v>45</v>
      </c>
      <c r="Z4" s="15" t="s">
        <v>49</v>
      </c>
      <c r="AA4" s="15" t="s">
        <v>47</v>
      </c>
      <c r="AB4" s="15" t="s">
        <v>50</v>
      </c>
      <c r="AC4" s="15" t="s">
        <v>50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51</v>
      </c>
      <c r="AP4" s="15" t="s">
        <v>52</v>
      </c>
      <c r="AQ4" s="15" t="s">
        <v>52</v>
      </c>
      <c r="AR4" s="15" t="s">
        <v>53</v>
      </c>
      <c r="AS4" s="15" t="s">
        <v>53</v>
      </c>
      <c r="AT4" s="15" t="s">
        <v>53</v>
      </c>
      <c r="AU4" s="15" t="s">
        <v>71</v>
      </c>
    </row>
    <row r="5" spans="1:48" x14ac:dyDescent="0.25">
      <c r="A5" s="9">
        <f t="shared" si="2"/>
        <v>24</v>
      </c>
      <c r="B5" s="16"/>
      <c r="C5" s="17">
        <f>C4+$A$2</f>
        <v>68.666666666802485</v>
      </c>
      <c r="D5" s="18">
        <f>(D$8-D$4)/(($C$8-$C$4)/($C5-$C$4))+D$4</f>
        <v>9.2449740932653484</v>
      </c>
      <c r="E5" s="18">
        <f>(E$8-E$4)/(($C$8-$C$4)/($C5-$C$4))+E$4</f>
        <v>8.8732076269441027</v>
      </c>
      <c r="F5" s="42">
        <f t="shared" si="3"/>
        <v>4.5932122581337819E-3</v>
      </c>
      <c r="G5" s="19">
        <f>(G$8-G$4)/(($C$8-$C$4)/($C5-$C$4))+G$4</f>
        <v>26.965388601030387</v>
      </c>
      <c r="H5" s="20"/>
      <c r="I5" s="5">
        <f t="shared" si="1"/>
        <v>17.474162493233798</v>
      </c>
      <c r="J5" s="43">
        <f t="shared" si="4"/>
        <v>4.711995147270668E-2</v>
      </c>
      <c r="K5" s="5">
        <f t="shared" si="5"/>
        <v>9.4912261077965887</v>
      </c>
      <c r="L5" s="13">
        <f>G5*0.035*24</f>
        <v>22.650926424865528</v>
      </c>
      <c r="M5">
        <f t="shared" si="6"/>
        <v>0.84000000000000008</v>
      </c>
      <c r="O5" s="21" t="s">
        <v>72</v>
      </c>
      <c r="P5" s="1" t="s">
        <v>13</v>
      </c>
      <c r="Q5" s="21">
        <v>43396.597222222219</v>
      </c>
      <c r="R5" s="22">
        <v>0</v>
      </c>
      <c r="S5" s="22">
        <v>0</v>
      </c>
      <c r="T5" s="22">
        <v>4.7099999999996811</v>
      </c>
      <c r="U5" s="22">
        <v>9.9999999999766942E-3</v>
      </c>
      <c r="V5" s="22">
        <v>4.525838999999694</v>
      </c>
      <c r="W5" s="22">
        <v>23.5</v>
      </c>
      <c r="X5" s="22">
        <v>2.4959983272286788E-2</v>
      </c>
      <c r="Y5" s="22">
        <v>1.1570974310466762</v>
      </c>
      <c r="Z5" s="23"/>
      <c r="AA5" s="24">
        <v>9.8084299999999995</v>
      </c>
      <c r="AB5" s="25">
        <v>5.1978396757412414E-2</v>
      </c>
      <c r="AC5" s="25">
        <v>5.409345067895973E-2</v>
      </c>
      <c r="AD5" s="24">
        <v>83.195325438561127</v>
      </c>
      <c r="AE5" s="24">
        <v>4.6891917584381453</v>
      </c>
      <c r="AF5" s="24">
        <v>91.037663335895473</v>
      </c>
      <c r="AG5" s="24">
        <v>17.674951978621358</v>
      </c>
      <c r="AH5">
        <v>42.84</v>
      </c>
      <c r="AI5" s="24"/>
      <c r="AJ5" s="22">
        <v>89.677991372153826</v>
      </c>
      <c r="AK5" s="24">
        <v>16.304259452679272</v>
      </c>
      <c r="AL5" s="26"/>
      <c r="AM5" s="26"/>
      <c r="AN5" s="26"/>
      <c r="AO5" s="26"/>
      <c r="AP5" s="26">
        <f>J2</f>
        <v>0.23626242192549016</v>
      </c>
      <c r="AQ5" s="27"/>
      <c r="AR5" s="27">
        <v>96.09</v>
      </c>
      <c r="AS5" s="27">
        <v>96.09</v>
      </c>
      <c r="AT5" s="27">
        <f>T5-(AR5*T5/100)</f>
        <v>0.18416099999998714</v>
      </c>
    </row>
    <row r="6" spans="1:48" x14ac:dyDescent="0.25">
      <c r="A6" s="9">
        <f t="shared" si="2"/>
        <v>24</v>
      </c>
      <c r="B6" s="16"/>
      <c r="C6" s="17">
        <f>C5+$A$2</f>
        <v>92.666666666802485</v>
      </c>
      <c r="D6" s="18">
        <f>(D$8-D$4)/((C$8-C$4)/(C6-C$4))+D$4</f>
        <v>10.209948186530809</v>
      </c>
      <c r="E6" s="18">
        <f t="shared" ref="E6:E7" si="7">(E$8-E$4)/(($C$8-$C$4)/($C6-$C$4))+E$4</f>
        <v>9.8340472538883148</v>
      </c>
      <c r="F6" s="42">
        <f t="shared" si="3"/>
        <v>4.1367706164467293E-3</v>
      </c>
      <c r="G6" s="19">
        <f>(G$8-G$4)/(($C$8-$C$4)/($C6-$C$4))+G$4</f>
        <v>22.090777202060778</v>
      </c>
      <c r="H6" s="20"/>
      <c r="I6" s="5">
        <f t="shared" si="1"/>
        <v>14.798919036042696</v>
      </c>
      <c r="J6" s="43">
        <f t="shared" si="4"/>
        <v>3.2482309726307355E-2</v>
      </c>
      <c r="K6" s="5">
        <f t="shared" si="5"/>
        <v>7.2918581660180823</v>
      </c>
      <c r="L6" s="13">
        <f>G6*0.035*24</f>
        <v>18.556252849731052</v>
      </c>
      <c r="M6">
        <f t="shared" si="6"/>
        <v>0.84000000000000008</v>
      </c>
      <c r="O6" s="21" t="s">
        <v>72</v>
      </c>
      <c r="P6" s="1" t="s">
        <v>14</v>
      </c>
      <c r="Q6" s="21">
        <v>43397.638888888891</v>
      </c>
      <c r="R6" s="28">
        <v>0.91666666667151731</v>
      </c>
      <c r="S6" s="28">
        <v>22.000000000116415</v>
      </c>
      <c r="T6" s="22">
        <v>7.0399999999999352</v>
      </c>
      <c r="U6" s="22">
        <v>0.11999999999901</v>
      </c>
      <c r="V6" s="22">
        <v>6.7415039999999387</v>
      </c>
      <c r="W6" s="22">
        <v>34</v>
      </c>
      <c r="X6" s="22">
        <v>1.8269102824525294E-2</v>
      </c>
      <c r="Y6" s="22">
        <v>1.5808730620619025</v>
      </c>
      <c r="Z6" s="23">
        <v>1.2471427531581484E-2</v>
      </c>
      <c r="AA6" s="24">
        <v>7.1697800000000003</v>
      </c>
      <c r="AB6" s="25">
        <v>2.5420112054826426E-2</v>
      </c>
      <c r="AC6" s="25">
        <v>2.6545647509217233E-2</v>
      </c>
      <c r="AD6" s="24">
        <v>81.727778263538099</v>
      </c>
      <c r="AE6" s="24">
        <v>3.2893199876507246</v>
      </c>
      <c r="AF6" s="24">
        <v>77.17909300538048</v>
      </c>
      <c r="AG6" s="24">
        <v>4.8915918760022503</v>
      </c>
      <c r="AH6">
        <v>39.659999999999997</v>
      </c>
      <c r="AI6" s="24"/>
      <c r="AJ6" s="22">
        <v>75.462092563480425</v>
      </c>
      <c r="AK6" s="24">
        <v>4.3427552675147973</v>
      </c>
      <c r="AL6" s="26">
        <v>80.303253926918785</v>
      </c>
      <c r="AM6" s="26">
        <v>5.1814506647724619</v>
      </c>
      <c r="AN6" s="26"/>
      <c r="AO6" s="26"/>
      <c r="AP6" s="26">
        <f>J3</f>
        <v>0.12056944427233232</v>
      </c>
      <c r="AQ6" s="27"/>
      <c r="AR6" s="27">
        <v>95.76</v>
      </c>
      <c r="AS6" s="27">
        <v>95.76</v>
      </c>
      <c r="AT6" s="27">
        <f>T6-(AR6*T6/100)</f>
        <v>0.29849599999999654</v>
      </c>
      <c r="AU6" s="44">
        <f>(LN(AT6)-LN(AT5))/(S6-S5)</f>
        <v>2.1952098062987244E-2</v>
      </c>
      <c r="AV6" s="44">
        <f>(LN(T6/T5))/(S6-S5)+AU6</f>
        <v>4.0221200887512527E-2</v>
      </c>
    </row>
    <row r="7" spans="1:48" x14ac:dyDescent="0.25">
      <c r="A7" s="9">
        <f t="shared" si="2"/>
        <v>24</v>
      </c>
      <c r="B7" s="16"/>
      <c r="C7" s="17">
        <f>C6+$A$2</f>
        <v>116.66666666680248</v>
      </c>
      <c r="D7" s="18">
        <f>(D$8-D$4)/((C$8-C$4)/(C7-C$4))+D$4</f>
        <v>11.17492227979627</v>
      </c>
      <c r="E7" s="18">
        <f t="shared" si="7"/>
        <v>10.794886880832525</v>
      </c>
      <c r="F7" s="42">
        <f t="shared" si="3"/>
        <v>3.7629011775119213E-3</v>
      </c>
      <c r="G7" s="19">
        <f>(G$8-G$4)/(($C$8-$C$4)/($C7-$C$4))+G$4</f>
        <v>17.216165803091165</v>
      </c>
      <c r="H7" s="20"/>
      <c r="I7" s="5">
        <f t="shared" si="1"/>
        <v>12.123675578851595</v>
      </c>
      <c r="J7" s="43">
        <f t="shared" si="4"/>
        <v>2.0571794091825014E-2</v>
      </c>
      <c r="K7" s="5">
        <f t="shared" si="5"/>
        <v>5.0924902242395707</v>
      </c>
      <c r="L7" s="13">
        <f>G7*0.035*24</f>
        <v>14.461579274596581</v>
      </c>
      <c r="M7">
        <f t="shared" si="6"/>
        <v>0.84000000000000008</v>
      </c>
      <c r="O7" s="21" t="s">
        <v>72</v>
      </c>
      <c r="P7" s="1" t="s">
        <v>43</v>
      </c>
      <c r="Q7" s="21">
        <v>43398.583333333336</v>
      </c>
      <c r="R7" s="28">
        <v>1.8611111111167702</v>
      </c>
      <c r="S7" s="28">
        <v>44.666666666802485</v>
      </c>
      <c r="T7" s="22">
        <v>8.2799999999998875</v>
      </c>
      <c r="U7" s="22">
        <v>1.9999999999953399E-2</v>
      </c>
      <c r="V7" s="22">
        <v>7.9123679999998924</v>
      </c>
      <c r="W7" s="22">
        <v>46</v>
      </c>
      <c r="X7" s="22">
        <v>7.1574175688415053E-3</v>
      </c>
      <c r="Y7" s="22">
        <v>4.0351330973142785</v>
      </c>
      <c r="Z7" s="23">
        <v>7.2306703352084268E-3</v>
      </c>
      <c r="AA7" s="24">
        <v>5.6675700000000004</v>
      </c>
      <c r="AB7" s="25">
        <v>1.7084837245714538E-2</v>
      </c>
      <c r="AC7" s="25">
        <v>1.7878649273455983E-2</v>
      </c>
      <c r="AD7" s="24">
        <v>62.496326954702759</v>
      </c>
      <c r="AE7" s="24">
        <v>0.67709358813928788</v>
      </c>
      <c r="AF7" s="24">
        <v>57.336664104534982</v>
      </c>
      <c r="AG7" s="24">
        <v>1.679446544094102</v>
      </c>
      <c r="AH7">
        <v>31.84</v>
      </c>
      <c r="AI7" s="24"/>
      <c r="AJ7" s="22">
        <v>55.839557109786348</v>
      </c>
      <c r="AK7" s="24">
        <v>1.4245065587006174</v>
      </c>
      <c r="AL7" s="26">
        <v>60.672989247469502</v>
      </c>
      <c r="AM7" s="26">
        <v>3.0172952929694765</v>
      </c>
      <c r="AN7" s="26"/>
      <c r="AO7" s="26"/>
      <c r="AP7" s="26">
        <f>J4</f>
        <v>5.6217066497031482E-2</v>
      </c>
      <c r="AQ7" s="27"/>
      <c r="AR7" s="27">
        <v>95.56</v>
      </c>
      <c r="AS7" s="27">
        <v>95.56</v>
      </c>
      <c r="AT7" s="27">
        <f t="shared" ref="AT7:AT15" si="8">T7-(AR7*T7/100)</f>
        <v>0.36763199999999507</v>
      </c>
      <c r="AU7" s="44">
        <f>(LN(AT7)-LN(AT6))/(S7-S6)</f>
        <v>9.1908487688516505E-3</v>
      </c>
      <c r="AV7" s="44">
        <f t="shared" ref="AV7:AV14" si="9">(LN(T7/T6))/(S7-S6)+AU7</f>
        <v>1.6348266337693151E-2</v>
      </c>
    </row>
    <row r="8" spans="1:48" x14ac:dyDescent="0.25">
      <c r="A8" s="9">
        <f t="shared" si="2"/>
        <v>24.499999999883585</v>
      </c>
      <c r="B8" s="1" t="s">
        <v>55</v>
      </c>
      <c r="C8" s="10">
        <f>S8</f>
        <v>141.16666666668607</v>
      </c>
      <c r="D8" s="2">
        <f>T8</f>
        <v>12.160000000000082</v>
      </c>
      <c r="E8" s="2">
        <f>V8</f>
        <v>11.775744000000079</v>
      </c>
      <c r="F8" s="42">
        <f t="shared" si="3"/>
        <v>3.4481506486145224E-3</v>
      </c>
      <c r="G8" s="29">
        <f>AH8</f>
        <v>12.24</v>
      </c>
      <c r="H8" s="11"/>
      <c r="I8" s="5">
        <f t="shared" si="1"/>
        <v>9.3310618128523597</v>
      </c>
      <c r="J8" s="12">
        <f t="shared" si="4"/>
        <v>1.0520943923227158E-2</v>
      </c>
      <c r="K8" s="5">
        <f t="shared" si="5"/>
        <v>2.9089381871476405</v>
      </c>
      <c r="L8" s="13">
        <f>G8*0.035*24</f>
        <v>10.281600000000001</v>
      </c>
      <c r="M8">
        <f t="shared" si="6"/>
        <v>0.84000000000000008</v>
      </c>
      <c r="O8" s="21" t="s">
        <v>72</v>
      </c>
      <c r="P8" s="1" t="s">
        <v>55</v>
      </c>
      <c r="Q8" s="21">
        <v>43402.604166666664</v>
      </c>
      <c r="R8" s="28">
        <v>5.8819444444452529</v>
      </c>
      <c r="S8" s="28">
        <v>141.16666666668607</v>
      </c>
      <c r="T8" s="22">
        <v>12.160000000000082</v>
      </c>
      <c r="U8" s="22">
        <v>9.99999999997669E-2</v>
      </c>
      <c r="V8" s="22">
        <v>11.775744000000079</v>
      </c>
      <c r="W8" s="22">
        <v>70</v>
      </c>
      <c r="X8" s="22">
        <v>3.9824757320345719E-3</v>
      </c>
      <c r="Y8" s="22">
        <v>7.2520548690390205</v>
      </c>
      <c r="Z8" s="23">
        <v>2.1300260245259331E-3</v>
      </c>
      <c r="AA8" s="24">
        <v>3.7098100000000001</v>
      </c>
      <c r="AB8" s="25">
        <v>7.6148680545527654E-3</v>
      </c>
      <c r="AC8" s="25">
        <v>7.8633499117645236E-3</v>
      </c>
      <c r="AD8" s="24">
        <v>26.17104679350745</v>
      </c>
      <c r="AE8" s="24">
        <v>0.76503234366545314</v>
      </c>
      <c r="AF8" s="24">
        <v>21.122213681783244</v>
      </c>
      <c r="AG8" s="24">
        <v>1.402256337787311</v>
      </c>
      <c r="AH8">
        <v>12.24</v>
      </c>
      <c r="AI8" s="24"/>
      <c r="AJ8" s="22">
        <v>20.301405404384312</v>
      </c>
      <c r="AK8" s="24">
        <v>1.0783351237584422</v>
      </c>
      <c r="AL8" s="26">
        <v>21.242397639340894</v>
      </c>
      <c r="AM8" s="26">
        <v>4.2012713371825718</v>
      </c>
      <c r="AN8" s="26"/>
      <c r="AO8" s="26"/>
      <c r="AP8" s="26">
        <f>J8</f>
        <v>1.0520943923227158E-2</v>
      </c>
      <c r="AQ8" s="27"/>
      <c r="AR8" s="27">
        <v>96.84</v>
      </c>
      <c r="AS8" s="27">
        <v>96.84</v>
      </c>
      <c r="AT8" s="27">
        <f t="shared" si="8"/>
        <v>0.38425600000000237</v>
      </c>
      <c r="AU8" s="44">
        <f t="shared" ref="AU8:AU14" si="10">(LN(AT8)-LN(AT7))/(S8-S7)</f>
        <v>4.5830631394417601E-4</v>
      </c>
      <c r="AV8" s="44">
        <f t="shared" si="9"/>
        <v>4.4407820459787511E-3</v>
      </c>
    </row>
    <row r="9" spans="1:48" x14ac:dyDescent="0.25">
      <c r="A9" s="9">
        <f t="shared" si="2"/>
        <v>24</v>
      </c>
      <c r="B9" s="16"/>
      <c r="C9" s="17">
        <f>C8+$A$2</f>
        <v>165.16666666668607</v>
      </c>
      <c r="D9" s="18">
        <f>(D$10-D$8)/(($C$10-$C$8)/($C9-$C$8))+D$8</f>
        <v>12.782160278745776</v>
      </c>
      <c r="E9" s="18">
        <f>(E$10-E$8)/(($C$10-$C$8)/($C9-$C$8))+E$8</f>
        <v>12.387992864111629</v>
      </c>
      <c r="F9" s="42">
        <f t="shared" si="3"/>
        <v>2.0791080842501876E-3</v>
      </c>
      <c r="G9" s="19">
        <f>(G$10-G$8)/(($C$10-$C$8)/($C9-$C$8))+G$8</f>
        <v>11.296724738675575</v>
      </c>
      <c r="H9" s="20"/>
      <c r="I9" s="5">
        <f t="shared" si="1"/>
        <v>6.7174544257908835</v>
      </c>
      <c r="J9" s="43">
        <f t="shared" si="4"/>
        <v>1.5792501861490785E-2</v>
      </c>
      <c r="K9" s="5">
        <f t="shared" si="5"/>
        <v>4.5792703128846917</v>
      </c>
      <c r="L9" s="13">
        <f>G9*0.035*24</f>
        <v>9.4892487804874825</v>
      </c>
      <c r="M9">
        <f t="shared" si="6"/>
        <v>0.84000000000000008</v>
      </c>
      <c r="O9" s="21" t="s">
        <v>72</v>
      </c>
      <c r="P9" s="1" t="s">
        <v>56</v>
      </c>
      <c r="Q9" s="21">
        <v>43404.597222222219</v>
      </c>
      <c r="R9" s="28">
        <v>7.875</v>
      </c>
      <c r="S9" s="28">
        <v>189</v>
      </c>
      <c r="T9" s="22">
        <v>13.399999999999679</v>
      </c>
      <c r="U9" s="22">
        <v>2.0000000000308701E-2</v>
      </c>
      <c r="V9" s="22">
        <v>12.995989999999688</v>
      </c>
      <c r="W9" s="22">
        <v>72</v>
      </c>
      <c r="X9" s="22">
        <v>2.0300243293140119E-3</v>
      </c>
      <c r="Y9" s="22">
        <v>14.226988369686486</v>
      </c>
      <c r="Z9" s="23">
        <v>1.6219828984560575E-3</v>
      </c>
      <c r="AA9" s="24">
        <v>3.5166499999999998</v>
      </c>
      <c r="AB9" s="25">
        <v>6.5504123264544358E-3</v>
      </c>
      <c r="AC9" s="25">
        <v>6.7540468386394145E-3</v>
      </c>
      <c r="AD9" s="24">
        <v>24.363571012374404</v>
      </c>
      <c r="AE9" s="24">
        <v>1.1548025345968256</v>
      </c>
      <c r="AF9" s="24">
        <v>19.104534973097618</v>
      </c>
      <c r="AG9" s="24">
        <v>0.44024326884020187</v>
      </c>
      <c r="AH9">
        <v>10.36</v>
      </c>
      <c r="AI9" s="30"/>
      <c r="AJ9" s="22">
        <v>18.285203233063051</v>
      </c>
      <c r="AK9" s="24">
        <v>0.33564146816376988</v>
      </c>
      <c r="AL9" s="26">
        <v>23.239225434077508</v>
      </c>
      <c r="AM9" s="26">
        <v>4.7582087143159389E-2</v>
      </c>
      <c r="AN9" s="26"/>
      <c r="AO9" s="26"/>
      <c r="AP9" s="26">
        <f>J10</f>
        <v>1.3667579337582272E-2</v>
      </c>
      <c r="AQ9" s="27"/>
      <c r="AR9" s="27">
        <v>96.984999999999999</v>
      </c>
      <c r="AS9" s="27"/>
      <c r="AT9" s="27">
        <f t="shared" si="8"/>
        <v>0.40400999999999065</v>
      </c>
      <c r="AU9" s="44">
        <f t="shared" si="10"/>
        <v>1.0480271707142253E-3</v>
      </c>
      <c r="AV9" s="44">
        <f t="shared" si="9"/>
        <v>3.0780515000282359E-3</v>
      </c>
    </row>
    <row r="10" spans="1:48" x14ac:dyDescent="0.25">
      <c r="A10" s="9">
        <f t="shared" si="2"/>
        <v>23.833333333313931</v>
      </c>
      <c r="B10" s="1" t="s">
        <v>56</v>
      </c>
      <c r="C10" s="10">
        <f>S9</f>
        <v>189</v>
      </c>
      <c r="D10" s="2">
        <f>T9</f>
        <v>13.399999999999679</v>
      </c>
      <c r="E10" s="2">
        <f>V9</f>
        <v>12.995989999999688</v>
      </c>
      <c r="F10" s="42">
        <f t="shared" si="3"/>
        <v>1.9805973313362767E-3</v>
      </c>
      <c r="G10" s="29">
        <f>AH9</f>
        <v>10.36</v>
      </c>
      <c r="H10" s="11"/>
      <c r="I10" s="5">
        <f t="shared" si="1"/>
        <v>6.2256602702561104</v>
      </c>
      <c r="J10" s="12">
        <f t="shared" si="4"/>
        <v>1.3667579337582272E-2</v>
      </c>
      <c r="K10" s="5">
        <f t="shared" si="5"/>
        <v>4.1343397297438891</v>
      </c>
      <c r="L10" s="13">
        <f>G10*0.035*24</f>
        <v>8.7024000000000008</v>
      </c>
      <c r="M10">
        <f t="shared" si="6"/>
        <v>0.84000000000000008</v>
      </c>
      <c r="O10" s="21" t="s">
        <v>72</v>
      </c>
      <c r="P10" s="1" t="s">
        <v>57</v>
      </c>
      <c r="Q10" s="21">
        <v>43406.597222222219</v>
      </c>
      <c r="R10" s="28">
        <v>9.875</v>
      </c>
      <c r="S10" s="28">
        <v>237</v>
      </c>
      <c r="T10" s="22">
        <v>14.389999999999858</v>
      </c>
      <c r="U10" s="22">
        <v>6.9999999999836901E-2</v>
      </c>
      <c r="V10" s="22">
        <v>13.977006999999862</v>
      </c>
      <c r="W10" s="22">
        <v>74</v>
      </c>
      <c r="X10" s="22">
        <v>1.4849752904671869E-3</v>
      </c>
      <c r="Y10" s="22">
        <v>19.448897708085621</v>
      </c>
      <c r="Z10" s="23">
        <v>1.3356106575958735E-3</v>
      </c>
      <c r="AA10" s="24">
        <v>3.4077999999999999</v>
      </c>
      <c r="AB10" s="25">
        <v>5.9109542039819151E-3</v>
      </c>
      <c r="AC10" s="25">
        <v>6.0856112467640435E-3</v>
      </c>
      <c r="AD10" s="24">
        <v>25.007950047690159</v>
      </c>
      <c r="AE10" s="24">
        <v>0.15465204255117462</v>
      </c>
      <c r="AF10" s="24">
        <v>21.283627978478094</v>
      </c>
      <c r="AG10" s="24">
        <v>0.91309715018708748</v>
      </c>
      <c r="AH10">
        <v>12.04</v>
      </c>
      <c r="AI10" s="24"/>
      <c r="AJ10" s="22">
        <v>20.301939301584174</v>
      </c>
      <c r="AK10" s="24">
        <v>0.69011882611140063</v>
      </c>
      <c r="AL10" s="26">
        <v>26.628579652679388</v>
      </c>
      <c r="AM10" s="26">
        <v>1.4259279201362562</v>
      </c>
      <c r="AN10" s="26"/>
      <c r="AO10" s="26"/>
      <c r="AP10" s="26">
        <f>J12</f>
        <v>1.7882245208849318E-2</v>
      </c>
      <c r="AQ10" s="27"/>
      <c r="AR10" s="27">
        <v>97.13</v>
      </c>
      <c r="AS10" s="27">
        <v>97.13</v>
      </c>
      <c r="AT10" s="27">
        <f t="shared" si="8"/>
        <v>0.41299299999999661</v>
      </c>
      <c r="AU10" s="44">
        <f>(LN(AT10)-LN(AT9))/(S10-S9)</f>
        <v>4.5814611530847299E-4</v>
      </c>
      <c r="AV10" s="44">
        <f t="shared" si="9"/>
        <v>1.9431214057756582E-3</v>
      </c>
    </row>
    <row r="11" spans="1:48" x14ac:dyDescent="0.25">
      <c r="A11" s="9">
        <f t="shared" si="2"/>
        <v>24</v>
      </c>
      <c r="B11" s="16"/>
      <c r="C11" s="17">
        <f>C10+$A$2</f>
        <v>213</v>
      </c>
      <c r="D11" s="18">
        <f>(D$12-D$10)/(($C$12-$C$10)/($C$11-$C$10))+D$10</f>
        <v>13.894999999999769</v>
      </c>
      <c r="E11" s="18">
        <f>(E$12-E$10)/(($C$12-$C$10)/($C$11-$C$10))+E$10</f>
        <v>13.486498499999776</v>
      </c>
      <c r="F11" s="42">
        <f t="shared" si="3"/>
        <v>1.5114315099003612E-3</v>
      </c>
      <c r="G11" s="19">
        <f>(G$12-G$10)/(($C$12-$C$10)/($C$11-$C$10))+G$10</f>
        <v>11.2</v>
      </c>
      <c r="H11" s="20"/>
      <c r="I11" s="5">
        <f t="shared" si="1"/>
        <v>5.6856885499341132</v>
      </c>
      <c r="J11" s="43">
        <f t="shared" si="4"/>
        <v>1.7352068487527766E-2</v>
      </c>
      <c r="K11" s="5">
        <f t="shared" si="5"/>
        <v>5.5143114500658861</v>
      </c>
      <c r="L11" s="13">
        <f>G11*0.035*24</f>
        <v>9.4080000000000013</v>
      </c>
      <c r="M11">
        <f t="shared" si="6"/>
        <v>0.84000000000000008</v>
      </c>
      <c r="O11" s="21" t="s">
        <v>72</v>
      </c>
      <c r="P11" s="1" t="s">
        <v>58</v>
      </c>
      <c r="Q11" s="21">
        <v>43410.590277777781</v>
      </c>
      <c r="R11" s="28">
        <v>13.868055555562023</v>
      </c>
      <c r="S11" s="28">
        <v>332.83333333348855</v>
      </c>
      <c r="T11" s="22">
        <v>16.129999999999711</v>
      </c>
      <c r="U11" s="22">
        <v>3.0000000000285399E-2</v>
      </c>
      <c r="V11" s="22">
        <v>15.744492999999718</v>
      </c>
      <c r="W11" s="22">
        <v>78</v>
      </c>
      <c r="X11" s="22">
        <v>1.191103004218936E-3</v>
      </c>
      <c r="Y11" s="22">
        <v>24.247384500780274</v>
      </c>
      <c r="Z11" s="23">
        <v>9.9441154476455069E-4</v>
      </c>
      <c r="AA11" s="24">
        <v>3.4670399999999999</v>
      </c>
      <c r="AB11" s="25">
        <v>5.3649882457749995E-3</v>
      </c>
      <c r="AC11" s="25">
        <v>5.496351035524023E-3</v>
      </c>
      <c r="AD11" s="24">
        <v>18.379298290572763</v>
      </c>
      <c r="AE11" s="24">
        <v>0.12486239357709561</v>
      </c>
      <c r="AF11" s="24">
        <v>15.495772482705611</v>
      </c>
      <c r="AG11" s="24">
        <v>0</v>
      </c>
      <c r="AH11">
        <v>9.01</v>
      </c>
      <c r="AI11" s="24"/>
      <c r="AJ11" s="22">
        <v>14.690661314139906</v>
      </c>
      <c r="AK11" s="24">
        <v>0</v>
      </c>
      <c r="AL11" s="26">
        <v>20.125521313230358</v>
      </c>
      <c r="AM11" s="26">
        <v>2.3391781713594537</v>
      </c>
      <c r="AN11" s="26"/>
      <c r="AO11" s="26"/>
      <c r="AP11" s="26">
        <f>J16</f>
        <v>9.8087121838775892E-3</v>
      </c>
      <c r="AQ11" s="27"/>
      <c r="AR11" s="27">
        <v>97.61</v>
      </c>
      <c r="AS11" s="27">
        <v>97.61</v>
      </c>
      <c r="AT11" s="27">
        <f t="shared" si="8"/>
        <v>0.38550699999999338</v>
      </c>
      <c r="AU11" s="44">
        <f t="shared" si="10"/>
        <v>-7.1865696615826345E-4</v>
      </c>
      <c r="AV11" s="44">
        <f t="shared" si="9"/>
        <v>4.7244603806067252E-4</v>
      </c>
    </row>
    <row r="12" spans="1:48" x14ac:dyDescent="0.25">
      <c r="A12" s="9">
        <f t="shared" si="2"/>
        <v>24</v>
      </c>
      <c r="B12" s="1" t="s">
        <v>57</v>
      </c>
      <c r="C12" s="10">
        <f>S10</f>
        <v>237</v>
      </c>
      <c r="D12" s="2">
        <f>T10</f>
        <v>14.389999999999858</v>
      </c>
      <c r="E12" s="2">
        <f>V10</f>
        <v>13.977006999999862</v>
      </c>
      <c r="F12" s="42">
        <f t="shared" si="3"/>
        <v>1.4585190710340089E-3</v>
      </c>
      <c r="G12" s="29">
        <f>AH10</f>
        <v>12.04</v>
      </c>
      <c r="H12" s="11"/>
      <c r="I12" s="5">
        <f t="shared" si="1"/>
        <v>6.146690324253095</v>
      </c>
      <c r="J12" s="12">
        <f t="shared" si="4"/>
        <v>1.7882245208849318E-2</v>
      </c>
      <c r="K12" s="5">
        <f t="shared" si="5"/>
        <v>5.8933096757469041</v>
      </c>
      <c r="L12" s="13">
        <f>G12*0.035*24</f>
        <v>10.1136</v>
      </c>
      <c r="M12">
        <f t="shared" si="6"/>
        <v>0.84000000000000008</v>
      </c>
      <c r="O12" s="21" t="s">
        <v>72</v>
      </c>
      <c r="P12" s="1" t="s">
        <v>59</v>
      </c>
      <c r="Q12" s="21">
        <v>43413.583333333336</v>
      </c>
      <c r="R12" s="28">
        <v>16.86111111111677</v>
      </c>
      <c r="S12" s="28">
        <v>404.66666666680248</v>
      </c>
      <c r="T12" s="22">
        <v>16.920000000000357</v>
      </c>
      <c r="U12" s="22">
        <v>1.9999999999953388E-2</v>
      </c>
      <c r="V12" s="22">
        <v>16.547760000000352</v>
      </c>
      <c r="W12" s="22">
        <v>80</v>
      </c>
      <c r="X12" s="22">
        <v>6.656444831695357E-4</v>
      </c>
      <c r="Y12" s="22">
        <v>43.388224876153892</v>
      </c>
      <c r="Z12" s="23">
        <v>8.2522014518630188E-4</v>
      </c>
      <c r="AA12" s="24">
        <v>3.50339</v>
      </c>
      <c r="AB12" s="25">
        <v>5.1681179548637686E-3</v>
      </c>
      <c r="AC12" s="25">
        <v>5.2843741869772675E-3</v>
      </c>
      <c r="AD12" s="24">
        <v>17.266155381404367</v>
      </c>
      <c r="AE12" s="24">
        <v>3.4148470638589128</v>
      </c>
      <c r="AF12" s="24">
        <v>14.642582628747117</v>
      </c>
      <c r="AG12" s="24">
        <v>1.2718138877605858</v>
      </c>
      <c r="AH12">
        <v>7.61</v>
      </c>
      <c r="AI12" s="30"/>
      <c r="AJ12" s="22">
        <v>13.842986216448868</v>
      </c>
      <c r="AK12" s="24">
        <v>0.93605502139179109</v>
      </c>
      <c r="AL12" s="26">
        <v>15.851461466036218</v>
      </c>
      <c r="AM12" s="26">
        <v>0.37354012444279394</v>
      </c>
      <c r="AN12" s="26"/>
      <c r="AO12" s="26"/>
      <c r="AP12" s="26">
        <f>J19</f>
        <v>8.0777545867482745E-3</v>
      </c>
      <c r="AQ12" s="27"/>
      <c r="AR12" s="27">
        <v>97.800000000000011</v>
      </c>
      <c r="AS12" s="27"/>
      <c r="AT12" s="27">
        <f t="shared" si="8"/>
        <v>0.37224000000000501</v>
      </c>
      <c r="AU12" s="44">
        <f t="shared" si="10"/>
        <v>-4.8752496804874542E-4</v>
      </c>
      <c r="AV12" s="44">
        <f t="shared" si="9"/>
        <v>1.7811951512078931E-4</v>
      </c>
    </row>
    <row r="13" spans="1:48" x14ac:dyDescent="0.25">
      <c r="A13" s="9">
        <f t="shared" si="2"/>
        <v>24</v>
      </c>
      <c r="B13" s="16"/>
      <c r="C13" s="17">
        <f>C12+$A$2</f>
        <v>261</v>
      </c>
      <c r="D13" s="18">
        <f>(D$16-D$12)/(($C$16-$C$12)/($C13-$C$12))+D$12</f>
        <v>14.825756521738246</v>
      </c>
      <c r="E13" s="18">
        <f>(E$16-E$12)/(($C$16-$C$12)/($C13-$C$12))+E$12</f>
        <v>14.419646972173021</v>
      </c>
      <c r="F13" s="42">
        <f t="shared" si="3"/>
        <v>1.2430188673601651E-3</v>
      </c>
      <c r="G13" s="19">
        <f>(G$16-G$12)/(($C$16-$C$12)/($C13-$C$12))+G$12</f>
        <v>11.281182608696881</v>
      </c>
      <c r="H13" s="20"/>
      <c r="I13" s="5">
        <f t="shared" si="1"/>
        <v>6.6076920985720768</v>
      </c>
      <c r="J13" s="43">
        <f t="shared" si="4"/>
        <v>1.3714909611958039E-2</v>
      </c>
      <c r="K13" s="5">
        <f t="shared" si="5"/>
        <v>4.6734905101248039</v>
      </c>
      <c r="L13" s="13">
        <f>G13*0.035*24</f>
        <v>9.4761933913053813</v>
      </c>
      <c r="M13">
        <f t="shared" si="6"/>
        <v>0.84000000000000008</v>
      </c>
      <c r="O13" s="21" t="s">
        <v>72</v>
      </c>
      <c r="P13" s="1" t="s">
        <v>60</v>
      </c>
      <c r="Q13" s="21">
        <v>43416.583333333336</v>
      </c>
      <c r="R13" s="28">
        <v>19.86111111111677</v>
      </c>
      <c r="S13" s="28">
        <v>476.66666666680248</v>
      </c>
      <c r="T13" s="22">
        <v>17.889999999999873</v>
      </c>
      <c r="U13" s="22">
        <v>9.0000000000145505E-2</v>
      </c>
      <c r="V13" s="22">
        <v>17.530410999999877</v>
      </c>
      <c r="W13" s="22">
        <v>82</v>
      </c>
      <c r="X13" s="22">
        <v>7.7424365753503421E-4</v>
      </c>
      <c r="Y13" s="22">
        <v>37.302381804818587</v>
      </c>
      <c r="Z13" s="23">
        <v>6.9611391989190857E-4</v>
      </c>
      <c r="AA13" s="24">
        <v>3.50468</v>
      </c>
      <c r="AB13" s="25">
        <v>4.8897011836064111E-3</v>
      </c>
      <c r="AC13" s="25">
        <v>4.9900001873725997E-3</v>
      </c>
      <c r="AD13" s="24">
        <v>18.324192496158812</v>
      </c>
      <c r="AE13" s="24">
        <v>1.1980300501068226</v>
      </c>
      <c r="AF13" s="24">
        <v>14.700230591852423</v>
      </c>
      <c r="AG13" s="24">
        <v>2.6251543067878829</v>
      </c>
      <c r="AH13">
        <v>6.94</v>
      </c>
      <c r="AI13" s="24"/>
      <c r="AJ13" s="22">
        <v>13.849817014421607</v>
      </c>
      <c r="AK13" s="24">
        <v>1.9147875513710819</v>
      </c>
      <c r="AL13" s="26">
        <v>18.83768166537828</v>
      </c>
      <c r="AM13" s="26">
        <v>0.34243921083614337</v>
      </c>
      <c r="AN13" s="26"/>
      <c r="AO13" s="26"/>
      <c r="AP13" s="26">
        <f>J22</f>
        <v>7.2185332417491936E-3</v>
      </c>
      <c r="AQ13" s="27"/>
      <c r="AR13" s="27">
        <v>97.990000000000009</v>
      </c>
      <c r="AS13" s="27">
        <v>96.79</v>
      </c>
      <c r="AT13" s="27">
        <f t="shared" si="8"/>
        <v>0.35958899999999616</v>
      </c>
      <c r="AU13" s="44">
        <f t="shared" si="10"/>
        <v>-4.8023742987165591E-4</v>
      </c>
      <c r="AV13" s="44">
        <f t="shared" si="9"/>
        <v>2.9400622766337787E-4</v>
      </c>
    </row>
    <row r="14" spans="1:48" x14ac:dyDescent="0.25">
      <c r="A14" s="9">
        <f t="shared" si="2"/>
        <v>24</v>
      </c>
      <c r="B14" s="16"/>
      <c r="C14" s="17">
        <f>C13+$A$2</f>
        <v>285</v>
      </c>
      <c r="D14" s="18">
        <f t="shared" ref="D14:E15" si="11">(D$16-D$12)/(($C$16-$C$12)/($C14-$C$12))+D$12</f>
        <v>15.261513043476635</v>
      </c>
      <c r="E14" s="18">
        <f t="shared" si="11"/>
        <v>14.862286944346183</v>
      </c>
      <c r="F14" s="42">
        <f t="shared" si="3"/>
        <v>1.2070082572473067E-3</v>
      </c>
      <c r="G14" s="19">
        <f>(G$16-G$12)/(($C$16-$C$12)/($C14-$C$12))+G$12</f>
        <v>10.522365217393762</v>
      </c>
      <c r="H14" s="20"/>
      <c r="I14" s="5">
        <f t="shared" si="1"/>
        <v>6.1912442845544122</v>
      </c>
      <c r="J14" s="43">
        <f t="shared" si="4"/>
        <v>1.232591895850379E-2</v>
      </c>
      <c r="K14" s="5">
        <f t="shared" si="5"/>
        <v>4.3311209328393501</v>
      </c>
      <c r="L14" s="13">
        <f>G14*0.035*24</f>
        <v>8.8387867826107609</v>
      </c>
      <c r="M14">
        <f t="shared" si="6"/>
        <v>0.84000000000000008</v>
      </c>
      <c r="O14" s="1" t="s">
        <v>72</v>
      </c>
      <c r="P14" s="1" t="s">
        <v>61</v>
      </c>
      <c r="Q14" s="21">
        <v>43420.583333333336</v>
      </c>
      <c r="R14" s="28">
        <v>23.86111111111677</v>
      </c>
      <c r="S14" s="28">
        <v>572.66666666680248</v>
      </c>
      <c r="T14" s="22">
        <v>18.439999999999657</v>
      </c>
      <c r="U14" s="22">
        <v>3.9999999999906777E-2</v>
      </c>
      <c r="V14" s="22">
        <v>17.396295999999676</v>
      </c>
      <c r="W14" s="22">
        <v>86</v>
      </c>
      <c r="X14" s="22">
        <v>3.1542000633133505E-4</v>
      </c>
      <c r="Y14" s="22">
        <v>91.564047757302603</v>
      </c>
      <c r="Z14" s="23">
        <v>5.6622158087624576E-4</v>
      </c>
      <c r="AA14" s="24">
        <v>3.50468</v>
      </c>
      <c r="AB14" s="25">
        <v>4.7438586862646251E-3</v>
      </c>
      <c r="AC14" s="25">
        <v>5.0284700935601286E-3</v>
      </c>
      <c r="AD14" s="24"/>
      <c r="AE14" s="24"/>
      <c r="AF14" s="24">
        <v>23.255188316679479</v>
      </c>
      <c r="AG14" s="24">
        <v>1.157676743987198</v>
      </c>
      <c r="AH14">
        <v>13.94</v>
      </c>
      <c r="AI14" s="24"/>
      <c r="AJ14" s="22">
        <v>21.920159656353601</v>
      </c>
      <c r="AK14" s="22">
        <v>0.82912808404363125</v>
      </c>
      <c r="AL14" s="26"/>
      <c r="AM14" s="26"/>
      <c r="AN14" s="26"/>
      <c r="AO14" s="26"/>
      <c r="AP14" s="26">
        <f>J26</f>
        <v>1.7348056573345504E-2</v>
      </c>
      <c r="AQ14" s="27"/>
      <c r="AR14" s="27">
        <v>94.34</v>
      </c>
      <c r="AS14" s="27">
        <v>94.34</v>
      </c>
      <c r="AT14" s="27">
        <f t="shared" si="8"/>
        <v>1.0437039999999804</v>
      </c>
      <c r="AU14" s="44">
        <f t="shared" si="10"/>
        <v>1.1099682195332491E-2</v>
      </c>
      <c r="AV14" s="44">
        <f t="shared" si="9"/>
        <v>1.141510220166383E-2</v>
      </c>
    </row>
    <row r="15" spans="1:48" x14ac:dyDescent="0.25">
      <c r="A15" s="9">
        <f t="shared" si="2"/>
        <v>24</v>
      </c>
      <c r="B15" s="16"/>
      <c r="C15" s="17">
        <f>C14+$A$2</f>
        <v>309</v>
      </c>
      <c r="D15" s="18">
        <f t="shared" si="11"/>
        <v>15.697269565215022</v>
      </c>
      <c r="E15" s="18">
        <f t="shared" si="11"/>
        <v>15.304926916519342</v>
      </c>
      <c r="F15" s="42">
        <f t="shared" si="3"/>
        <v>1.1730255123400108E-3</v>
      </c>
      <c r="G15" s="19">
        <f>(G$16-G$12)/(($C$16-$C$12)/($C15-$C$12))+G$12</f>
        <v>9.7635478260906439</v>
      </c>
      <c r="H15" s="20"/>
      <c r="I15" s="5">
        <f t="shared" si="1"/>
        <v>5.7747964705367467</v>
      </c>
      <c r="J15" s="43">
        <f t="shared" si="4"/>
        <v>1.1018450289416995E-2</v>
      </c>
      <c r="K15" s="5">
        <f t="shared" si="5"/>
        <v>3.9887513555538971</v>
      </c>
      <c r="L15" s="13">
        <f>G15*0.035*24</f>
        <v>8.2013801739161423</v>
      </c>
      <c r="M15">
        <f t="shared" si="6"/>
        <v>0.84000000000000008</v>
      </c>
      <c r="O15" s="1" t="s">
        <v>72</v>
      </c>
      <c r="P15" s="1" t="s">
        <v>62</v>
      </c>
      <c r="Q15" s="21">
        <v>43424.607638888891</v>
      </c>
      <c r="R15" s="28">
        <v>27.885416666671517</v>
      </c>
      <c r="S15" s="28">
        <v>669.25000000011642</v>
      </c>
      <c r="T15" s="22">
        <v>19.440000000000168</v>
      </c>
      <c r="U15" s="22">
        <v>0.14000000000038426</v>
      </c>
      <c r="V15" s="22">
        <v>18.003384000000157</v>
      </c>
      <c r="W15" s="22">
        <v>86</v>
      </c>
      <c r="X15" s="22">
        <v>5.4678772290474406E-4</v>
      </c>
      <c r="Y15" s="22">
        <v>52.819643370746348</v>
      </c>
      <c r="Z15" s="23">
        <v>4.6934186816103131E-4</v>
      </c>
      <c r="AA15" s="24">
        <v>3.50468</v>
      </c>
      <c r="AB15" s="25">
        <v>4.4998330336788739E-3</v>
      </c>
      <c r="AC15" s="25">
        <v>4.8589062020072066E-3</v>
      </c>
      <c r="AD15" s="24"/>
      <c r="AE15" s="24"/>
      <c r="AF15" s="24">
        <v>34.150653343581865</v>
      </c>
      <c r="AG15" s="24">
        <v>2.1849110379476717</v>
      </c>
      <c r="AH15">
        <v>20.12</v>
      </c>
      <c r="AI15" s="24"/>
      <c r="AJ15" s="22">
        <v>32.121723167797064</v>
      </c>
      <c r="AK15" s="22">
        <v>1.5648332853781226</v>
      </c>
      <c r="AL15" s="26"/>
      <c r="AM15" s="26"/>
      <c r="AN15" s="26"/>
      <c r="AO15" s="26"/>
      <c r="AP15" s="26">
        <f>J30</f>
        <v>2.2892944632129084E-2</v>
      </c>
      <c r="AQ15" s="27"/>
      <c r="AR15" s="27">
        <v>92.61</v>
      </c>
      <c r="AS15" s="27">
        <v>92.61</v>
      </c>
      <c r="AT15" s="27">
        <f t="shared" si="8"/>
        <v>1.4366160000000114</v>
      </c>
      <c r="AU15" s="44">
        <f>(LN(AT15)-LN(AT14))/(S15-S14)</f>
        <v>3.308173497659586E-3</v>
      </c>
      <c r="AV15" s="44">
        <f>(LN(T15/T14))/(S15-S14)+AU15</f>
        <v>3.8549612205643299E-3</v>
      </c>
    </row>
    <row r="16" spans="1:48" x14ac:dyDescent="0.25">
      <c r="A16" s="9">
        <f t="shared" si="2"/>
        <v>23.833333333488554</v>
      </c>
      <c r="B16" s="16" t="s">
        <v>58</v>
      </c>
      <c r="C16" s="10">
        <f>S11</f>
        <v>332.83333333348855</v>
      </c>
      <c r="D16" s="2">
        <f>T11</f>
        <v>16.129999999999711</v>
      </c>
      <c r="E16" s="2">
        <f>V11</f>
        <v>15.744492999999718</v>
      </c>
      <c r="F16" s="42">
        <f t="shared" si="3"/>
        <v>1.1410115224160706E-3</v>
      </c>
      <c r="G16" s="29">
        <f>AH11</f>
        <v>9.01</v>
      </c>
      <c r="H16" s="11"/>
      <c r="I16" s="5">
        <f t="shared" si="1"/>
        <v>5.3807216873462504</v>
      </c>
      <c r="J16" s="12">
        <f t="shared" si="4"/>
        <v>9.8087121838775892E-3</v>
      </c>
      <c r="K16" s="5">
        <f t="shared" si="5"/>
        <v>3.6292783126537493</v>
      </c>
      <c r="L16" s="13">
        <f>G16*0.035*24</f>
        <v>7.5684000000000005</v>
      </c>
      <c r="M16">
        <f t="shared" si="6"/>
        <v>0.84000000000000008</v>
      </c>
    </row>
    <row r="17" spans="1:18" x14ac:dyDescent="0.25">
      <c r="A17" s="9">
        <f t="shared" si="2"/>
        <v>24</v>
      </c>
      <c r="C17" s="17">
        <f>C16+$A$2</f>
        <v>356.83333333348855</v>
      </c>
      <c r="D17" s="18">
        <f>(D$19-D$16)/(($C$19-$C$16)/($C17-$C$16))+D$16</f>
        <v>16.393944315545241</v>
      </c>
      <c r="E17" s="18">
        <f>(E$19-E$16)/(($C$19-$C$16)/($C17-$C$16))+E$16</f>
        <v>16.012869909512762</v>
      </c>
      <c r="F17" s="42">
        <f t="shared" si="3"/>
        <v>6.7629689382150417E-4</v>
      </c>
      <c r="G17" s="19">
        <f>(G$19-G$16)/(($C$19-$C$16)/($C17-$C$16))+G$16</f>
        <v>8.5422505800462769</v>
      </c>
      <c r="H17" s="20"/>
      <c r="I17" s="5">
        <f t="shared" si="1"/>
        <v>4.9447928412071773</v>
      </c>
      <c r="J17" s="43">
        <f t="shared" si="4"/>
        <v>9.4399571449763197E-3</v>
      </c>
      <c r="K17" s="5">
        <f t="shared" si="5"/>
        <v>3.5974577388390996</v>
      </c>
      <c r="L17" s="13">
        <f>G17*0.035*24</f>
        <v>7.1754904872388732</v>
      </c>
      <c r="M17">
        <f t="shared" si="6"/>
        <v>0.84000000000000008</v>
      </c>
    </row>
    <row r="18" spans="1:18" x14ac:dyDescent="0.25">
      <c r="A18" s="9">
        <f t="shared" si="2"/>
        <v>24</v>
      </c>
      <c r="C18" s="17">
        <f>C17+$A$2</f>
        <v>380.83333333348855</v>
      </c>
      <c r="D18" s="18">
        <f>(D$19-D$16)/(($C$19-$C$16)/($C18-$C$16))+D$16</f>
        <v>16.657888631090774</v>
      </c>
      <c r="E18" s="18">
        <f>(E$19-E$16)/(($C$19-$C$16)/($C18-$C$16))+E$16</f>
        <v>16.28124681902581</v>
      </c>
      <c r="F18" s="42">
        <f t="shared" si="3"/>
        <v>6.6549492878804439E-4</v>
      </c>
      <c r="G18" s="19">
        <f>(G$19-G$16)/(($C$19-$C$16)/($C18-$C$16))+G$16</f>
        <v>8.0745011600925558</v>
      </c>
      <c r="H18" s="20"/>
      <c r="I18" s="5">
        <f t="shared" si="1"/>
        <v>4.6880865167603432</v>
      </c>
      <c r="J18" s="43">
        <f t="shared" si="4"/>
        <v>8.7384715504016525E-3</v>
      </c>
      <c r="K18" s="5">
        <f t="shared" si="5"/>
        <v>3.3864146433322126</v>
      </c>
      <c r="L18" s="13">
        <f>G18*0.035*24</f>
        <v>6.7825809744777477</v>
      </c>
      <c r="M18">
        <f t="shared" si="6"/>
        <v>0.84000000000000008</v>
      </c>
    </row>
    <row r="19" spans="1:18" x14ac:dyDescent="0.25">
      <c r="A19" s="9">
        <f t="shared" si="2"/>
        <v>23.833333333313931</v>
      </c>
      <c r="B19" s="1" t="s">
        <v>59</v>
      </c>
      <c r="C19" s="10">
        <f>S12</f>
        <v>404.66666666680248</v>
      </c>
      <c r="D19" s="2">
        <f>T12</f>
        <v>16.920000000000357</v>
      </c>
      <c r="E19" s="2">
        <f>V12</f>
        <v>16.547760000000352</v>
      </c>
      <c r="F19" s="42">
        <f t="shared" si="3"/>
        <v>6.5506818035170685E-4</v>
      </c>
      <c r="G19" s="29">
        <f>AH12</f>
        <v>7.61</v>
      </c>
      <c r="H19" s="11"/>
      <c r="I19" s="5">
        <f t="shared" si="1"/>
        <v>4.4498827967741237</v>
      </c>
      <c r="J19" s="12">
        <f t="shared" si="4"/>
        <v>8.0777545867482745E-3</v>
      </c>
      <c r="K19" s="5">
        <f t="shared" si="5"/>
        <v>3.1601172032258766</v>
      </c>
      <c r="L19" s="13">
        <f>G19*0.035*24</f>
        <v>6.3924000000000003</v>
      </c>
      <c r="M19">
        <f t="shared" si="6"/>
        <v>0.84000000000000008</v>
      </c>
      <c r="O19" s="45"/>
      <c r="P19" s="45"/>
      <c r="Q19" s="45"/>
      <c r="R19" s="45"/>
    </row>
    <row r="20" spans="1:18" x14ac:dyDescent="0.25">
      <c r="A20" s="9">
        <f t="shared" si="2"/>
        <v>24</v>
      </c>
      <c r="C20" s="17">
        <f>C19+$A$2</f>
        <v>428.66666666680248</v>
      </c>
      <c r="D20" s="18">
        <f>(D$22-D$19)/(($C$22-$C$19)/($C20-$C$19))+D$19</f>
        <v>17.243333333333528</v>
      </c>
      <c r="E20" s="18">
        <f>(E$22-E$19)/(($C$22-$C$19)/($C20-$C$19))+E$19</f>
        <v>16.875310333333527</v>
      </c>
      <c r="F20" s="42">
        <f t="shared" si="3"/>
        <v>7.8871838205112467E-4</v>
      </c>
      <c r="G20" s="19">
        <f>(G$22-G$19)/(($C$22-$C$19)/($C20-$C$19))+G$19</f>
        <v>7.3866666666666667</v>
      </c>
      <c r="H20" s="20"/>
      <c r="I20" s="5">
        <f t="shared" si="1"/>
        <v>4.1764565506755407</v>
      </c>
      <c r="J20" s="43">
        <f t="shared" si="4"/>
        <v>8.0039777015675165E-3</v>
      </c>
      <c r="K20" s="5">
        <f t="shared" si="5"/>
        <v>3.210210115991126</v>
      </c>
      <c r="L20" s="13">
        <f>G20*0.035*24</f>
        <v>6.2048000000000005</v>
      </c>
      <c r="M20">
        <f t="shared" si="6"/>
        <v>0.84000000000000008</v>
      </c>
      <c r="O20" s="45"/>
      <c r="P20" s="45"/>
      <c r="Q20" s="45"/>
      <c r="R20" s="45"/>
    </row>
    <row r="21" spans="1:18" x14ac:dyDescent="0.25">
      <c r="A21" s="9">
        <f t="shared" si="2"/>
        <v>24</v>
      </c>
      <c r="C21" s="17">
        <f>C20+$A$2</f>
        <v>452.66666666680248</v>
      </c>
      <c r="D21" s="18">
        <f>(D$22-D$19)/(($C$22-$C$19)/($C21-$C$19))+D$19</f>
        <v>17.566666666666702</v>
      </c>
      <c r="E21" s="18">
        <f>(E$22-E$19)/(($C$22-$C$19)/($C21-$C$19))+E$19</f>
        <v>17.202860666666702</v>
      </c>
      <c r="F21" s="42">
        <f t="shared" si="3"/>
        <v>7.740654804951531E-4</v>
      </c>
      <c r="G21" s="19">
        <f>(G$22-G$19)/(($C$22-$C$19)/($C21-$C$19))+G$19</f>
        <v>7.163333333333334</v>
      </c>
      <c r="H21" s="20"/>
      <c r="I21" s="5">
        <f t="shared" si="1"/>
        <v>4.0538886186145415</v>
      </c>
      <c r="J21" s="43">
        <f t="shared" si="4"/>
        <v>7.6037059880130009E-3</v>
      </c>
      <c r="K21" s="5">
        <f t="shared" si="5"/>
        <v>3.1094447147187925</v>
      </c>
      <c r="L21" s="13">
        <f>G21*0.035*24</f>
        <v>6.0172000000000008</v>
      </c>
      <c r="M21">
        <f t="shared" si="6"/>
        <v>0.84000000000000008</v>
      </c>
      <c r="O21" s="45"/>
      <c r="P21" s="45"/>
      <c r="Q21" s="45"/>
      <c r="R21" s="45"/>
    </row>
    <row r="22" spans="1:18" x14ac:dyDescent="0.25">
      <c r="A22" s="9">
        <f t="shared" si="2"/>
        <v>24</v>
      </c>
      <c r="B22" s="16" t="s">
        <v>60</v>
      </c>
      <c r="C22" s="10">
        <f>S13</f>
        <v>476.66666666680248</v>
      </c>
      <c r="D22" s="2">
        <f>T13</f>
        <v>17.889999999999873</v>
      </c>
      <c r="E22" s="2">
        <f>V13</f>
        <v>17.530410999999877</v>
      </c>
      <c r="F22" s="42">
        <f t="shared" si="3"/>
        <v>7.5994711005882573E-4</v>
      </c>
      <c r="G22" s="29">
        <f>AH13</f>
        <v>6.94</v>
      </c>
      <c r="H22" s="11"/>
      <c r="I22" s="5">
        <f t="shared" si="1"/>
        <v>3.9313206865535428</v>
      </c>
      <c r="J22" s="12">
        <f t="shared" si="4"/>
        <v>7.2185332417491936E-3</v>
      </c>
      <c r="K22" s="5">
        <f t="shared" si="5"/>
        <v>3.0086793134464576</v>
      </c>
      <c r="L22" s="13">
        <f>G22*0.035*24</f>
        <v>5.829600000000001</v>
      </c>
      <c r="M22">
        <f t="shared" si="6"/>
        <v>0.84000000000000008</v>
      </c>
      <c r="O22" s="45"/>
      <c r="P22" s="45"/>
      <c r="Q22" s="45"/>
      <c r="R22" s="45"/>
    </row>
    <row r="23" spans="1:18" x14ac:dyDescent="0.25">
      <c r="A23" s="9">
        <f t="shared" si="2"/>
        <v>24</v>
      </c>
      <c r="C23" s="17">
        <f>C22+$A$2</f>
        <v>500.66666666680248</v>
      </c>
      <c r="D23" s="18">
        <f>(D$26-D$22)/(($C$26-$C$22)/($C23-$C$22))+D$22</f>
        <v>18.027499999999819</v>
      </c>
      <c r="E23" s="18">
        <f>(E$26-E$22)/(($C$26-$C$22)/($C23-$C$22))+E$22</f>
        <v>17.496882249999828</v>
      </c>
      <c r="F23" s="42">
        <f t="shared" si="3"/>
        <v>3.1901967867278548E-4</v>
      </c>
      <c r="G23" s="19">
        <f>(G$26-G$22)/(($C$26-$C$22)/($C23-$C$22))+G$22</f>
        <v>8.69</v>
      </c>
      <c r="H23" s="20"/>
      <c r="I23" s="5">
        <f t="shared" si="1"/>
        <v>3.8087527544925432</v>
      </c>
      <c r="J23" s="43">
        <f t="shared" si="4"/>
        <v>1.1612961380973721E-2</v>
      </c>
      <c r="K23" s="5">
        <f t="shared" si="5"/>
        <v>4.8812472455074563</v>
      </c>
      <c r="L23" s="13">
        <f>G23*0.035*24</f>
        <v>7.2996000000000008</v>
      </c>
      <c r="M23">
        <f t="shared" si="6"/>
        <v>0.84000000000000008</v>
      </c>
      <c r="O23" s="45"/>
      <c r="P23" s="45"/>
      <c r="Q23" s="45"/>
      <c r="R23" s="45"/>
    </row>
    <row r="24" spans="1:18" x14ac:dyDescent="0.25">
      <c r="A24" s="9">
        <f t="shared" si="2"/>
        <v>24</v>
      </c>
      <c r="C24" s="17">
        <f>C23+$A$2</f>
        <v>524.66666666680248</v>
      </c>
      <c r="D24" s="18">
        <f t="shared" ref="D24:E25" si="12">(D$26-D$22)/(($C$26-$C$22)/($C24-$C$22))+D$22</f>
        <v>18.164999999999765</v>
      </c>
      <c r="E24" s="18">
        <f t="shared" si="12"/>
        <v>17.463353499999776</v>
      </c>
      <c r="F24" s="42">
        <f t="shared" si="3"/>
        <v>3.1659566101603642E-4</v>
      </c>
      <c r="G24" s="19">
        <f>(G$26-G$22)/(($C$26-$C$22)/($C24-$C$22))+G$22</f>
        <v>10.44</v>
      </c>
      <c r="H24" s="20"/>
      <c r="I24" s="5">
        <f t="shared" si="1"/>
        <v>4.7691731176570888</v>
      </c>
      <c r="J24" s="43">
        <f t="shared" si="4"/>
        <v>1.3517326091312603E-2</v>
      </c>
      <c r="K24" s="5">
        <f t="shared" si="5"/>
        <v>5.6708268823429107</v>
      </c>
      <c r="L24" s="13">
        <f>G24*0.035*24</f>
        <v>8.7696000000000005</v>
      </c>
      <c r="M24">
        <f t="shared" si="6"/>
        <v>0.84000000000000008</v>
      </c>
      <c r="O24" s="45"/>
      <c r="P24" s="45"/>
      <c r="Q24" s="45"/>
      <c r="R24" s="45"/>
    </row>
    <row r="25" spans="1:18" x14ac:dyDescent="0.25">
      <c r="A25" s="9">
        <f t="shared" si="2"/>
        <v>24</v>
      </c>
      <c r="C25" s="17">
        <f>C24+$A$2</f>
        <v>548.66666666680248</v>
      </c>
      <c r="D25" s="18">
        <f t="shared" si="12"/>
        <v>18.302499999999711</v>
      </c>
      <c r="E25" s="18">
        <f t="shared" si="12"/>
        <v>17.429824749999725</v>
      </c>
      <c r="F25" s="42">
        <f t="shared" si="3"/>
        <v>3.1420820272886019E-4</v>
      </c>
      <c r="G25" s="19">
        <f>(G$26-G$22)/(($C$26-$C$22)/($C25-$C$22))+G$22</f>
        <v>12.190000000000001</v>
      </c>
      <c r="H25" s="20"/>
      <c r="I25" s="5">
        <f t="shared" si="1"/>
        <v>5.7295934808216353</v>
      </c>
      <c r="J25" s="43">
        <f t="shared" si="4"/>
        <v>1.5429010394934092E-2</v>
      </c>
      <c r="K25" s="5">
        <f t="shared" si="5"/>
        <v>6.4604065191783659</v>
      </c>
      <c r="L25" s="13">
        <f>G25*0.035*24</f>
        <v>10.239600000000003</v>
      </c>
      <c r="M25">
        <f t="shared" si="6"/>
        <v>0.84000000000000008</v>
      </c>
      <c r="O25" s="45"/>
      <c r="P25" s="45"/>
      <c r="Q25" s="45"/>
      <c r="R25" s="45"/>
    </row>
    <row r="26" spans="1:18" x14ac:dyDescent="0.25">
      <c r="A26" s="9">
        <f t="shared" si="2"/>
        <v>24</v>
      </c>
      <c r="B26" s="1" t="s">
        <v>61</v>
      </c>
      <c r="C26" s="10">
        <f>S14</f>
        <v>572.66666666680248</v>
      </c>
      <c r="D26" s="2">
        <f>T14</f>
        <v>18.439999999999657</v>
      </c>
      <c r="E26" s="2">
        <f>V14</f>
        <v>17.396295999999676</v>
      </c>
      <c r="F26" s="42">
        <f t="shared" si="3"/>
        <v>3.1185648290768075E-4</v>
      </c>
      <c r="G26" s="29">
        <f>AH14</f>
        <v>13.94</v>
      </c>
      <c r="H26" s="11"/>
      <c r="I26" s="5">
        <f t="shared" si="1"/>
        <v>6.6900138439861827</v>
      </c>
      <c r="J26" s="12">
        <f t="shared" si="4"/>
        <v>1.7348056573345504E-2</v>
      </c>
      <c r="K26" s="5">
        <f t="shared" si="5"/>
        <v>7.2499861560138168</v>
      </c>
      <c r="L26" s="13">
        <f>G26*0.035*24</f>
        <v>11.709600000000002</v>
      </c>
      <c r="M26">
        <f t="shared" si="6"/>
        <v>0.84000000000000008</v>
      </c>
      <c r="O26" s="45"/>
      <c r="P26" s="45"/>
      <c r="Q26" s="45"/>
      <c r="R26" s="45"/>
    </row>
    <row r="27" spans="1:18" x14ac:dyDescent="0.25">
      <c r="A27" s="9">
        <f t="shared" si="2"/>
        <v>24</v>
      </c>
      <c r="C27" s="17">
        <f>C26+$A$2</f>
        <v>596.66666666680248</v>
      </c>
      <c r="D27" s="18">
        <f>(D$30-D$26)/(($C$30-$C$26)/($C27-$C$26))+D$26</f>
        <v>18.688490077652983</v>
      </c>
      <c r="E27" s="18">
        <f>(E$30-E$26)/(($C$30-$C$26)/($C27-$C$26))+E$26</f>
        <v>17.547151344262122</v>
      </c>
      <c r="F27" s="42">
        <f t="shared" si="3"/>
        <v>5.5773384845909956E-4</v>
      </c>
      <c r="G27" s="19">
        <f>(G$30-G$26)/(($C$30-$C$26)/($C27-$C$26))+G$26</f>
        <v>15.475668679896771</v>
      </c>
      <c r="H27" s="20"/>
      <c r="I27" s="5">
        <f t="shared" si="1"/>
        <v>7.6504342071507274</v>
      </c>
      <c r="J27" s="43">
        <f t="shared" si="4"/>
        <v>1.866166398250118E-2</v>
      </c>
      <c r="K27" s="5">
        <f t="shared" si="5"/>
        <v>7.8252344727460432</v>
      </c>
      <c r="L27" s="13">
        <f>G27*0.035*24</f>
        <v>12.999561691113289</v>
      </c>
      <c r="M27">
        <f t="shared" si="6"/>
        <v>0.84000000000000008</v>
      </c>
      <c r="O27" s="45"/>
      <c r="P27" s="45"/>
      <c r="Q27" s="45"/>
      <c r="R27" s="45"/>
    </row>
    <row r="28" spans="1:18" x14ac:dyDescent="0.25">
      <c r="A28" s="9">
        <f t="shared" si="2"/>
        <v>24</v>
      </c>
      <c r="C28" s="17">
        <f>C27+$A$2</f>
        <v>620.66666666680248</v>
      </c>
      <c r="D28" s="18">
        <f t="shared" ref="D28:E29" si="13">(D$30-D$26)/(($C$30-$C$26)/($C28-$C$26))+D$26</f>
        <v>18.936980155306308</v>
      </c>
      <c r="E28" s="18">
        <f t="shared" si="13"/>
        <v>17.698006688524565</v>
      </c>
      <c r="F28" s="42">
        <f t="shared" si="3"/>
        <v>5.5036674402024835E-4</v>
      </c>
      <c r="G28" s="19">
        <f>(G$30-G$26)/(($C$30-$C$26)/($C28-$C$26))+G$26</f>
        <v>17.011337359793544</v>
      </c>
      <c r="H28" s="20"/>
      <c r="I28" s="5">
        <f t="shared" si="1"/>
        <v>8.493227047863229</v>
      </c>
      <c r="J28" s="43">
        <f t="shared" si="4"/>
        <v>2.0140143089551883E-2</v>
      </c>
      <c r="K28" s="5">
        <f t="shared" si="5"/>
        <v>8.5181103119303145</v>
      </c>
      <c r="L28" s="13">
        <f>G28*0.035*24</f>
        <v>14.28952338222658</v>
      </c>
      <c r="M28">
        <f t="shared" si="6"/>
        <v>0.84000000000000008</v>
      </c>
      <c r="O28" s="45"/>
      <c r="P28" s="45"/>
      <c r="Q28" s="45"/>
      <c r="R28" s="45"/>
    </row>
    <row r="29" spans="1:18" x14ac:dyDescent="0.25">
      <c r="A29" s="9">
        <f t="shared" si="2"/>
        <v>24</v>
      </c>
      <c r="C29" s="17">
        <f>C28+$A$2</f>
        <v>644.66666666680248</v>
      </c>
      <c r="D29" s="18">
        <f t="shared" si="13"/>
        <v>19.185470232959634</v>
      </c>
      <c r="E29" s="18">
        <f t="shared" si="13"/>
        <v>17.848862032787011</v>
      </c>
      <c r="F29" s="42">
        <f t="shared" si="3"/>
        <v>5.4319172914063464E-4</v>
      </c>
      <c r="G29" s="19">
        <f>(G$30-G$26)/(($C$30-$C$26)/($C29-$C$26))+G$26</f>
        <v>18.547006039690313</v>
      </c>
      <c r="H29" s="20"/>
      <c r="I29" s="5">
        <f t="shared" si="1"/>
        <v>9.3360198885757306</v>
      </c>
      <c r="J29" s="43">
        <f t="shared" si="4"/>
        <v>2.1593524461392472E-2</v>
      </c>
      <c r="K29" s="5">
        <f t="shared" si="5"/>
        <v>9.2109861511145823</v>
      </c>
      <c r="L29" s="13">
        <f>G29*0.035*24</f>
        <v>15.579485073339864</v>
      </c>
      <c r="M29">
        <f t="shared" si="6"/>
        <v>0.84000000000000008</v>
      </c>
    </row>
    <row r="30" spans="1:18" x14ac:dyDescent="0.25">
      <c r="A30" s="9">
        <f t="shared" si="2"/>
        <v>24.583333333313931</v>
      </c>
      <c r="B30" s="1" t="s">
        <v>62</v>
      </c>
      <c r="C30" s="10">
        <f>S15</f>
        <v>669.25000000011642</v>
      </c>
      <c r="D30" s="2">
        <f>T15</f>
        <v>19.440000000000168</v>
      </c>
      <c r="E30" s="2">
        <f>V15</f>
        <v>18.003384000000157</v>
      </c>
      <c r="F30" s="42">
        <f t="shared" si="3"/>
        <v>5.3611790583064933E-4</v>
      </c>
      <c r="G30" s="29">
        <f>AH15</f>
        <v>20.12</v>
      </c>
      <c r="H30" s="11"/>
      <c r="I30" s="5">
        <f t="shared" si="1"/>
        <v>10.031448850300068</v>
      </c>
      <c r="J30" s="12">
        <f t="shared" si="4"/>
        <v>2.2892944632129084E-2</v>
      </c>
      <c r="K30" s="5">
        <f t="shared" si="5"/>
        <v>10.088551149699933</v>
      </c>
      <c r="L30" s="13">
        <f>G30*0.035*24</f>
        <v>16.9008</v>
      </c>
      <c r="M30">
        <f t="shared" si="6"/>
        <v>0.84000000000000008</v>
      </c>
    </row>
    <row r="31" spans="1:18" x14ac:dyDescent="0.25">
      <c r="E31" s="39"/>
      <c r="F31" s="39"/>
      <c r="G31" s="39"/>
      <c r="H31" s="20"/>
      <c r="I31" s="39"/>
      <c r="J31" s="41"/>
      <c r="K31" s="39"/>
    </row>
    <row r="32" spans="1:18" x14ac:dyDescent="0.25">
      <c r="E32" s="39"/>
      <c r="F32" s="39"/>
      <c r="G32" s="39"/>
      <c r="H32" s="20"/>
      <c r="I32" s="39"/>
      <c r="J32" s="41"/>
      <c r="K32" s="39" t="s">
        <v>63</v>
      </c>
      <c r="L32" s="18">
        <f>SUM(L3:L30)</f>
        <v>333.99820928590935</v>
      </c>
      <c r="M32" s="18">
        <f>SUM(M3:M30)</f>
        <v>23.52</v>
      </c>
    </row>
    <row r="33" spans="5:14" x14ac:dyDescent="0.25">
      <c r="E33" s="39"/>
      <c r="F33" s="39"/>
      <c r="G33" s="39"/>
      <c r="H33" s="20"/>
      <c r="I33" s="39"/>
      <c r="J33" s="41"/>
      <c r="K33" s="39"/>
    </row>
    <row r="34" spans="5:14" x14ac:dyDescent="0.25">
      <c r="E34" s="27"/>
      <c r="F34" s="27"/>
      <c r="G34" s="27"/>
      <c r="H34" s="27"/>
      <c r="I34" s="27"/>
      <c r="K34" s="46"/>
    </row>
    <row r="35" spans="5:14" x14ac:dyDescent="0.25">
      <c r="E35" s="27"/>
      <c r="F35" s="27"/>
      <c r="G35" s="27"/>
      <c r="H35" s="27"/>
      <c r="I35" s="27"/>
      <c r="K35" s="46"/>
    </row>
    <row r="36" spans="5:14" x14ac:dyDescent="0.25">
      <c r="E36" s="27"/>
      <c r="F36" s="27"/>
      <c r="G36" s="27"/>
      <c r="H36" s="27"/>
      <c r="I36" s="27"/>
      <c r="K36" s="46"/>
      <c r="L36" s="18"/>
      <c r="M36" s="18"/>
      <c r="N36" s="18"/>
    </row>
    <row r="37" spans="5:14" x14ac:dyDescent="0.25">
      <c r="E37" s="27"/>
      <c r="F37" s="27"/>
      <c r="G37" s="27"/>
      <c r="H37" s="27"/>
      <c r="I37" s="27"/>
      <c r="K37" s="46"/>
    </row>
    <row r="38" spans="5:14" x14ac:dyDescent="0.25">
      <c r="E38" s="27"/>
      <c r="F38" s="27"/>
      <c r="G38" s="27"/>
      <c r="H38" s="27"/>
      <c r="I38" s="27"/>
      <c r="K38" s="46"/>
    </row>
    <row r="39" spans="5:14" x14ac:dyDescent="0.25">
      <c r="E39" s="27"/>
      <c r="F39" s="27"/>
      <c r="G39" s="27"/>
      <c r="H39" s="27"/>
      <c r="I39" s="27"/>
      <c r="K39" s="46"/>
    </row>
    <row r="40" spans="5:14" x14ac:dyDescent="0.25">
      <c r="E40" s="27"/>
      <c r="F40" s="27"/>
      <c r="G40" s="27"/>
      <c r="H40" s="27"/>
      <c r="I40" s="27"/>
      <c r="K40" s="46"/>
    </row>
    <row r="41" spans="5:14" x14ac:dyDescent="0.25">
      <c r="E41" s="27"/>
      <c r="F41" s="27"/>
      <c r="G41" s="27"/>
      <c r="H41" s="27"/>
      <c r="I41" s="27"/>
      <c r="K41" s="46"/>
    </row>
    <row r="42" spans="5:14" x14ac:dyDescent="0.25">
      <c r="G42" s="27"/>
      <c r="I42" s="27"/>
      <c r="K42" s="46"/>
    </row>
    <row r="43" spans="5:14" x14ac:dyDescent="0.25">
      <c r="E43" s="27"/>
      <c r="F43" s="27"/>
      <c r="G43" s="27"/>
      <c r="H43" s="27"/>
      <c r="I43" s="27"/>
      <c r="K43" s="46"/>
    </row>
    <row r="44" spans="5:14" x14ac:dyDescent="0.25">
      <c r="E44" s="27"/>
      <c r="F44" s="27"/>
      <c r="G44" s="27"/>
      <c r="H44" s="27"/>
      <c r="I44" s="27"/>
      <c r="K44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B09A-2C8D-4B8A-BF14-EE8EBF76DB0C}">
  <dimension ref="A1:AT43"/>
  <sheetViews>
    <sheetView zoomScale="85" zoomScaleNormal="85" workbookViewId="0">
      <selection activeCell="J1" sqref="J1:J1048576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2" max="12" width="11.5703125" bestFit="1" customWidth="1"/>
    <col min="13" max="13" width="5.7109375" bestFit="1" customWidth="1"/>
    <col min="14" max="14" width="5.7109375" customWidth="1"/>
    <col min="15" max="15" width="7.7109375" bestFit="1" customWidth="1"/>
    <col min="16" max="17" width="16.28515625" bestFit="1" customWidth="1"/>
    <col min="18" max="18" width="11.5703125" bestFit="1" customWidth="1"/>
    <col min="19" max="19" width="12.140625" bestFit="1" customWidth="1"/>
    <col min="20" max="20" width="7" bestFit="1" customWidth="1"/>
    <col min="21" max="21" width="7.7109375" bestFit="1" customWidth="1"/>
    <col min="22" max="22" width="11.5703125" bestFit="1" customWidth="1"/>
    <col min="23" max="23" width="8.140625" bestFit="1" customWidth="1"/>
    <col min="24" max="24" width="9.5703125" bestFit="1" customWidth="1"/>
    <col min="25" max="26" width="13.28515625" bestFit="1" customWidth="1"/>
    <col min="27" max="27" width="9" bestFit="1" customWidth="1"/>
    <col min="28" max="28" width="6.85546875" bestFit="1" customWidth="1"/>
    <col min="29" max="29" width="7.85546875" bestFit="1" customWidth="1"/>
    <col min="30" max="30" width="9.85546875" bestFit="1" customWidth="1"/>
    <col min="31" max="31" width="12.5703125" bestFit="1" customWidth="1"/>
    <col min="32" max="32" width="11.7109375" bestFit="1" customWidth="1"/>
    <col min="33" max="33" width="14.5703125" bestFit="1" customWidth="1"/>
    <col min="34" max="34" width="11.85546875" bestFit="1" customWidth="1"/>
    <col min="35" max="35" width="15" bestFit="1" customWidth="1"/>
    <col min="36" max="36" width="13.28515625" bestFit="1" customWidth="1"/>
    <col min="37" max="37" width="15.5703125" bestFit="1" customWidth="1"/>
    <col min="38" max="38" width="14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W1">
        <v>3.3</v>
      </c>
    </row>
    <row r="2" spans="1:46" x14ac:dyDescent="0.25">
      <c r="A2">
        <v>24</v>
      </c>
      <c r="B2" s="1" t="s">
        <v>13</v>
      </c>
      <c r="C2">
        <v>0</v>
      </c>
      <c r="D2" s="2">
        <f>T5</f>
        <v>4.8599999999996868</v>
      </c>
      <c r="E2" s="2">
        <f>V5</f>
        <v>4.6184579999997029</v>
      </c>
      <c r="F2" s="42">
        <f>X5</f>
        <v>2.4810056144906653E-2</v>
      </c>
      <c r="G2" s="4">
        <f>AJ5</f>
        <v>42</v>
      </c>
      <c r="H2" s="11">
        <f>X5</f>
        <v>2.4810056144906653E-2</v>
      </c>
      <c r="I2" s="5"/>
      <c r="J2" s="6">
        <f>G2/E2*H2</f>
        <v>0.22562126971516178</v>
      </c>
      <c r="K2" s="5"/>
      <c r="L2" s="7"/>
    </row>
    <row r="3" spans="1:46" x14ac:dyDescent="0.25">
      <c r="A3" s="9">
        <f>C3-C2</f>
        <v>21.999999999941792</v>
      </c>
      <c r="B3" s="1" t="s">
        <v>14</v>
      </c>
      <c r="C3" s="10">
        <f>C2+$S$6</f>
        <v>21.999999999941792</v>
      </c>
      <c r="D3" s="2">
        <f>T6</f>
        <v>6.8900000000002848</v>
      </c>
      <c r="E3" s="2">
        <f>V6</f>
        <v>6.5661700000002714</v>
      </c>
      <c r="F3" s="42">
        <f>LN(D3/D2)/A3</f>
        <v>1.5865120323372461E-2</v>
      </c>
      <c r="G3" s="4">
        <f>AJ6</f>
        <v>39.33</v>
      </c>
      <c r="H3" s="11"/>
      <c r="I3" s="5">
        <f t="shared" ref="I3:I30" si="0">(G2)*EXP(-A3*0.025)</f>
        <v>24.231892036015701</v>
      </c>
      <c r="J3" s="12">
        <f>K3/(A3*(SUM(E2:E3)/2))</f>
        <v>0.12271800809617919</v>
      </c>
      <c r="K3" s="5">
        <f>G3-I3</f>
        <v>15.098107963984297</v>
      </c>
      <c r="L3" s="13">
        <f>G3*0.035*24</f>
        <v>33.037200000000006</v>
      </c>
      <c r="M3">
        <f>0.035*24</f>
        <v>0.84000000000000008</v>
      </c>
      <c r="O3" s="14"/>
      <c r="P3" s="15" t="s">
        <v>15</v>
      </c>
      <c r="Q3" s="15" t="s">
        <v>16</v>
      </c>
      <c r="R3" s="15" t="s">
        <v>0</v>
      </c>
      <c r="S3" s="15" t="s">
        <v>0</v>
      </c>
      <c r="T3" s="15" t="s">
        <v>17</v>
      </c>
      <c r="U3" s="15" t="s">
        <v>18</v>
      </c>
      <c r="V3" s="15" t="s">
        <v>19</v>
      </c>
      <c r="W3" s="15" t="s">
        <v>20</v>
      </c>
      <c r="X3" s="15" t="s">
        <v>21</v>
      </c>
      <c r="Y3" s="15" t="s">
        <v>22</v>
      </c>
      <c r="Z3" s="15" t="s">
        <v>23</v>
      </c>
      <c r="AA3" s="15" t="s">
        <v>24</v>
      </c>
      <c r="AB3" s="15" t="s">
        <v>25</v>
      </c>
      <c r="AC3" s="15" t="s">
        <v>26</v>
      </c>
      <c r="AD3" s="15" t="s">
        <v>27</v>
      </c>
      <c r="AE3" s="15" t="s">
        <v>28</v>
      </c>
      <c r="AF3" s="15" t="s">
        <v>29</v>
      </c>
      <c r="AG3" s="15" t="s">
        <v>30</v>
      </c>
      <c r="AH3" s="15" t="s">
        <v>31</v>
      </c>
      <c r="AI3" s="15" t="s">
        <v>32</v>
      </c>
      <c r="AJ3" s="15" t="s">
        <v>33</v>
      </c>
      <c r="AK3" s="15" t="s">
        <v>34</v>
      </c>
      <c r="AL3" s="15" t="s">
        <v>35</v>
      </c>
      <c r="AM3" s="15" t="s">
        <v>36</v>
      </c>
      <c r="AN3" s="15" t="s">
        <v>37</v>
      </c>
      <c r="AO3" s="15" t="s">
        <v>38</v>
      </c>
      <c r="AP3" s="15" t="s">
        <v>39</v>
      </c>
      <c r="AQ3" s="15" t="s">
        <v>40</v>
      </c>
      <c r="AR3" s="15" t="s">
        <v>41</v>
      </c>
      <c r="AS3" s="15" t="s">
        <v>41</v>
      </c>
      <c r="AT3" s="15" t="s">
        <v>42</v>
      </c>
    </row>
    <row r="4" spans="1:46" x14ac:dyDescent="0.25">
      <c r="A4" s="9">
        <f t="shared" ref="A4:A30" si="1">C4-C3</f>
        <v>22.666666666686105</v>
      </c>
      <c r="B4" s="1" t="s">
        <v>43</v>
      </c>
      <c r="C4" s="10">
        <f>S7</f>
        <v>44.666666666627897</v>
      </c>
      <c r="D4" s="2">
        <f>T7</f>
        <v>8.2900000000002194</v>
      </c>
      <c r="E4" s="2">
        <f>V7</f>
        <v>7.9128050000002101</v>
      </c>
      <c r="F4" s="42">
        <f t="shared" ref="F4:F30" si="2">LN(D4/D3)/A4</f>
        <v>8.1608331230057143E-3</v>
      </c>
      <c r="G4" s="4">
        <f>AJ7</f>
        <v>31.53</v>
      </c>
      <c r="H4" s="11"/>
      <c r="I4" s="5">
        <f t="shared" si="0"/>
        <v>22.316379593775313</v>
      </c>
      <c r="J4" s="12">
        <f t="shared" ref="J4:J30" si="3">K4/(A4*(SUM(E3:E4)/2))</f>
        <v>5.6148070317882715E-2</v>
      </c>
      <c r="K4" s="5">
        <f t="shared" ref="K4:K30" si="4">G4-I4</f>
        <v>9.2136204062246883</v>
      </c>
      <c r="L4" s="13">
        <f t="shared" ref="L4:L30" si="5">G4*0.035*24</f>
        <v>26.485200000000006</v>
      </c>
      <c r="M4">
        <f t="shared" ref="M4:M30" si="6">0.035*24</f>
        <v>0.84000000000000008</v>
      </c>
      <c r="O4" s="15" t="s">
        <v>44</v>
      </c>
      <c r="P4" s="15"/>
      <c r="Q4" s="15"/>
      <c r="R4" s="15" t="s">
        <v>45</v>
      </c>
      <c r="S4" s="15" t="s">
        <v>46</v>
      </c>
      <c r="T4" s="15" t="s">
        <v>47</v>
      </c>
      <c r="U4" s="15" t="s">
        <v>48</v>
      </c>
      <c r="V4" s="15" t="s">
        <v>47</v>
      </c>
      <c r="W4" s="15"/>
      <c r="X4" s="15" t="s">
        <v>49</v>
      </c>
      <c r="Y4" s="15" t="s">
        <v>45</v>
      </c>
      <c r="Z4" s="15" t="s">
        <v>49</v>
      </c>
      <c r="AA4" s="15" t="s">
        <v>47</v>
      </c>
      <c r="AB4" s="15" t="s">
        <v>50</v>
      </c>
      <c r="AC4" s="15" t="s">
        <v>50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51</v>
      </c>
      <c r="AP4" s="15" t="s">
        <v>52</v>
      </c>
      <c r="AQ4" s="15" t="s">
        <v>52</v>
      </c>
      <c r="AR4" s="15" t="s">
        <v>53</v>
      </c>
      <c r="AS4" s="15" t="s">
        <v>53</v>
      </c>
      <c r="AT4" s="15" t="s">
        <v>53</v>
      </c>
    </row>
    <row r="5" spans="1:46" x14ac:dyDescent="0.25">
      <c r="A5" s="9">
        <f t="shared" si="1"/>
        <v>23.999999999999993</v>
      </c>
      <c r="B5" s="16"/>
      <c r="C5" s="17">
        <f>C4+$A$2</f>
        <v>68.66666666662789</v>
      </c>
      <c r="D5" s="18">
        <f>(D$8-D$4)/(($C$8-$C$4)/($C5-$C$4))+D$4</f>
        <v>9.2649222797924029</v>
      </c>
      <c r="E5" s="18">
        <f>(E$8-E$4)/(($C$8-$C$4)/($C5-$C$4))+E$4</f>
        <v>8.8670544507768607</v>
      </c>
      <c r="F5" s="42">
        <f t="shared" si="2"/>
        <v>4.6327292488920306E-3</v>
      </c>
      <c r="G5" s="19">
        <f>(G$8-G$4)/(($C$8-$C$4)/($C5-$C$4))+G$4</f>
        <v>26.501191709847596</v>
      </c>
      <c r="H5" s="20"/>
      <c r="I5" s="5">
        <f t="shared" si="0"/>
        <v>17.304030886044657</v>
      </c>
      <c r="J5" s="43">
        <f t="shared" si="3"/>
        <v>4.5675595251469879E-2</v>
      </c>
      <c r="K5" s="5">
        <f t="shared" si="4"/>
        <v>9.197160823802939</v>
      </c>
      <c r="L5" s="13">
        <f t="shared" si="5"/>
        <v>22.261001036271985</v>
      </c>
      <c r="M5">
        <f t="shared" si="6"/>
        <v>0.84000000000000008</v>
      </c>
      <c r="O5" s="21" t="s">
        <v>73</v>
      </c>
      <c r="P5" s="1" t="s">
        <v>13</v>
      </c>
      <c r="Q5" s="21">
        <v>43578.604166666664</v>
      </c>
      <c r="R5" s="22">
        <v>0</v>
      </c>
      <c r="S5" s="22">
        <v>0</v>
      </c>
      <c r="T5" s="22">
        <v>4.8599999999996868</v>
      </c>
      <c r="U5" s="22">
        <v>3.5527136788005009E-13</v>
      </c>
      <c r="V5" s="22">
        <v>4.6184579999997029</v>
      </c>
      <c r="W5" s="22">
        <v>23</v>
      </c>
      <c r="X5" s="47">
        <v>2.4810056144906653E-2</v>
      </c>
      <c r="Y5" s="22">
        <v>1.1640897688681839</v>
      </c>
      <c r="Z5" s="23">
        <v>2.4810056144906653E-2</v>
      </c>
      <c r="AA5" s="24">
        <v>10.020709999999999</v>
      </c>
      <c r="AB5" s="25">
        <v>5.1155221751408138E-2</v>
      </c>
      <c r="AC5" s="25">
        <v>5.3830602705890913E-2</v>
      </c>
      <c r="AD5" s="24">
        <v>73.904339744048045</v>
      </c>
      <c r="AE5" s="24">
        <v>8.7863843976708313</v>
      </c>
      <c r="AF5" s="24"/>
      <c r="AG5" s="24"/>
      <c r="AH5" s="24">
        <v>72.719061943233072</v>
      </c>
      <c r="AI5" s="24">
        <v>8.7863843976708225</v>
      </c>
      <c r="AJ5" s="22">
        <v>42</v>
      </c>
      <c r="AK5" s="24"/>
      <c r="AL5" s="26"/>
      <c r="AM5" s="26"/>
      <c r="AN5" s="26"/>
      <c r="AO5" s="26"/>
      <c r="AP5" s="26">
        <f>J2</f>
        <v>0.22562126971516178</v>
      </c>
      <c r="AQ5" s="27"/>
      <c r="AR5" s="27">
        <v>95.03</v>
      </c>
      <c r="AS5" s="27">
        <v>95.03</v>
      </c>
      <c r="AT5" s="27"/>
    </row>
    <row r="6" spans="1:46" x14ac:dyDescent="0.25">
      <c r="A6" s="9">
        <f t="shared" si="1"/>
        <v>24</v>
      </c>
      <c r="B6" s="16"/>
      <c r="C6" s="17">
        <f>C5+$A$2</f>
        <v>92.66666666662789</v>
      </c>
      <c r="D6" s="18">
        <f>(D$8-D$4)/((C$8-C$4)/(C6-C$4))+D$4</f>
        <v>10.239844559584586</v>
      </c>
      <c r="E6" s="18">
        <f t="shared" ref="E6:E7" si="7">(E$8-E$4)/(($C$8-$C$4)/($C6-$C$4))+E$4</f>
        <v>9.8213039015535131</v>
      </c>
      <c r="F6" s="42">
        <f t="shared" si="2"/>
        <v>4.1687903603100842E-3</v>
      </c>
      <c r="G6" s="19">
        <f t="shared" ref="G6:G7" si="8">(G$8-G$4)/(($C$8-$C$4)/($C6-$C$4))+G$4</f>
        <v>21.472383419695184</v>
      </c>
      <c r="H6" s="20"/>
      <c r="I6" s="5">
        <f t="shared" si="0"/>
        <v>14.544162380722907</v>
      </c>
      <c r="J6" s="43">
        <f t="shared" si="3"/>
        <v>3.0893658092536302E-2</v>
      </c>
      <c r="K6" s="5">
        <f t="shared" si="4"/>
        <v>6.9282210389722767</v>
      </c>
      <c r="L6" s="13">
        <f t="shared" si="5"/>
        <v>18.036802072543956</v>
      </c>
      <c r="M6">
        <f t="shared" si="6"/>
        <v>0.84000000000000008</v>
      </c>
      <c r="O6" s="21" t="s">
        <v>73</v>
      </c>
      <c r="P6" s="1" t="s">
        <v>14</v>
      </c>
      <c r="Q6" s="21">
        <v>43579.649305555555</v>
      </c>
      <c r="R6" s="28">
        <v>0.91666666666424135</v>
      </c>
      <c r="S6" s="28">
        <v>21.999999999941792</v>
      </c>
      <c r="T6" s="22">
        <v>6.8900000000002848</v>
      </c>
      <c r="U6" s="22">
        <v>2.9999999999930083E-2</v>
      </c>
      <c r="V6" s="22">
        <v>6.5661700000002714</v>
      </c>
      <c r="W6" s="22">
        <v>34</v>
      </c>
      <c r="X6" s="47">
        <v>1.5865120323372464E-2</v>
      </c>
      <c r="Y6" s="22">
        <v>1.8204168600463386</v>
      </c>
      <c r="Z6" s="23">
        <v>1.2406243267639843E-2</v>
      </c>
      <c r="AA6" s="24">
        <v>7.4694700000000003</v>
      </c>
      <c r="AB6" s="25">
        <v>2.6896657485150688E-2</v>
      </c>
      <c r="AC6" s="25">
        <v>2.8223145314953502E-2</v>
      </c>
      <c r="AD6" s="24">
        <v>69.693286623293062</v>
      </c>
      <c r="AE6" s="24">
        <v>9.0998227363679529</v>
      </c>
      <c r="AF6" s="24"/>
      <c r="AG6" s="24"/>
      <c r="AH6" s="24">
        <v>68.108670365339179</v>
      </c>
      <c r="AI6" s="24">
        <v>9.0989218539170533</v>
      </c>
      <c r="AJ6" s="22">
        <v>39.33</v>
      </c>
      <c r="AK6" s="24"/>
      <c r="AL6" s="26">
        <v>67.584185314935297</v>
      </c>
      <c r="AM6" s="26">
        <v>7.9370676089431527</v>
      </c>
      <c r="AN6" s="26"/>
      <c r="AO6" s="26"/>
      <c r="AP6" s="26">
        <f>J3</f>
        <v>0.12271800809617919</v>
      </c>
      <c r="AQ6" s="27"/>
      <c r="AR6" s="27">
        <v>95.3</v>
      </c>
      <c r="AS6" s="27">
        <v>95.3</v>
      </c>
      <c r="AT6" s="27"/>
    </row>
    <row r="7" spans="1:46" x14ac:dyDescent="0.25">
      <c r="A7" s="9">
        <f t="shared" si="1"/>
        <v>24</v>
      </c>
      <c r="B7" s="16"/>
      <c r="C7" s="17">
        <f>C6+$A$2</f>
        <v>116.66666666662789</v>
      </c>
      <c r="D7" s="18">
        <f>(D$8-D$4)/((C$8-C$4)/(C7-C$4))+D$4</f>
        <v>11.21476683937677</v>
      </c>
      <c r="E7" s="18">
        <f t="shared" si="7"/>
        <v>10.775553352330165</v>
      </c>
      <c r="F7" s="42">
        <f t="shared" si="2"/>
        <v>3.7893724132928453E-3</v>
      </c>
      <c r="G7" s="19">
        <f t="shared" si="8"/>
        <v>16.443575129542779</v>
      </c>
      <c r="H7" s="20"/>
      <c r="I7" s="5">
        <f t="shared" si="0"/>
        <v>11.784293875401159</v>
      </c>
      <c r="J7" s="43">
        <f t="shared" si="3"/>
        <v>1.8851101071350261E-2</v>
      </c>
      <c r="K7" s="5">
        <f t="shared" si="4"/>
        <v>4.6592812541416198</v>
      </c>
      <c r="L7" s="13">
        <f t="shared" si="5"/>
        <v>13.812603108815937</v>
      </c>
      <c r="M7">
        <f t="shared" si="6"/>
        <v>0.84000000000000008</v>
      </c>
      <c r="O7" s="21" t="s">
        <v>73</v>
      </c>
      <c r="P7" s="1" t="s">
        <v>43</v>
      </c>
      <c r="Q7" s="21">
        <v>43580.59375</v>
      </c>
      <c r="R7" s="28">
        <v>1.8611111111094942</v>
      </c>
      <c r="S7" s="28">
        <v>44.666666666627897</v>
      </c>
      <c r="T7" s="22">
        <v>8.2900000000002194</v>
      </c>
      <c r="U7" s="22">
        <v>3.0000000000285354E-2</v>
      </c>
      <c r="V7" s="22">
        <v>7.9128050000002101</v>
      </c>
      <c r="W7" s="22">
        <v>44</v>
      </c>
      <c r="X7" s="47">
        <v>8.1608331230057195E-3</v>
      </c>
      <c r="Y7" s="22">
        <v>3.5389931503333858</v>
      </c>
      <c r="Z7" s="23">
        <v>7.1425781556233156E-3</v>
      </c>
      <c r="AA7" s="24">
        <v>5.6606199999999998</v>
      </c>
      <c r="AB7" s="25">
        <v>1.6940928831722289E-2</v>
      </c>
      <c r="AC7" s="25">
        <v>1.7748484894418319E-2</v>
      </c>
      <c r="AD7" s="24">
        <v>50.489740473296635</v>
      </c>
      <c r="AE7" s="24">
        <v>2.365953911455664</v>
      </c>
      <c r="AF7" s="24"/>
      <c r="AG7" s="24"/>
      <c r="AH7" s="24">
        <v>49.108492643168624</v>
      </c>
      <c r="AI7" s="24">
        <v>2.3657196820184279</v>
      </c>
      <c r="AJ7" s="22">
        <v>31.53</v>
      </c>
      <c r="AK7" s="24"/>
      <c r="AL7" s="26">
        <v>59.748337742189172</v>
      </c>
      <c r="AM7" s="26">
        <v>10.12102506567156</v>
      </c>
      <c r="AN7" s="26"/>
      <c r="AO7" s="26"/>
      <c r="AP7" s="26">
        <f>J4</f>
        <v>5.6148070317882715E-2</v>
      </c>
      <c r="AQ7" s="27"/>
      <c r="AR7" s="27">
        <v>95.45</v>
      </c>
      <c r="AS7" s="27">
        <v>95.45</v>
      </c>
      <c r="AT7" s="27"/>
    </row>
    <row r="8" spans="1:46" x14ac:dyDescent="0.25">
      <c r="A8" s="9">
        <f t="shared" si="1"/>
        <v>24.500000000058179</v>
      </c>
      <c r="B8" s="1" t="s">
        <v>55</v>
      </c>
      <c r="C8" s="10">
        <f>S8</f>
        <v>141.16666666668607</v>
      </c>
      <c r="D8" s="2">
        <f>T8</f>
        <v>12.210000000000321</v>
      </c>
      <c r="E8" s="2">
        <f>V8</f>
        <v>11.74968300000031</v>
      </c>
      <c r="F8" s="42">
        <f t="shared" si="2"/>
        <v>3.4703636912379E-3</v>
      </c>
      <c r="G8" s="29">
        <f>AJ8</f>
        <v>11.31</v>
      </c>
      <c r="H8" s="11"/>
      <c r="I8" s="5">
        <f t="shared" si="0"/>
        <v>8.9123221576912481</v>
      </c>
      <c r="J8" s="12">
        <f t="shared" si="3"/>
        <v>8.6893118630056321E-3</v>
      </c>
      <c r="K8" s="5">
        <f t="shared" si="4"/>
        <v>2.3976778423087524</v>
      </c>
      <c r="L8" s="13">
        <f t="shared" si="5"/>
        <v>9.5004000000000008</v>
      </c>
      <c r="M8">
        <f t="shared" si="6"/>
        <v>0.84000000000000008</v>
      </c>
      <c r="O8" s="21" t="s">
        <v>73</v>
      </c>
      <c r="P8" s="1" t="s">
        <v>55</v>
      </c>
      <c r="Q8" s="21">
        <v>43584.614583333336</v>
      </c>
      <c r="R8" s="28">
        <v>5.8819444444452529</v>
      </c>
      <c r="S8" s="28">
        <v>141.16666666668607</v>
      </c>
      <c r="T8" s="22">
        <v>12.210000000000321</v>
      </c>
      <c r="U8" s="22">
        <v>5.0000000000238742E-2</v>
      </c>
      <c r="V8" s="22">
        <v>11.74968300000031</v>
      </c>
      <c r="W8" s="22">
        <v>62.5</v>
      </c>
      <c r="X8" s="47">
        <v>4.0124903520743615E-3</v>
      </c>
      <c r="Y8" s="22">
        <v>7.1978073438607026</v>
      </c>
      <c r="Z8" s="23">
        <v>2.1577081227143967E-3</v>
      </c>
      <c r="AA8" s="24">
        <v>3.58622</v>
      </c>
      <c r="AB8" s="25">
        <v>7.287004057984014E-3</v>
      </c>
      <c r="AC8" s="25">
        <v>7.5724868107492592E-3</v>
      </c>
      <c r="AD8" s="24">
        <v>19.725459355115465</v>
      </c>
      <c r="AE8" s="24">
        <v>2.0322937444555107</v>
      </c>
      <c r="AF8" s="24"/>
      <c r="AG8" s="24"/>
      <c r="AH8" s="24">
        <v>18.930661421319776</v>
      </c>
      <c r="AI8" s="24">
        <v>2.031958415987674</v>
      </c>
      <c r="AJ8" s="22">
        <v>11.31</v>
      </c>
      <c r="AK8" s="24"/>
      <c r="AL8" s="26">
        <v>17.394723671981122</v>
      </c>
      <c r="AM8" s="26">
        <v>0.79876221797007674</v>
      </c>
      <c r="AN8" s="26"/>
      <c r="AO8" s="26"/>
      <c r="AP8" s="26">
        <f>J8</f>
        <v>8.6893118630056321E-3</v>
      </c>
      <c r="AQ8" s="27"/>
      <c r="AR8" s="27">
        <v>96.23</v>
      </c>
      <c r="AS8" s="27">
        <v>96.23</v>
      </c>
      <c r="AT8" s="27"/>
    </row>
    <row r="9" spans="1:46" x14ac:dyDescent="0.25">
      <c r="A9" s="9">
        <f t="shared" si="1"/>
        <v>24</v>
      </c>
      <c r="B9" s="16"/>
      <c r="C9" s="17">
        <f>C8+$A$2</f>
        <v>165.16666666668607</v>
      </c>
      <c r="D9" s="18">
        <f>(D$10-D$8)/(($C$10-$C$8)/($C9-$C$8))+D$8</f>
        <v>12.713252595155716</v>
      </c>
      <c r="E9" s="18">
        <f>(E$10-E$8)/(($C$10-$C$8)/($C9-$C$8))+E$8</f>
        <v>12.237256536332186</v>
      </c>
      <c r="F9" s="42">
        <f t="shared" si="2"/>
        <v>1.6829030288294763E-3</v>
      </c>
      <c r="G9" s="19">
        <f>(G$10-G$8)/(($C$10-$C$8)/($C9-$C$8))+G$8</f>
        <v>10.966193771626436</v>
      </c>
      <c r="H9" s="20"/>
      <c r="I9" s="5">
        <f t="shared" si="0"/>
        <v>6.2070596042234385</v>
      </c>
      <c r="J9" s="43">
        <f t="shared" si="3"/>
        <v>1.6533768859905481E-2</v>
      </c>
      <c r="K9" s="5">
        <f t="shared" si="4"/>
        <v>4.7591341674029977</v>
      </c>
      <c r="L9" s="13">
        <f t="shared" si="5"/>
        <v>9.2116027681662072</v>
      </c>
      <c r="M9">
        <f t="shared" si="6"/>
        <v>0.84000000000000008</v>
      </c>
      <c r="O9" s="21" t="s">
        <v>73</v>
      </c>
      <c r="P9" s="1" t="s">
        <v>56</v>
      </c>
      <c r="Q9" s="21">
        <v>43586.621527777781</v>
      </c>
      <c r="R9" s="28">
        <v>7.8888888888905058</v>
      </c>
      <c r="S9" s="28">
        <v>189.33333333337214</v>
      </c>
      <c r="T9" s="22">
        <v>13.220000000000098</v>
      </c>
      <c r="U9" s="22">
        <v>4.0000000000262048E-2</v>
      </c>
      <c r="V9" s="22">
        <v>12.728216000000096</v>
      </c>
      <c r="W9" s="22"/>
      <c r="X9" s="47">
        <v>1.6500113418866993E-3</v>
      </c>
      <c r="Y9" s="22">
        <v>17.503596363348041</v>
      </c>
      <c r="Z9" s="23">
        <v>1.6545505112086452E-3</v>
      </c>
      <c r="AA9" s="24">
        <v>3.5682299999999998</v>
      </c>
      <c r="AB9" s="25">
        <v>6.6965194128547345E-3</v>
      </c>
      <c r="AC9" s="25">
        <v>6.955254894946754E-3</v>
      </c>
      <c r="AD9" s="24">
        <v>17.730749982126259</v>
      </c>
      <c r="AE9" s="24">
        <v>0.36399290945471752</v>
      </c>
      <c r="AF9" s="24"/>
      <c r="AG9" s="24"/>
      <c r="AH9" s="30">
        <v>16.957228283406014</v>
      </c>
      <c r="AI9" s="30">
        <v>0.36394486239066914</v>
      </c>
      <c r="AJ9" s="22">
        <v>10.62</v>
      </c>
      <c r="AK9" s="24"/>
      <c r="AL9" s="26">
        <v>20.347465503681992</v>
      </c>
      <c r="AM9" s="26">
        <v>5.0959007323660446</v>
      </c>
      <c r="AN9" s="26"/>
      <c r="AO9" s="26"/>
      <c r="AP9" s="26">
        <f>J10</f>
        <v>1.533698761452556E-2</v>
      </c>
      <c r="AQ9" s="27"/>
      <c r="AR9" s="27">
        <v>96.28</v>
      </c>
      <c r="AS9" s="27">
        <v>96.28</v>
      </c>
      <c r="AT9" s="27"/>
    </row>
    <row r="10" spans="1:46" x14ac:dyDescent="0.25">
      <c r="A10" s="9">
        <f t="shared" si="1"/>
        <v>24.166666666686069</v>
      </c>
      <c r="B10" s="1" t="s">
        <v>56</v>
      </c>
      <c r="C10" s="10">
        <f>S9</f>
        <v>189.33333333337214</v>
      </c>
      <c r="D10" s="2">
        <f>T9</f>
        <v>13.220000000000098</v>
      </c>
      <c r="E10" s="2">
        <f>V9</f>
        <v>12.728216000000096</v>
      </c>
      <c r="F10" s="42">
        <f t="shared" si="2"/>
        <v>1.617346494164247E-3</v>
      </c>
      <c r="G10" s="29">
        <f>AJ9</f>
        <v>10.62</v>
      </c>
      <c r="H10" s="11"/>
      <c r="I10" s="5">
        <f t="shared" si="0"/>
        <v>5.9933503544401674</v>
      </c>
      <c r="J10" s="12">
        <f t="shared" si="3"/>
        <v>1.533698761452556E-2</v>
      </c>
      <c r="K10" s="5">
        <f t="shared" si="4"/>
        <v>4.6266496455598318</v>
      </c>
      <c r="L10" s="13">
        <f t="shared" si="5"/>
        <v>8.9207999999999998</v>
      </c>
      <c r="M10">
        <f t="shared" si="6"/>
        <v>0.84000000000000008</v>
      </c>
      <c r="O10" s="21" t="s">
        <v>73</v>
      </c>
      <c r="P10" s="1" t="s">
        <v>57</v>
      </c>
      <c r="Q10" s="21">
        <v>43588.607638888891</v>
      </c>
      <c r="R10" s="28">
        <v>9.875</v>
      </c>
      <c r="S10" s="28">
        <v>237</v>
      </c>
      <c r="T10" s="22">
        <v>14.220000000000255</v>
      </c>
      <c r="U10" s="22">
        <v>0</v>
      </c>
      <c r="V10" s="22">
        <v>13.608540000000243</v>
      </c>
      <c r="W10" s="22">
        <v>76</v>
      </c>
      <c r="X10" s="47">
        <v>1.5297606283557646E-3</v>
      </c>
      <c r="Y10" s="22">
        <v>18.879510943077033</v>
      </c>
      <c r="Z10" s="23">
        <v>1.3727563975712937E-3</v>
      </c>
      <c r="AA10" s="24">
        <v>3.5383100000000001</v>
      </c>
      <c r="AB10" s="25">
        <v>6.1733944977554918E-3</v>
      </c>
      <c r="AC10" s="25">
        <v>6.4507779495877656E-3</v>
      </c>
      <c r="AD10" s="24">
        <v>17.566311575033961</v>
      </c>
      <c r="AE10" s="24">
        <v>1.1223114708187136</v>
      </c>
      <c r="AF10" s="24"/>
      <c r="AG10" s="24"/>
      <c r="AH10" s="24">
        <v>16.741994838063903</v>
      </c>
      <c r="AI10" s="24">
        <v>1.1223114708187136</v>
      </c>
      <c r="AJ10" s="22">
        <v>10.26</v>
      </c>
      <c r="AK10" s="24"/>
      <c r="AL10" s="26">
        <v>14.828054622149139</v>
      </c>
      <c r="AM10" s="26">
        <v>0.14155279812127802</v>
      </c>
      <c r="AN10" s="26"/>
      <c r="AO10" s="26"/>
      <c r="AP10" s="26">
        <f>J12</f>
        <v>1.4147064748055813E-2</v>
      </c>
      <c r="AQ10" s="27"/>
      <c r="AR10" s="27">
        <v>95.7</v>
      </c>
      <c r="AS10" s="27">
        <v>95.7</v>
      </c>
      <c r="AT10" s="27"/>
    </row>
    <row r="11" spans="1:46" x14ac:dyDescent="0.25">
      <c r="A11" s="9">
        <f t="shared" si="1"/>
        <v>24</v>
      </c>
      <c r="B11" s="16"/>
      <c r="C11" s="17">
        <f>C10+$A$2</f>
        <v>213.33333333337214</v>
      </c>
      <c r="D11" s="18">
        <f>(D$12-D$10)/(($C$12-$C$10)/($C$11-$C$10))+D$10</f>
        <v>13.72349650349709</v>
      </c>
      <c r="E11" s="18">
        <f>(E$12-E$10)/(($C$12-$C$10)/($C$11-$C$10))+E$10</f>
        <v>13.171456055944587</v>
      </c>
      <c r="F11" s="42">
        <f t="shared" si="2"/>
        <v>1.5574417749927953E-3</v>
      </c>
      <c r="G11" s="19">
        <f>(G$12-G$10)/(($C$12-$C$10)/($C$11-$C$10))+G$10</f>
        <v>10.438741258741111</v>
      </c>
      <c r="H11" s="20"/>
      <c r="I11" s="5">
        <f t="shared" si="0"/>
        <v>5.8283795753185599</v>
      </c>
      <c r="J11" s="43">
        <f t="shared" si="3"/>
        <v>1.4834041377898278E-2</v>
      </c>
      <c r="K11" s="5">
        <f t="shared" si="4"/>
        <v>4.6103616834225507</v>
      </c>
      <c r="L11" s="13">
        <f t="shared" si="5"/>
        <v>8.7685426573425342</v>
      </c>
      <c r="M11">
        <f t="shared" si="6"/>
        <v>0.84000000000000008</v>
      </c>
      <c r="O11" s="21" t="s">
        <v>73</v>
      </c>
      <c r="P11" s="1" t="s">
        <v>58</v>
      </c>
      <c r="Q11" s="21">
        <v>43592.607638888891</v>
      </c>
      <c r="R11" s="28">
        <v>13.875</v>
      </c>
      <c r="S11" s="28">
        <v>333</v>
      </c>
      <c r="T11" s="22">
        <v>16.250000000000142</v>
      </c>
      <c r="U11" s="22">
        <v>9.9999999996214228E-3</v>
      </c>
      <c r="V11" s="22">
        <v>15.460250000000135</v>
      </c>
      <c r="W11" s="22">
        <v>82</v>
      </c>
      <c r="X11" s="47">
        <v>1.3900362958400257E-3</v>
      </c>
      <c r="Y11" s="22">
        <v>20.777250644291723</v>
      </c>
      <c r="Z11" s="23">
        <v>1.0291799983749186E-3</v>
      </c>
      <c r="AA11" s="24">
        <v>3.476</v>
      </c>
      <c r="AB11" s="25">
        <v>5.3070618559812165E-3</v>
      </c>
      <c r="AC11" s="25">
        <v>5.5781604540479464E-3</v>
      </c>
      <c r="AD11" s="24">
        <v>14.027311074569242</v>
      </c>
      <c r="AE11" s="24">
        <v>0.82909496042463593</v>
      </c>
      <c r="AF11" s="24"/>
      <c r="AG11" s="24"/>
      <c r="AH11" s="24">
        <v>13.275096518195459</v>
      </c>
      <c r="AI11" s="24">
        <v>0.82906760029094295</v>
      </c>
      <c r="AJ11" s="22">
        <v>8.2799999999999994</v>
      </c>
      <c r="AK11" s="24"/>
      <c r="AL11" s="26">
        <v>11.760920855079716</v>
      </c>
      <c r="AM11" s="26">
        <v>0.11122005566671885</v>
      </c>
      <c r="AN11" s="26"/>
      <c r="AO11" s="26"/>
      <c r="AP11" s="26">
        <f>J16</f>
        <v>9.4781516519821269E-3</v>
      </c>
      <c r="AQ11" s="27"/>
      <c r="AR11" s="27">
        <v>95.14</v>
      </c>
      <c r="AS11" s="27">
        <v>95.14</v>
      </c>
      <c r="AT11" s="27"/>
    </row>
    <row r="12" spans="1:46" x14ac:dyDescent="0.25">
      <c r="A12" s="9">
        <f t="shared" si="1"/>
        <v>23.666666666627862</v>
      </c>
      <c r="B12" s="1" t="s">
        <v>57</v>
      </c>
      <c r="C12" s="10">
        <f>S10</f>
        <v>237</v>
      </c>
      <c r="D12" s="2">
        <f>T10</f>
        <v>14.220000000000255</v>
      </c>
      <c r="E12" s="2">
        <f>V10</f>
        <v>13.608540000000243</v>
      </c>
      <c r="F12" s="42">
        <f t="shared" si="2"/>
        <v>1.5016896064139322E-3</v>
      </c>
      <c r="G12" s="29">
        <f>AJ10</f>
        <v>10.26</v>
      </c>
      <c r="H12" s="11"/>
      <c r="I12" s="5">
        <f t="shared" si="0"/>
        <v>5.7768429984931364</v>
      </c>
      <c r="J12" s="12">
        <f t="shared" si="3"/>
        <v>1.4147064748055813E-2</v>
      </c>
      <c r="K12" s="5">
        <f t="shared" si="4"/>
        <v>4.4831570015068634</v>
      </c>
      <c r="L12" s="13">
        <f t="shared" si="5"/>
        <v>8.6184000000000012</v>
      </c>
      <c r="M12">
        <f t="shared" si="6"/>
        <v>0.84000000000000008</v>
      </c>
      <c r="O12" s="21" t="s">
        <v>73</v>
      </c>
      <c r="P12" s="1" t="s">
        <v>59</v>
      </c>
      <c r="Q12" s="21">
        <v>43595.59375</v>
      </c>
      <c r="R12" s="28">
        <v>16.861111111109494</v>
      </c>
      <c r="S12" s="28">
        <v>404.66666666662786</v>
      </c>
      <c r="T12" s="22">
        <v>17.200000000000415</v>
      </c>
      <c r="U12" s="22">
        <v>0</v>
      </c>
      <c r="V12" s="22">
        <v>16.305600000000393</v>
      </c>
      <c r="W12" s="22">
        <v>84</v>
      </c>
      <c r="X12" s="47">
        <v>7.9278802386568102E-4</v>
      </c>
      <c r="Y12" s="22">
        <v>36.429829480148996</v>
      </c>
      <c r="Z12" s="23">
        <v>8.5800124589557197E-4</v>
      </c>
      <c r="AA12" s="24">
        <v>3.5998899999999998</v>
      </c>
      <c r="AB12" s="25">
        <v>5.1926437799701079E-3</v>
      </c>
      <c r="AC12" s="25">
        <v>5.4774723417406199E-3</v>
      </c>
      <c r="AD12" s="24">
        <v>11.710874383355971</v>
      </c>
      <c r="AE12" s="24">
        <v>0.5257675358790368</v>
      </c>
      <c r="AF12" s="24"/>
      <c r="AG12" s="24"/>
      <c r="AH12" s="30">
        <v>11.04616515335667</v>
      </c>
      <c r="AI12" s="30">
        <v>0.5257675358790368</v>
      </c>
      <c r="AJ12" s="22">
        <v>7</v>
      </c>
      <c r="AK12" s="24"/>
      <c r="AL12" s="26">
        <v>11.053120754986773</v>
      </c>
      <c r="AM12" s="26">
        <v>0.46510205096991752</v>
      </c>
      <c r="AN12" s="26"/>
      <c r="AO12" s="26"/>
      <c r="AP12" s="26">
        <f>J19</f>
        <v>7.5595399925811792E-3</v>
      </c>
      <c r="AQ12" s="27"/>
      <c r="AR12" s="27">
        <v>94.8</v>
      </c>
      <c r="AS12" s="27">
        <v>94.8</v>
      </c>
      <c r="AT12" s="27"/>
    </row>
    <row r="13" spans="1:46" x14ac:dyDescent="0.25">
      <c r="A13" s="9">
        <f t="shared" si="1"/>
        <v>24</v>
      </c>
      <c r="B13" s="16"/>
      <c r="C13" s="17">
        <f>C12+$A$2</f>
        <v>261</v>
      </c>
      <c r="D13" s="18">
        <f>(D$16-D$12)/(($C$16-$C$12)/($C13-$C$12))+D$12</f>
        <v>14.727500000000227</v>
      </c>
      <c r="E13" s="18">
        <f>(E$16-E$12)/(($C$16-$C$12)/($C13-$C$12))+E$12</f>
        <v>14.071467500000216</v>
      </c>
      <c r="F13" s="42">
        <f t="shared" si="2"/>
        <v>1.4611279182753295E-3</v>
      </c>
      <c r="G13" s="19">
        <f>(G$16-G$12)/(($C$16-$C$12)/($C13-$C$12))+G$12</f>
        <v>9.7650000000000006</v>
      </c>
      <c r="H13" s="20"/>
      <c r="I13" s="5">
        <f t="shared" si="0"/>
        <v>5.6308073863247108</v>
      </c>
      <c r="J13" s="43">
        <f t="shared" si="3"/>
        <v>1.2446385758370976E-2</v>
      </c>
      <c r="K13" s="5">
        <f t="shared" si="4"/>
        <v>4.1341926136752898</v>
      </c>
      <c r="L13" s="13">
        <f t="shared" si="5"/>
        <v>8.2026000000000003</v>
      </c>
      <c r="M13">
        <f t="shared" si="6"/>
        <v>0.84000000000000008</v>
      </c>
      <c r="O13" s="21" t="s">
        <v>73</v>
      </c>
      <c r="P13" s="1" t="s">
        <v>60</v>
      </c>
      <c r="Q13" s="21">
        <v>43598.59375</v>
      </c>
      <c r="R13" s="28">
        <v>19.861111111109494</v>
      </c>
      <c r="S13" s="28">
        <v>476.66666666662786</v>
      </c>
      <c r="T13" s="22">
        <v>18.229999999999791</v>
      </c>
      <c r="U13" s="22">
        <v>9.9999999996214228E-3</v>
      </c>
      <c r="V13" s="22">
        <v>17.003120999999805</v>
      </c>
      <c r="W13" s="22">
        <v>86</v>
      </c>
      <c r="X13" s="47">
        <v>8.0776673432122722E-4</v>
      </c>
      <c r="Y13" s="22">
        <v>35.75429798752495</v>
      </c>
      <c r="Z13" s="23">
        <v>7.266484388965841E-4</v>
      </c>
      <c r="AA13" s="24">
        <v>3.5097800000000001</v>
      </c>
      <c r="AB13" s="25">
        <v>4.7766230859172506E-3</v>
      </c>
      <c r="AC13" s="25">
        <v>5.1212856072877138E-3</v>
      </c>
      <c r="AD13" s="24">
        <v>12.118395653106456</v>
      </c>
      <c r="AE13" s="24">
        <v>5.0554570757600462E-2</v>
      </c>
      <c r="AF13" s="24"/>
      <c r="AG13" s="24"/>
      <c r="AH13" s="24">
        <v>11.389365089011234</v>
      </c>
      <c r="AI13" s="24">
        <v>5.0552902456765525E-2</v>
      </c>
      <c r="AJ13" s="22">
        <v>7.28</v>
      </c>
      <c r="AK13" s="24"/>
      <c r="AL13" s="26">
        <v>11.968256237935224</v>
      </c>
      <c r="AM13" s="26">
        <v>0.34377108115167804</v>
      </c>
      <c r="AN13" s="26"/>
      <c r="AO13" s="26"/>
      <c r="AP13" s="26">
        <f>J22</f>
        <v>8.2309367239668235E-3</v>
      </c>
      <c r="AQ13" s="27"/>
      <c r="AR13" s="27">
        <v>93.27</v>
      </c>
      <c r="AS13" s="27">
        <v>93.27</v>
      </c>
      <c r="AT13" s="27"/>
    </row>
    <row r="14" spans="1:46" x14ac:dyDescent="0.25">
      <c r="A14" s="9">
        <f t="shared" si="1"/>
        <v>24</v>
      </c>
      <c r="B14" s="16"/>
      <c r="C14" s="17">
        <f>C13+$A$2</f>
        <v>285</v>
      </c>
      <c r="D14" s="18">
        <f t="shared" ref="D14:E15" si="9">(D$16-D$12)/(($C$16-$C$12)/($C14-$C$12))+D$12</f>
        <v>15.235000000000198</v>
      </c>
      <c r="E14" s="18">
        <f t="shared" si="9"/>
        <v>14.534395000000188</v>
      </c>
      <c r="F14" s="42">
        <f t="shared" si="2"/>
        <v>1.411621584331857E-3</v>
      </c>
      <c r="G14" s="19">
        <f t="shared" ref="G14:G15" si="10">(G$16-G$12)/(($C$16-$C$12)/($C14-$C$12))+G$12</f>
        <v>9.27</v>
      </c>
      <c r="H14" s="20"/>
      <c r="I14" s="5">
        <f t="shared" si="0"/>
        <v>5.3591456264581678</v>
      </c>
      <c r="J14" s="43">
        <f t="shared" si="3"/>
        <v>1.139292797511284E-2</v>
      </c>
      <c r="K14" s="5">
        <f t="shared" si="4"/>
        <v>3.9108543735418317</v>
      </c>
      <c r="L14" s="13">
        <f t="shared" si="5"/>
        <v>7.7868000000000004</v>
      </c>
      <c r="M14">
        <f t="shared" si="6"/>
        <v>0.84000000000000008</v>
      </c>
      <c r="O14" s="1" t="s">
        <v>73</v>
      </c>
      <c r="P14" s="1" t="s">
        <v>61</v>
      </c>
      <c r="Q14" s="21">
        <v>43602.59375</v>
      </c>
      <c r="R14" s="28">
        <v>23.861111111109494</v>
      </c>
      <c r="S14" s="28">
        <v>572.66666666662786</v>
      </c>
      <c r="T14" s="22">
        <v>19.699999999999918</v>
      </c>
      <c r="U14" s="22">
        <v>2.000000000030866E-2</v>
      </c>
      <c r="V14" s="22">
        <v>18.289479999999923</v>
      </c>
      <c r="W14" s="22">
        <v>94</v>
      </c>
      <c r="X14" s="47">
        <v>8.078129901393597E-4</v>
      </c>
      <c r="Y14" s="22">
        <v>35.752250676667913</v>
      </c>
      <c r="Z14" s="23">
        <v>5.9442335313385013E-4</v>
      </c>
      <c r="AA14" s="24">
        <v>3.5139200000000002</v>
      </c>
      <c r="AB14" s="25">
        <v>4.4254087557721198E-3</v>
      </c>
      <c r="AC14" s="25">
        <v>4.7667048209523045E-3</v>
      </c>
      <c r="AD14" s="24">
        <v>17.294630728533637</v>
      </c>
      <c r="AE14" s="24">
        <v>0.55610027833359599</v>
      </c>
      <c r="AF14" s="24"/>
      <c r="AG14" s="24"/>
      <c r="AH14" s="24">
        <v>16.17030678487167</v>
      </c>
      <c r="AI14" s="24">
        <v>0.55606357571522536</v>
      </c>
      <c r="AJ14" s="22">
        <v>9.9499999999999993</v>
      </c>
      <c r="AK14" s="22"/>
      <c r="AL14" s="26">
        <v>14.62071923929363</v>
      </c>
      <c r="AM14" s="26">
        <v>1.3851952387582338</v>
      </c>
      <c r="AN14" s="26"/>
      <c r="AO14" s="26"/>
      <c r="AP14" s="26">
        <f>J26</f>
        <v>1.1160158505881583E-2</v>
      </c>
      <c r="AQ14" s="27"/>
      <c r="AR14" s="27">
        <v>92.84</v>
      </c>
      <c r="AS14" s="27">
        <v>92.84</v>
      </c>
      <c r="AT14" s="27"/>
    </row>
    <row r="15" spans="1:46" x14ac:dyDescent="0.25">
      <c r="A15" s="9">
        <f t="shared" si="1"/>
        <v>24</v>
      </c>
      <c r="B15" s="16"/>
      <c r="C15" s="17">
        <f>C14+$A$2</f>
        <v>309</v>
      </c>
      <c r="D15" s="18">
        <f t="shared" si="9"/>
        <v>15.74250000000017</v>
      </c>
      <c r="E15" s="18">
        <f t="shared" si="9"/>
        <v>14.997322500000163</v>
      </c>
      <c r="F15" s="42">
        <f t="shared" si="2"/>
        <v>1.3653603726285855E-3</v>
      </c>
      <c r="G15" s="19">
        <f t="shared" si="10"/>
        <v>8.7749999999999986</v>
      </c>
      <c r="H15" s="20"/>
      <c r="I15" s="5">
        <f t="shared" si="0"/>
        <v>5.087483866591624</v>
      </c>
      <c r="J15" s="43">
        <f t="shared" si="3"/>
        <v>1.04055245387391E-2</v>
      </c>
      <c r="K15" s="5">
        <f t="shared" si="4"/>
        <v>3.6875161334083746</v>
      </c>
      <c r="L15" s="13">
        <f t="shared" si="5"/>
        <v>7.3709999999999996</v>
      </c>
      <c r="M15">
        <f t="shared" si="6"/>
        <v>0.84000000000000008</v>
      </c>
      <c r="O15" s="1" t="s">
        <v>73</v>
      </c>
      <c r="P15" s="1" t="s">
        <v>62</v>
      </c>
      <c r="Q15" s="21">
        <v>43606.607638888891</v>
      </c>
      <c r="R15" s="28">
        <v>27.875</v>
      </c>
      <c r="S15" s="28">
        <v>669.25000000011642</v>
      </c>
      <c r="T15" s="22">
        <v>20.809999999999818</v>
      </c>
      <c r="U15" s="22">
        <v>2.9999999999930083E-2</v>
      </c>
      <c r="V15" s="22">
        <v>19.193062999999835</v>
      </c>
      <c r="W15" s="22">
        <v>94</v>
      </c>
      <c r="X15" s="47">
        <v>5.6754103187065593E-4</v>
      </c>
      <c r="Y15" s="22">
        <v>50.888184116198204</v>
      </c>
      <c r="Z15" s="23">
        <v>4.9546086358802789E-4</v>
      </c>
      <c r="AA15" s="24">
        <v>3.4444499999999998</v>
      </c>
      <c r="AB15" s="25">
        <v>4.1065352180838285E-3</v>
      </c>
      <c r="AC15" s="25">
        <v>4.4524940020425324E-3</v>
      </c>
      <c r="AD15" s="24">
        <v>23.436047758633016</v>
      </c>
      <c r="AE15" s="24">
        <v>4.7723514795173818</v>
      </c>
      <c r="AF15" s="24"/>
      <c r="AG15" s="24"/>
      <c r="AH15" s="24">
        <v>21.826624050904424</v>
      </c>
      <c r="AI15" s="24">
        <v>4.7718790167209102</v>
      </c>
      <c r="AJ15" s="22">
        <v>13.07</v>
      </c>
      <c r="AK15" s="22"/>
      <c r="AL15" s="26">
        <v>18.738828912561665</v>
      </c>
      <c r="AM15" s="26">
        <v>3.0332742454559192E-2</v>
      </c>
      <c r="AN15" s="26"/>
      <c r="AO15" s="26"/>
      <c r="AP15" s="26">
        <f>J30</f>
        <v>1.3710796862777798E-2</v>
      </c>
      <c r="AQ15" s="27"/>
      <c r="AR15" s="27">
        <v>92.23</v>
      </c>
      <c r="AS15" s="27">
        <v>92.23</v>
      </c>
      <c r="AT15" s="27"/>
    </row>
    <row r="16" spans="1:46" x14ac:dyDescent="0.25">
      <c r="A16" s="9">
        <f t="shared" si="1"/>
        <v>24</v>
      </c>
      <c r="B16" s="16" t="s">
        <v>58</v>
      </c>
      <c r="C16" s="10">
        <f>S11</f>
        <v>333</v>
      </c>
      <c r="D16" s="2">
        <f>T11</f>
        <v>16.250000000000142</v>
      </c>
      <c r="E16" s="2">
        <f>V11</f>
        <v>15.460250000000135</v>
      </c>
      <c r="F16" s="42">
        <f t="shared" si="2"/>
        <v>1.3220353081243245E-3</v>
      </c>
      <c r="G16" s="29">
        <f>AJ11</f>
        <v>8.2799999999999994</v>
      </c>
      <c r="H16" s="11"/>
      <c r="I16" s="5">
        <f t="shared" si="0"/>
        <v>4.815822106725081</v>
      </c>
      <c r="J16" s="12">
        <f t="shared" si="3"/>
        <v>9.4781516519821269E-3</v>
      </c>
      <c r="K16" s="5">
        <f t="shared" si="4"/>
        <v>3.4641778932749183</v>
      </c>
      <c r="L16" s="13">
        <f t="shared" si="5"/>
        <v>6.9551999999999996</v>
      </c>
      <c r="M16">
        <f t="shared" si="6"/>
        <v>0.84000000000000008</v>
      </c>
      <c r="S16" s="31"/>
      <c r="T16" s="32"/>
      <c r="U16" s="33"/>
      <c r="V16" s="1"/>
      <c r="W16" s="34"/>
      <c r="X16" s="35"/>
      <c r="Y16" s="36"/>
      <c r="Z16" s="35"/>
      <c r="AA16" s="35"/>
      <c r="AB16" s="36"/>
      <c r="AC16" s="36"/>
      <c r="AD16" s="36"/>
      <c r="AE16" s="36"/>
      <c r="AF16" s="38"/>
      <c r="AG16" s="38"/>
      <c r="AH16" s="38"/>
      <c r="AI16" s="38"/>
      <c r="AJ16" s="38"/>
      <c r="AK16" s="1"/>
    </row>
    <row r="17" spans="1:37" x14ac:dyDescent="0.25">
      <c r="A17" s="9">
        <f t="shared" si="1"/>
        <v>24</v>
      </c>
      <c r="C17" s="17">
        <f>C16+$A$2</f>
        <v>357</v>
      </c>
      <c r="D17" s="18">
        <f>(D$19-D$16)/(($C$19-$C$16)/($C17-$C$16))+D$16</f>
        <v>16.568139534884125</v>
      </c>
      <c r="E17" s="18">
        <f>(E$19-E$16)/(($C$19-$C$16)/($C17-$C$16))+E$16</f>
        <v>15.743343953488747</v>
      </c>
      <c r="F17" s="42">
        <f t="shared" si="2"/>
        <v>8.0785988471086866E-4</v>
      </c>
      <c r="G17" s="19">
        <f>(G$19-G$16)/(($C$19-$C$16)/($C17-$C$16))+G$16</f>
        <v>7.8513488372090698</v>
      </c>
      <c r="H17" s="20"/>
      <c r="I17" s="5">
        <f t="shared" si="0"/>
        <v>4.5441603468585381</v>
      </c>
      <c r="J17" s="43">
        <f t="shared" si="3"/>
        <v>8.8322851936012154E-3</v>
      </c>
      <c r="K17" s="5">
        <f t="shared" si="4"/>
        <v>3.3071884903505318</v>
      </c>
      <c r="L17" s="13">
        <f t="shared" si="5"/>
        <v>6.5951330232556202</v>
      </c>
      <c r="M17">
        <f t="shared" si="6"/>
        <v>0.84000000000000008</v>
      </c>
      <c r="S17" s="31"/>
      <c r="T17" s="32"/>
      <c r="U17" s="33"/>
      <c r="V17" s="1"/>
      <c r="W17" s="34"/>
      <c r="X17" s="35"/>
      <c r="Y17" s="48"/>
      <c r="Z17" s="35"/>
      <c r="AA17" s="35"/>
      <c r="AB17" s="36"/>
      <c r="AC17" s="36"/>
      <c r="AD17" s="36"/>
      <c r="AE17" s="36"/>
      <c r="AF17" s="38"/>
      <c r="AG17" s="38"/>
      <c r="AH17" s="38"/>
      <c r="AI17" s="38"/>
      <c r="AJ17" s="38"/>
      <c r="AK17" s="1"/>
    </row>
    <row r="18" spans="1:37" x14ac:dyDescent="0.25">
      <c r="A18" s="9">
        <f t="shared" si="1"/>
        <v>24</v>
      </c>
      <c r="C18" s="17">
        <f>C17+$A$2</f>
        <v>381</v>
      </c>
      <c r="D18" s="18">
        <f>(D$19-D$16)/(($C$19-$C$16)/($C18-$C$16))+D$16</f>
        <v>16.886279069768111</v>
      </c>
      <c r="E18" s="18">
        <f>(E$19-E$16)/(($C$19-$C$16)/($C18-$C$16))+E$16</f>
        <v>16.026437906977357</v>
      </c>
      <c r="F18" s="42">
        <f t="shared" si="2"/>
        <v>7.9249403319629622E-4</v>
      </c>
      <c r="G18" s="19">
        <f>(G$19-G$16)/(($C$19-$C$16)/($C18-$C$16))+G$16</f>
        <v>7.4226976744181403</v>
      </c>
      <c r="H18" s="20"/>
      <c r="I18" s="5">
        <f t="shared" si="0"/>
        <v>4.3089116008936417</v>
      </c>
      <c r="J18" s="43">
        <f t="shared" si="3"/>
        <v>8.1675780442359413E-3</v>
      </c>
      <c r="K18" s="5">
        <f t="shared" si="4"/>
        <v>3.1137860735244987</v>
      </c>
      <c r="L18" s="13">
        <f t="shared" si="5"/>
        <v>6.2350660465112382</v>
      </c>
      <c r="M18">
        <f t="shared" si="6"/>
        <v>0.84000000000000008</v>
      </c>
      <c r="O18" s="1"/>
      <c r="P18" s="34"/>
      <c r="Q18" s="35"/>
      <c r="R18" s="36"/>
      <c r="S18" s="35"/>
      <c r="T18" s="35"/>
      <c r="U18" s="38"/>
      <c r="V18" s="38"/>
      <c r="W18" s="38"/>
      <c r="X18" s="38"/>
      <c r="Y18" s="48"/>
      <c r="Z18" s="38"/>
      <c r="AA18" s="38"/>
      <c r="AB18" s="38"/>
      <c r="AC18" s="38"/>
      <c r="AD18" s="1"/>
    </row>
    <row r="19" spans="1:37" x14ac:dyDescent="0.25">
      <c r="A19" s="9">
        <f t="shared" si="1"/>
        <v>23.666666666627862</v>
      </c>
      <c r="B19" s="1" t="s">
        <v>59</v>
      </c>
      <c r="C19" s="10">
        <f>S12</f>
        <v>404.66666666662786</v>
      </c>
      <c r="D19" s="2">
        <f>T12</f>
        <v>17.200000000000415</v>
      </c>
      <c r="E19" s="2">
        <f>V12</f>
        <v>16.305600000000393</v>
      </c>
      <c r="F19" s="42">
        <f t="shared" si="2"/>
        <v>7.7780201467328924E-4</v>
      </c>
      <c r="G19" s="29">
        <f>AJ12</f>
        <v>7</v>
      </c>
      <c r="H19" s="11"/>
      <c r="I19" s="5">
        <f t="shared" si="0"/>
        <v>4.1077518857445963</v>
      </c>
      <c r="J19" s="12">
        <f t="shared" si="3"/>
        <v>7.5595399925811792E-3</v>
      </c>
      <c r="K19" s="5">
        <f t="shared" si="4"/>
        <v>2.8922481142554037</v>
      </c>
      <c r="L19" s="13">
        <f t="shared" si="5"/>
        <v>5.8800000000000008</v>
      </c>
      <c r="M19">
        <f t="shared" si="6"/>
        <v>0.84000000000000008</v>
      </c>
      <c r="Y19" s="48"/>
    </row>
    <row r="20" spans="1:37" x14ac:dyDescent="0.25">
      <c r="A20" s="9">
        <f t="shared" si="1"/>
        <v>24</v>
      </c>
      <c r="C20" s="17">
        <f>C19+$A$2</f>
        <v>428.66666666662786</v>
      </c>
      <c r="D20" s="18">
        <f>(D$22-D$19)/(($C$22-$C$19)/($C20-$C$19))+D$19</f>
        <v>17.543333333333539</v>
      </c>
      <c r="E20" s="18">
        <f>(E$22-E$19)/(($C$22-$C$19)/($C20-$C$19))+E$19</f>
        <v>16.538107000000196</v>
      </c>
      <c r="F20" s="42">
        <f t="shared" si="2"/>
        <v>8.2352611992325513E-4</v>
      </c>
      <c r="G20" s="19">
        <f>(G$22-G$19)/(($C$22-$C$19)/($C20-$C$19))+G$19</f>
        <v>7.0933333333333337</v>
      </c>
      <c r="H20" s="20"/>
      <c r="I20" s="5">
        <f t="shared" si="0"/>
        <v>3.8416814526581846</v>
      </c>
      <c r="J20" s="43">
        <f t="shared" si="3"/>
        <v>8.2503168736786491E-3</v>
      </c>
      <c r="K20" s="5">
        <f t="shared" si="4"/>
        <v>3.2516518806751491</v>
      </c>
      <c r="L20" s="13">
        <f t="shared" si="5"/>
        <v>5.958400000000001</v>
      </c>
      <c r="M20">
        <f t="shared" si="6"/>
        <v>0.84000000000000008</v>
      </c>
      <c r="Y20" s="48"/>
    </row>
    <row r="21" spans="1:37" x14ac:dyDescent="0.25">
      <c r="A21" s="9">
        <f t="shared" si="1"/>
        <v>24</v>
      </c>
      <c r="C21" s="17">
        <f>C20+$A$2</f>
        <v>452.66666666662786</v>
      </c>
      <c r="D21" s="18">
        <f>(D$22-D$19)/(($C$22-$C$19)/($C21-$C$19))+D$19</f>
        <v>17.886666666666667</v>
      </c>
      <c r="E21" s="18">
        <f>(E$22-E$19)/(($C$22-$C$19)/($C21-$C$19))+E$19</f>
        <v>16.770614000000002</v>
      </c>
      <c r="F21" s="42">
        <f t="shared" si="2"/>
        <v>8.075644013241126E-4</v>
      </c>
      <c r="G21" s="19">
        <f>(G$22-G$19)/(($C$22-$C$19)/($C21-$C$19))+G$19</f>
        <v>7.1866666666666665</v>
      </c>
      <c r="H21" s="20"/>
      <c r="I21" s="5">
        <f t="shared" si="0"/>
        <v>3.8929038720269609</v>
      </c>
      <c r="J21" s="43">
        <f t="shared" si="3"/>
        <v>8.2404915183215983E-3</v>
      </c>
      <c r="K21" s="5">
        <f t="shared" si="4"/>
        <v>3.2937627946397057</v>
      </c>
      <c r="L21" s="13">
        <f t="shared" si="5"/>
        <v>6.0367999999999995</v>
      </c>
      <c r="M21">
        <f t="shared" si="6"/>
        <v>0.84000000000000008</v>
      </c>
      <c r="Y21" s="49"/>
    </row>
    <row r="22" spans="1:37" x14ac:dyDescent="0.25">
      <c r="A22" s="9">
        <f t="shared" si="1"/>
        <v>24</v>
      </c>
      <c r="B22" s="16" t="s">
        <v>60</v>
      </c>
      <c r="C22" s="10">
        <f>S13</f>
        <v>476.66666666662786</v>
      </c>
      <c r="D22" s="2">
        <f>T13</f>
        <v>18.229999999999791</v>
      </c>
      <c r="E22" s="2">
        <f>V13</f>
        <v>17.003120999999805</v>
      </c>
      <c r="F22" s="42">
        <f t="shared" si="2"/>
        <v>7.9220968171632596E-4</v>
      </c>
      <c r="G22" s="29">
        <f>AJ13</f>
        <v>7.28</v>
      </c>
      <c r="H22" s="11"/>
      <c r="I22" s="5">
        <f t="shared" si="0"/>
        <v>3.9441262913957362</v>
      </c>
      <c r="J22" s="12">
        <f t="shared" si="3"/>
        <v>8.2309367239668235E-3</v>
      </c>
      <c r="K22" s="5">
        <f t="shared" si="4"/>
        <v>3.335873708604264</v>
      </c>
      <c r="L22" s="13">
        <f t="shared" si="5"/>
        <v>6.1152000000000006</v>
      </c>
      <c r="M22">
        <f t="shared" si="6"/>
        <v>0.84000000000000008</v>
      </c>
      <c r="Y22" s="48"/>
    </row>
    <row r="23" spans="1:37" x14ac:dyDescent="0.25">
      <c r="A23" s="9">
        <f t="shared" si="1"/>
        <v>24</v>
      </c>
      <c r="C23" s="17">
        <f>C22+$A$2</f>
        <v>500.66666666662786</v>
      </c>
      <c r="D23" s="18">
        <f>(D$26-D$22)/(($C$26-$C$22)/($C23-$C$22))+D$22</f>
        <v>18.597499999999823</v>
      </c>
      <c r="E23" s="18">
        <f>(E$26-E$22)/(($C$26-$C$22)/($C23-$C$22))+E$22</f>
        <v>17.324710749999834</v>
      </c>
      <c r="F23" s="42">
        <f t="shared" si="2"/>
        <v>8.3160726636623749E-4</v>
      </c>
      <c r="G23" s="19">
        <f>(G$26-G$22)/(($C$26-$C$22)/($C23-$C$22))+G$22</f>
        <v>7.9474999999999998</v>
      </c>
      <c r="H23" s="20"/>
      <c r="I23" s="5">
        <f t="shared" si="0"/>
        <v>3.995348710764512</v>
      </c>
      <c r="J23" s="43">
        <f t="shared" si="3"/>
        <v>9.5941375839919581E-3</v>
      </c>
      <c r="K23" s="5">
        <f t="shared" si="4"/>
        <v>3.9521512892354878</v>
      </c>
      <c r="L23" s="13">
        <f t="shared" si="5"/>
        <v>6.6759000000000004</v>
      </c>
      <c r="M23">
        <f t="shared" si="6"/>
        <v>0.84000000000000008</v>
      </c>
      <c r="Y23" s="48"/>
    </row>
    <row r="24" spans="1:37" x14ac:dyDescent="0.25">
      <c r="A24" s="9">
        <f t="shared" si="1"/>
        <v>24</v>
      </c>
      <c r="C24" s="17">
        <f>C23+$A$2</f>
        <v>524.66666666662786</v>
      </c>
      <c r="D24" s="18">
        <f t="shared" ref="D24:E25" si="11">(D$26-D$22)/(($C$26-$C$22)/($C24-$C$22))+D$22</f>
        <v>18.964999999999854</v>
      </c>
      <c r="E24" s="18">
        <f t="shared" si="11"/>
        <v>17.646300499999864</v>
      </c>
      <c r="F24" s="42">
        <f t="shared" si="2"/>
        <v>8.153338357293681E-4</v>
      </c>
      <c r="G24" s="19">
        <f t="shared" ref="G24:G25" si="12">(G$26-G$22)/(($C$26-$C$22)/($C24-$C$22))+G$22</f>
        <v>8.6150000000000002</v>
      </c>
      <c r="H24" s="20"/>
      <c r="I24" s="5">
        <f t="shared" si="0"/>
        <v>4.3616804778572744</v>
      </c>
      <c r="J24" s="43">
        <f t="shared" si="3"/>
        <v>1.0135345843391843E-2</v>
      </c>
      <c r="K24" s="5">
        <f t="shared" si="4"/>
        <v>4.2533195221427258</v>
      </c>
      <c r="L24" s="13">
        <f t="shared" si="5"/>
        <v>7.236600000000001</v>
      </c>
      <c r="M24">
        <f t="shared" si="6"/>
        <v>0.84000000000000008</v>
      </c>
      <c r="Y24" s="48"/>
    </row>
    <row r="25" spans="1:37" x14ac:dyDescent="0.25">
      <c r="A25" s="9">
        <f t="shared" si="1"/>
        <v>24</v>
      </c>
      <c r="C25" s="17">
        <f>C24+$A$2</f>
        <v>548.66666666662786</v>
      </c>
      <c r="D25" s="18">
        <f t="shared" si="11"/>
        <v>19.332499999999886</v>
      </c>
      <c r="E25" s="18">
        <f t="shared" si="11"/>
        <v>17.967890249999893</v>
      </c>
      <c r="F25" s="42">
        <f t="shared" si="2"/>
        <v>7.9968509834137233E-4</v>
      </c>
      <c r="G25" s="19">
        <f t="shared" si="12"/>
        <v>9.2824999999999989</v>
      </c>
      <c r="H25" s="20"/>
      <c r="I25" s="5">
        <f t="shared" si="0"/>
        <v>4.7280122449500377</v>
      </c>
      <c r="J25" s="43">
        <f t="shared" si="3"/>
        <v>1.0657006049033024E-2</v>
      </c>
      <c r="K25" s="5">
        <f t="shared" si="4"/>
        <v>4.5544877550499612</v>
      </c>
      <c r="L25" s="13">
        <f t="shared" si="5"/>
        <v>7.7972999999999999</v>
      </c>
      <c r="M25">
        <f t="shared" si="6"/>
        <v>0.84000000000000008</v>
      </c>
      <c r="Y25" s="48"/>
    </row>
    <row r="26" spans="1:37" x14ac:dyDescent="0.25">
      <c r="A26" s="9">
        <f t="shared" si="1"/>
        <v>24</v>
      </c>
      <c r="B26" s="1" t="s">
        <v>61</v>
      </c>
      <c r="C26" s="10">
        <f>S14</f>
        <v>572.66666666662786</v>
      </c>
      <c r="D26" s="2">
        <f>T14</f>
        <v>19.699999999999918</v>
      </c>
      <c r="E26" s="2">
        <f>V14</f>
        <v>18.289479999999923</v>
      </c>
      <c r="F26" s="42">
        <f t="shared" si="2"/>
        <v>7.8462576012046619E-4</v>
      </c>
      <c r="G26" s="29">
        <f>AJ14</f>
        <v>9.9499999999999993</v>
      </c>
      <c r="H26" s="11"/>
      <c r="I26" s="5">
        <f t="shared" si="0"/>
        <v>5.0943440120427992</v>
      </c>
      <c r="J26" s="12">
        <f t="shared" si="3"/>
        <v>1.1160158505881583E-2</v>
      </c>
      <c r="K26" s="5">
        <f t="shared" si="4"/>
        <v>4.8556559879572001</v>
      </c>
      <c r="L26" s="13">
        <f t="shared" si="5"/>
        <v>8.3580000000000005</v>
      </c>
      <c r="M26">
        <f t="shared" si="6"/>
        <v>0.84000000000000008</v>
      </c>
      <c r="Y26" s="48"/>
    </row>
    <row r="27" spans="1:37" x14ac:dyDescent="0.25">
      <c r="A27" s="9">
        <f t="shared" si="1"/>
        <v>24</v>
      </c>
      <c r="C27" s="17">
        <f>C26+$A$2</f>
        <v>596.66666666662786</v>
      </c>
      <c r="D27" s="18">
        <f>(D$30-D$26)/(($C$30-$C$26)/($C27-$C$26))+D$26</f>
        <v>19.975823986194445</v>
      </c>
      <c r="E27" s="18">
        <f>(E$30-E$26)/(($C$30-$C$26)/($C27-$C$26))+E$26</f>
        <v>18.514011409835607</v>
      </c>
      <c r="F27" s="42">
        <f t="shared" si="2"/>
        <v>5.7933774712165878E-4</v>
      </c>
      <c r="G27" s="19">
        <f>(G$30-G$26)/(($C$30-$C$26)/($C27-$C$26))+G$26</f>
        <v>10.725289042276579</v>
      </c>
      <c r="H27" s="20"/>
      <c r="I27" s="5">
        <f t="shared" si="0"/>
        <v>5.4606757791355625</v>
      </c>
      <c r="J27" s="43">
        <f t="shared" si="3"/>
        <v>1.1920547619869921E-2</v>
      </c>
      <c r="K27" s="5">
        <f t="shared" si="4"/>
        <v>5.2646132631410163</v>
      </c>
      <c r="L27" s="13">
        <f t="shared" si="5"/>
        <v>9.0092427955123284</v>
      </c>
      <c r="M27">
        <f t="shared" si="6"/>
        <v>0.84000000000000008</v>
      </c>
      <c r="Y27" s="49"/>
    </row>
    <row r="28" spans="1:37" x14ac:dyDescent="0.25">
      <c r="A28" s="9">
        <f t="shared" si="1"/>
        <v>24</v>
      </c>
      <c r="C28" s="17">
        <f>C27+$A$2</f>
        <v>620.66666666662786</v>
      </c>
      <c r="D28" s="18">
        <f t="shared" ref="D28:E29" si="13">(D$30-D$26)/(($C$30-$C$26)/($C28-$C$26))+D$26</f>
        <v>20.251647972388973</v>
      </c>
      <c r="E28" s="18">
        <f t="shared" si="13"/>
        <v>18.738542819671288</v>
      </c>
      <c r="F28" s="42">
        <f t="shared" si="2"/>
        <v>5.713929132895385E-4</v>
      </c>
      <c r="G28" s="19">
        <f t="shared" ref="G28:G29" si="14">(G$30-G$26)/(($C$30-$C$26)/($C28-$C$26))+G$26</f>
        <v>11.50057808455316</v>
      </c>
      <c r="H28" s="20"/>
      <c r="I28" s="5">
        <f t="shared" si="0"/>
        <v>5.8861634268731429</v>
      </c>
      <c r="J28" s="43">
        <f t="shared" si="3"/>
        <v>1.2559350568488373E-2</v>
      </c>
      <c r="K28" s="5">
        <f t="shared" si="4"/>
        <v>5.6144146576800171</v>
      </c>
      <c r="L28" s="13">
        <f t="shared" si="5"/>
        <v>9.6604855910246545</v>
      </c>
      <c r="M28">
        <f t="shared" si="6"/>
        <v>0.84000000000000008</v>
      </c>
    </row>
    <row r="29" spans="1:37" x14ac:dyDescent="0.25">
      <c r="A29" s="9">
        <f t="shared" si="1"/>
        <v>24</v>
      </c>
      <c r="C29" s="17">
        <f>C28+$A$2</f>
        <v>644.66666666662786</v>
      </c>
      <c r="D29" s="18">
        <f t="shared" si="13"/>
        <v>20.527471958583501</v>
      </c>
      <c r="E29" s="18">
        <f t="shared" si="13"/>
        <v>18.963074229506972</v>
      </c>
      <c r="F29" s="42">
        <f t="shared" si="2"/>
        <v>5.636630401910644E-4</v>
      </c>
      <c r="G29" s="19">
        <f t="shared" si="14"/>
        <v>12.275867126829739</v>
      </c>
      <c r="H29" s="20"/>
      <c r="I29" s="5">
        <f t="shared" si="0"/>
        <v>6.3116510746107242</v>
      </c>
      <c r="J29" s="43">
        <f t="shared" si="3"/>
        <v>1.3182935991930286E-2</v>
      </c>
      <c r="K29" s="5">
        <f t="shared" si="4"/>
        <v>5.9642160522190153</v>
      </c>
      <c r="L29" s="13">
        <f t="shared" si="5"/>
        <v>10.311728386536982</v>
      </c>
      <c r="M29">
        <f t="shared" si="6"/>
        <v>0.84000000000000008</v>
      </c>
    </row>
    <row r="30" spans="1:37" x14ac:dyDescent="0.25">
      <c r="A30" s="9">
        <f t="shared" si="1"/>
        <v>24.583333333488554</v>
      </c>
      <c r="B30" s="1" t="s">
        <v>62</v>
      </c>
      <c r="C30" s="10">
        <f>S15</f>
        <v>669.25000000011642</v>
      </c>
      <c r="D30" s="2">
        <f>T15</f>
        <v>20.809999999999818</v>
      </c>
      <c r="E30" s="2">
        <f>V15</f>
        <v>19.193062999999835</v>
      </c>
      <c r="F30" s="42">
        <f t="shared" si="2"/>
        <v>5.5604972937173627E-4</v>
      </c>
      <c r="G30" s="29">
        <f>AJ15</f>
        <v>13.07</v>
      </c>
      <c r="H30" s="11"/>
      <c r="I30" s="5">
        <f t="shared" si="0"/>
        <v>6.6396017185634761</v>
      </c>
      <c r="J30" s="12">
        <f t="shared" si="3"/>
        <v>1.3710796862777798E-2</v>
      </c>
      <c r="K30" s="5">
        <f t="shared" si="4"/>
        <v>6.4303982814365241</v>
      </c>
      <c r="L30" s="13">
        <f t="shared" si="5"/>
        <v>10.978800000000001</v>
      </c>
      <c r="M30">
        <f t="shared" si="6"/>
        <v>0.84000000000000008</v>
      </c>
    </row>
    <row r="31" spans="1:37" x14ac:dyDescent="0.25">
      <c r="E31" s="39"/>
      <c r="F31" s="39"/>
      <c r="G31" s="39"/>
      <c r="H31" s="20"/>
      <c r="I31" s="39"/>
      <c r="J31" s="41"/>
      <c r="K31" s="39"/>
    </row>
    <row r="32" spans="1:37" x14ac:dyDescent="0.25">
      <c r="E32" s="39"/>
      <c r="F32" s="39"/>
      <c r="G32" s="39"/>
      <c r="H32" s="20"/>
      <c r="I32" s="39"/>
      <c r="J32" s="41"/>
      <c r="K32" s="39" t="s">
        <v>63</v>
      </c>
      <c r="L32" s="18">
        <f>SUM(L3:L30)</f>
        <v>295.81680748598143</v>
      </c>
      <c r="M32" s="18">
        <f>SUM(M3:M30)</f>
        <v>23.52</v>
      </c>
    </row>
    <row r="33" spans="5:14" x14ac:dyDescent="0.25">
      <c r="E33" s="27"/>
      <c r="F33" s="27"/>
      <c r="G33" s="27"/>
      <c r="H33" s="27"/>
      <c r="I33" s="27"/>
      <c r="K33" s="46"/>
    </row>
    <row r="34" spans="5:14" x14ac:dyDescent="0.25">
      <c r="E34" s="27"/>
      <c r="F34" s="27"/>
      <c r="G34" s="27"/>
      <c r="H34" s="27"/>
      <c r="I34" s="27"/>
      <c r="K34" s="46"/>
    </row>
    <row r="35" spans="5:14" x14ac:dyDescent="0.25">
      <c r="E35" s="27"/>
      <c r="F35" s="27"/>
      <c r="G35" s="27"/>
      <c r="H35" s="27"/>
      <c r="I35" s="27"/>
      <c r="K35" s="46"/>
    </row>
    <row r="36" spans="5:14" x14ac:dyDescent="0.25">
      <c r="E36" s="27"/>
      <c r="F36" s="27"/>
      <c r="G36" s="27"/>
      <c r="H36" s="27"/>
      <c r="I36" s="27"/>
      <c r="K36" s="46"/>
      <c r="N36" s="18"/>
    </row>
    <row r="37" spans="5:14" x14ac:dyDescent="0.25">
      <c r="E37" s="27"/>
      <c r="F37" s="27"/>
      <c r="G37" s="27"/>
      <c r="H37" s="27"/>
      <c r="I37" s="27"/>
      <c r="K37" s="46"/>
    </row>
    <row r="38" spans="5:14" x14ac:dyDescent="0.25">
      <c r="E38" s="27"/>
      <c r="F38" s="27"/>
      <c r="G38" s="27"/>
      <c r="H38" s="27"/>
      <c r="I38" s="27"/>
      <c r="K38" s="46"/>
    </row>
    <row r="39" spans="5:14" x14ac:dyDescent="0.25">
      <c r="E39" s="27"/>
      <c r="F39" s="27"/>
      <c r="G39" s="27"/>
      <c r="H39" s="27"/>
      <c r="I39" s="27"/>
      <c r="K39" s="46"/>
    </row>
    <row r="40" spans="5:14" x14ac:dyDescent="0.25">
      <c r="E40" s="27"/>
      <c r="F40" s="27"/>
      <c r="G40" s="27"/>
      <c r="H40" s="27"/>
      <c r="I40" s="27"/>
      <c r="K40" s="46"/>
    </row>
    <row r="41" spans="5:14" x14ac:dyDescent="0.25">
      <c r="E41" s="27"/>
      <c r="F41" s="27"/>
      <c r="G41" s="27"/>
      <c r="H41" s="27"/>
      <c r="I41" s="27"/>
      <c r="K41" s="46"/>
    </row>
    <row r="42" spans="5:14" x14ac:dyDescent="0.25">
      <c r="E42" s="27"/>
      <c r="F42" s="27"/>
      <c r="G42" s="27"/>
      <c r="H42" s="27"/>
      <c r="I42" s="27"/>
      <c r="K42" s="46"/>
    </row>
    <row r="43" spans="5:14" x14ac:dyDescent="0.25">
      <c r="E43" s="27"/>
      <c r="F43" s="27"/>
      <c r="G43" s="27"/>
      <c r="H43" s="27"/>
      <c r="I43" s="27"/>
      <c r="K43" s="46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846-44DF-4838-8622-8A3312ED3818}">
  <dimension ref="A1:AU43"/>
  <sheetViews>
    <sheetView zoomScale="85" zoomScaleNormal="85" workbookViewId="0">
      <selection activeCell="K3" sqref="K3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4" max="14" width="7.7109375" bestFit="1" customWidth="1"/>
    <col min="15" max="16" width="16.28515625" bestFit="1" customWidth="1"/>
    <col min="17" max="17" width="11.5703125" bestFit="1" customWidth="1"/>
    <col min="18" max="18" width="12.140625" bestFit="1" customWidth="1"/>
    <col min="19" max="19" width="7" bestFit="1" customWidth="1"/>
    <col min="20" max="20" width="7.7109375" bestFit="1" customWidth="1"/>
    <col min="21" max="21" width="11.5703125" bestFit="1" customWidth="1"/>
    <col min="22" max="22" width="8.140625" bestFit="1" customWidth="1"/>
    <col min="23" max="23" width="9.5703125" bestFit="1" customWidth="1"/>
    <col min="24" max="25" width="13.28515625" bestFit="1" customWidth="1"/>
    <col min="26" max="26" width="9" bestFit="1" customWidth="1"/>
    <col min="27" max="27" width="6.85546875" bestFit="1" customWidth="1"/>
    <col min="28" max="28" width="7.85546875" bestFit="1" customWidth="1"/>
    <col min="29" max="29" width="9.85546875" bestFit="1" customWidth="1"/>
    <col min="30" max="30" width="12.5703125" bestFit="1" customWidth="1"/>
    <col min="31" max="31" width="11.7109375" bestFit="1" customWidth="1"/>
    <col min="32" max="32" width="14.5703125" bestFit="1" customWidth="1"/>
    <col min="33" max="33" width="11.85546875" bestFit="1" customWidth="1"/>
    <col min="34" max="34" width="15" bestFit="1" customWidth="1"/>
    <col min="35" max="35" width="13.28515625" bestFit="1" customWidth="1"/>
    <col min="36" max="36" width="15.5703125" bestFit="1" customWidth="1"/>
    <col min="37" max="37" width="14.140625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V1">
        <v>3.3</v>
      </c>
    </row>
    <row r="2" spans="1:47" x14ac:dyDescent="0.25">
      <c r="A2">
        <v>24</v>
      </c>
      <c r="B2" s="1" t="s">
        <v>13</v>
      </c>
      <c r="C2">
        <v>0</v>
      </c>
      <c r="D2" s="2">
        <f>S5</f>
        <v>4.7699999999998965</v>
      </c>
      <c r="E2" s="2">
        <f>U5</f>
        <v>4.5496259999999014</v>
      </c>
      <c r="F2" s="3">
        <f>W5</f>
        <v>2.4964608320098901E-2</v>
      </c>
      <c r="G2" s="4">
        <v>45.27</v>
      </c>
      <c r="H2" s="11">
        <f>W5</f>
        <v>2.4964608320098901E-2</v>
      </c>
      <c r="I2" s="5"/>
      <c r="J2" s="6">
        <f>G2/E2*H2</f>
        <v>0.24840455427564856</v>
      </c>
      <c r="K2" s="5"/>
    </row>
    <row r="3" spans="1:47" x14ac:dyDescent="0.25">
      <c r="A3" s="9">
        <f>C3-C2</f>
        <v>22.000000000116415</v>
      </c>
      <c r="B3" s="1" t="s">
        <v>14</v>
      </c>
      <c r="C3" s="10">
        <f>C2+$R$6</f>
        <v>22.000000000116415</v>
      </c>
      <c r="D3" s="2">
        <f t="shared" ref="D3:D4" si="0">S6</f>
        <v>7.0000000000000284</v>
      </c>
      <c r="E3" s="2">
        <f t="shared" ref="E3:E4" si="1">U6</f>
        <v>6.6794000000000269</v>
      </c>
      <c r="F3" s="3">
        <f>LN(D3/D2)/A3</f>
        <v>1.7434720188775434E-2</v>
      </c>
      <c r="G3" s="4">
        <v>47.99</v>
      </c>
      <c r="H3" s="11"/>
      <c r="I3" s="5">
        <f t="shared" ref="I3:I30" si="2">(G2)*EXP(-A3*0.025)</f>
        <v>26.118517915848621</v>
      </c>
      <c r="J3" s="50">
        <f>K3/(A3*(SUM(E2:E3)/2))</f>
        <v>0.17706936942653462</v>
      </c>
      <c r="K3" s="5">
        <f>G3-I3</f>
        <v>21.871482084151381</v>
      </c>
      <c r="N3" s="14"/>
      <c r="O3" s="15" t="s">
        <v>15</v>
      </c>
      <c r="P3" s="15" t="s">
        <v>16</v>
      </c>
      <c r="Q3" s="15" t="s">
        <v>0</v>
      </c>
      <c r="R3" s="15" t="s">
        <v>0</v>
      </c>
      <c r="S3" s="15" t="s">
        <v>74</v>
      </c>
      <c r="T3" s="15" t="s">
        <v>18</v>
      </c>
      <c r="U3" s="15" t="s">
        <v>19</v>
      </c>
      <c r="V3" s="15" t="s">
        <v>20</v>
      </c>
      <c r="W3" s="15" t="s">
        <v>21</v>
      </c>
      <c r="X3" s="15" t="s">
        <v>22</v>
      </c>
      <c r="Y3" s="15" t="s">
        <v>23</v>
      </c>
      <c r="Z3" s="15" t="s">
        <v>24</v>
      </c>
      <c r="AA3" s="15" t="s">
        <v>25</v>
      </c>
      <c r="AB3" s="15" t="s">
        <v>26</v>
      </c>
      <c r="AC3" s="15" t="s">
        <v>27</v>
      </c>
      <c r="AD3" s="15" t="s">
        <v>28</v>
      </c>
      <c r="AE3" s="15" t="s">
        <v>29</v>
      </c>
      <c r="AF3" s="15" t="s">
        <v>30</v>
      </c>
      <c r="AG3" s="15" t="s">
        <v>31</v>
      </c>
      <c r="AH3" s="15" t="s">
        <v>32</v>
      </c>
      <c r="AI3" s="15" t="s">
        <v>33</v>
      </c>
      <c r="AJ3" s="15" t="s">
        <v>34</v>
      </c>
      <c r="AK3" s="15" t="s">
        <v>35</v>
      </c>
      <c r="AL3" s="15" t="s">
        <v>36</v>
      </c>
      <c r="AM3" s="15" t="s">
        <v>37</v>
      </c>
      <c r="AN3" s="15" t="s">
        <v>38</v>
      </c>
      <c r="AO3" s="15" t="s">
        <v>39</v>
      </c>
      <c r="AP3" s="15" t="s">
        <v>40</v>
      </c>
      <c r="AQ3" s="15" t="s">
        <v>41</v>
      </c>
      <c r="AR3" s="15" t="s">
        <v>41</v>
      </c>
      <c r="AS3" s="15" t="s">
        <v>75</v>
      </c>
      <c r="AT3" s="15" t="s">
        <v>70</v>
      </c>
    </row>
    <row r="4" spans="1:47" x14ac:dyDescent="0.25">
      <c r="A4" s="9">
        <f t="shared" ref="A4:A30" si="3">C4-C3</f>
        <v>22.666666666686069</v>
      </c>
      <c r="B4" s="1" t="s">
        <v>43</v>
      </c>
      <c r="C4" s="10">
        <f>R7</f>
        <v>44.666666666802485</v>
      </c>
      <c r="D4" s="2">
        <f t="shared" si="0"/>
        <v>8.2000000000000739</v>
      </c>
      <c r="E4" s="2">
        <f t="shared" si="1"/>
        <v>7.82034000000007</v>
      </c>
      <c r="F4" s="3">
        <f t="shared" ref="F4:F30" si="4">LN(D4/D3)/A4</f>
        <v>6.9804708182983968E-3</v>
      </c>
      <c r="G4" s="4">
        <v>54.76</v>
      </c>
      <c r="H4" s="11"/>
      <c r="I4" s="5">
        <f t="shared" si="2"/>
        <v>27.230181965555008</v>
      </c>
      <c r="J4" s="50">
        <f t="shared" ref="J4:J30" si="5">K4/(A4*(SUM(E3:E4)/2))</f>
        <v>0.16752725161088836</v>
      </c>
      <c r="K4" s="5">
        <f t="shared" ref="K4:K30" si="6">G4-I4</f>
        <v>27.52981803444499</v>
      </c>
      <c r="N4" s="15" t="s">
        <v>44</v>
      </c>
      <c r="O4" s="15"/>
      <c r="P4" s="15"/>
      <c r="Q4" s="15" t="s">
        <v>45</v>
      </c>
      <c r="R4" s="15" t="s">
        <v>46</v>
      </c>
      <c r="S4" s="15" t="s">
        <v>47</v>
      </c>
      <c r="T4" s="15" t="s">
        <v>48</v>
      </c>
      <c r="U4" s="15" t="s">
        <v>47</v>
      </c>
      <c r="V4" s="15"/>
      <c r="W4" s="15" t="s">
        <v>49</v>
      </c>
      <c r="X4" s="15" t="s">
        <v>45</v>
      </c>
      <c r="Y4" s="15" t="s">
        <v>49</v>
      </c>
      <c r="Z4" s="15" t="s">
        <v>47</v>
      </c>
      <c r="AA4" s="15" t="s">
        <v>50</v>
      </c>
      <c r="AB4" s="15" t="s">
        <v>50</v>
      </c>
      <c r="AC4" s="15" t="s">
        <v>51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52</v>
      </c>
      <c r="AP4" s="15" t="s">
        <v>52</v>
      </c>
      <c r="AQ4" s="15" t="s">
        <v>53</v>
      </c>
      <c r="AR4" s="15" t="s">
        <v>53</v>
      </c>
      <c r="AS4" s="15" t="s">
        <v>47</v>
      </c>
      <c r="AT4" s="15" t="s">
        <v>71</v>
      </c>
    </row>
    <row r="5" spans="1:47" x14ac:dyDescent="0.25">
      <c r="A5" s="9">
        <f t="shared" si="3"/>
        <v>24</v>
      </c>
      <c r="B5" s="16"/>
      <c r="C5" s="17">
        <f>C4+$A$2</f>
        <v>68.666666666802485</v>
      </c>
      <c r="D5" s="18">
        <f>(D$8-D$4)/(($C$8-$C$4)/($C5-$C$4))+D$4</f>
        <v>8.8441450777209702</v>
      </c>
      <c r="E5" s="18">
        <f>(E$8-E$4)/(($C$8-$C$4)/($C5-$C$4))+E$4</f>
        <v>8.408899336788263</v>
      </c>
      <c r="F5" s="3">
        <f t="shared" si="4"/>
        <v>3.1508963614446865E-3</v>
      </c>
      <c r="G5" s="19">
        <f>(G$8-G$4)/(($C$8-$C$4)/($C5-$C$4))+G$4</f>
        <v>46.853678756467147</v>
      </c>
      <c r="H5" s="20"/>
      <c r="I5" s="5">
        <f t="shared" si="2"/>
        <v>30.052925192508884</v>
      </c>
      <c r="J5" s="51">
        <f>K5/(A5*(SUM(E4:E5)/2))</f>
        <v>8.6267924697053966E-2</v>
      </c>
      <c r="K5" s="5">
        <f>G5-I5</f>
        <v>16.800753563958263</v>
      </c>
      <c r="N5" s="21" t="s">
        <v>76</v>
      </c>
      <c r="O5" s="1" t="s">
        <v>13</v>
      </c>
      <c r="P5" s="21">
        <v>43473.597222222219</v>
      </c>
      <c r="Q5" s="22">
        <v>0</v>
      </c>
      <c r="R5" s="22">
        <v>0</v>
      </c>
      <c r="S5" s="22">
        <v>4.7699999999998965</v>
      </c>
      <c r="T5" s="22">
        <v>1.4142135624200421E-2</v>
      </c>
      <c r="U5" s="22">
        <v>4.5496259999999014</v>
      </c>
      <c r="V5" s="22">
        <v>24</v>
      </c>
      <c r="W5" s="22">
        <v>2.4964608320098901E-2</v>
      </c>
      <c r="X5" s="22">
        <v>1.1568830623342488</v>
      </c>
      <c r="Y5" s="23">
        <v>2.4964608320098877E-2</v>
      </c>
      <c r="Z5" s="24">
        <v>10.09395</v>
      </c>
      <c r="AA5" s="25">
        <v>5.2828408417750002E-2</v>
      </c>
      <c r="AB5" s="25">
        <v>5.5387301759016572E-2</v>
      </c>
      <c r="AC5" s="24"/>
      <c r="AD5" s="24"/>
      <c r="AE5" s="24">
        <v>52.002923976608173</v>
      </c>
      <c r="AF5" s="24">
        <v>0.18608073189119642</v>
      </c>
      <c r="AG5" s="24">
        <v>0</v>
      </c>
      <c r="AH5" s="24">
        <v>0</v>
      </c>
      <c r="AI5" s="22">
        <v>51.22216425510819</v>
      </c>
      <c r="AJ5" s="24">
        <v>0.17134313792541367</v>
      </c>
      <c r="AK5" s="26"/>
      <c r="AL5" s="26"/>
      <c r="AM5" s="26"/>
      <c r="AN5" s="26"/>
      <c r="AO5" s="26">
        <f>J2</f>
        <v>0.24840455427564856</v>
      </c>
      <c r="AP5" s="27"/>
      <c r="AQ5" s="27">
        <v>95.38</v>
      </c>
      <c r="AR5" s="27">
        <v>95.38</v>
      </c>
      <c r="AS5" s="27">
        <f>S5-(AQ5*S5/100)</f>
        <v>0.22037399999999518</v>
      </c>
    </row>
    <row r="6" spans="1:47" x14ac:dyDescent="0.25">
      <c r="A6" s="9">
        <f t="shared" si="3"/>
        <v>24</v>
      </c>
      <c r="B6" s="16"/>
      <c r="C6" s="17">
        <f>C5+$A$2</f>
        <v>92.666666666802485</v>
      </c>
      <c r="D6" s="18">
        <f>(D$8-D$4)/((C$8-C$4)/(C6-C$4))+D$4</f>
        <v>9.4882901554418666</v>
      </c>
      <c r="E6" s="18">
        <f t="shared" ref="E6:E7" si="7">(E$8-E$4)/(($C$8-$C$4)/($C6-$C$4))+E$4</f>
        <v>8.997458673576455</v>
      </c>
      <c r="F6" s="3">
        <f t="shared" si="4"/>
        <v>2.9292815062496977E-3</v>
      </c>
      <c r="G6" s="19">
        <f t="shared" ref="G6:G7" si="8">(G$8-G$4)/(($C$8-$C$4)/($C6-$C$4))+G$4</f>
        <v>38.947357512934289</v>
      </c>
      <c r="H6" s="20"/>
      <c r="I6" s="5">
        <f t="shared" si="2"/>
        <v>25.713844095360663</v>
      </c>
      <c r="J6" s="51">
        <f t="shared" si="5"/>
        <v>6.3355745305315306E-2</v>
      </c>
      <c r="K6" s="5">
        <f t="shared" si="6"/>
        <v>13.233513417573626</v>
      </c>
      <c r="N6" s="21" t="s">
        <v>76</v>
      </c>
      <c r="O6" s="1" t="s">
        <v>14</v>
      </c>
      <c r="P6" s="21">
        <v>43474.638888888891</v>
      </c>
      <c r="Q6" s="28">
        <v>0.91666666667151731</v>
      </c>
      <c r="R6" s="28">
        <v>22.000000000116415</v>
      </c>
      <c r="S6" s="22">
        <v>7.0000000000000284</v>
      </c>
      <c r="T6" s="22">
        <v>0</v>
      </c>
      <c r="U6" s="22">
        <v>6.6794000000000269</v>
      </c>
      <c r="V6" s="22">
        <v>29.5</v>
      </c>
      <c r="W6" s="22">
        <v>1.7434720188775437E-2</v>
      </c>
      <c r="X6" s="22">
        <v>1.6565297412644957</v>
      </c>
      <c r="Y6" s="23">
        <v>1.1396642640820668E-2</v>
      </c>
      <c r="Z6" s="24"/>
      <c r="AA6" s="25">
        <v>0</v>
      </c>
      <c r="AB6" s="25">
        <v>0</v>
      </c>
      <c r="AC6" s="24"/>
      <c r="AD6" s="24"/>
      <c r="AE6" s="24">
        <v>58.925438596491226</v>
      </c>
      <c r="AF6" s="24">
        <v>0.46520182972799473</v>
      </c>
      <c r="AG6" s="24">
        <v>0</v>
      </c>
      <c r="AH6" s="24">
        <v>0</v>
      </c>
      <c r="AI6" s="22">
        <v>57.626602900438591</v>
      </c>
      <c r="AJ6" s="24">
        <v>0.4199144316039744</v>
      </c>
      <c r="AK6" s="26"/>
      <c r="AL6" s="26"/>
      <c r="AM6" s="26">
        <v>49.027777777777771</v>
      </c>
      <c r="AN6" s="26">
        <v>2.3053335117631559</v>
      </c>
      <c r="AO6" s="26">
        <f>J3</f>
        <v>0.17706936942653462</v>
      </c>
      <c r="AP6" s="27"/>
      <c r="AQ6" s="27">
        <v>95.42</v>
      </c>
      <c r="AR6" s="27">
        <v>95.42</v>
      </c>
      <c r="AS6" s="27">
        <f>S6-(AQ6*S6/100)</f>
        <v>0.32060000000000155</v>
      </c>
      <c r="AT6" s="44">
        <f>(LN(AS6)-LN(AS5))/(R6-R5)</f>
        <v>1.7039460781161479E-2</v>
      </c>
      <c r="AU6" s="44">
        <f>(LN(S6/S5))/(R6-R5)+AT6</f>
        <v>3.4474180969936916E-2</v>
      </c>
    </row>
    <row r="7" spans="1:47" x14ac:dyDescent="0.25">
      <c r="A7" s="9">
        <f t="shared" si="3"/>
        <v>24</v>
      </c>
      <c r="B7" s="16"/>
      <c r="C7" s="17">
        <f>C6+$A$2</f>
        <v>116.66666666680248</v>
      </c>
      <c r="D7" s="18">
        <f>(D$8-D$4)/((C$8-C$4)/(C7-C$4))+D$4</f>
        <v>10.132435233162765</v>
      </c>
      <c r="E7" s="18">
        <f t="shared" si="7"/>
        <v>9.5860180103646471</v>
      </c>
      <c r="F7" s="3">
        <f t="shared" si="4"/>
        <v>2.7368026839649181E-3</v>
      </c>
      <c r="G7" s="19">
        <f t="shared" si="8"/>
        <v>31.041036269401438</v>
      </c>
      <c r="H7" s="20"/>
      <c r="I7" s="5">
        <f t="shared" si="2"/>
        <v>21.374762998212439</v>
      </c>
      <c r="J7" s="51">
        <f t="shared" si="5"/>
        <v>4.3346182541567975E-2</v>
      </c>
      <c r="K7" s="5">
        <f t="shared" si="6"/>
        <v>9.6662732711889987</v>
      </c>
      <c r="N7" s="21" t="s">
        <v>76</v>
      </c>
      <c r="O7" s="1" t="s">
        <v>43</v>
      </c>
      <c r="P7" s="21">
        <v>43475.583333333336</v>
      </c>
      <c r="Q7" s="28">
        <v>1.8611111111167702</v>
      </c>
      <c r="R7" s="28">
        <v>44.666666666802485</v>
      </c>
      <c r="S7" s="22">
        <v>8.2000000000000739</v>
      </c>
      <c r="T7" s="22">
        <v>0</v>
      </c>
      <c r="U7" s="22">
        <v>7.82034000000007</v>
      </c>
      <c r="V7" s="22">
        <v>35</v>
      </c>
      <c r="W7" s="22">
        <v>6.9804708182983873E-3</v>
      </c>
      <c r="X7" s="22">
        <v>4.1374189900805769</v>
      </c>
      <c r="Y7" s="23">
        <v>6.1687744323641385E-3</v>
      </c>
      <c r="Z7" s="24">
        <v>5.6856949999999999</v>
      </c>
      <c r="AA7" s="25">
        <v>1.730989618323699E-2</v>
      </c>
      <c r="AB7" s="25">
        <v>1.8150252892143219E-2</v>
      </c>
      <c r="AC7" s="24"/>
      <c r="AD7" s="24"/>
      <c r="AE7" s="24">
        <v>61.067251461988292</v>
      </c>
      <c r="AF7" s="24">
        <v>1.5093214920063742</v>
      </c>
      <c r="AG7" s="24">
        <v>0</v>
      </c>
      <c r="AH7" s="24">
        <v>0</v>
      </c>
      <c r="AI7" s="22">
        <v>59.491281453304069</v>
      </c>
      <c r="AJ7" s="24">
        <v>1.3349948596796379</v>
      </c>
      <c r="AK7" s="26"/>
      <c r="AL7" s="26"/>
      <c r="AM7" s="26">
        <v>55.891812865497066</v>
      </c>
      <c r="AN7" s="26">
        <v>2.2122931458175614</v>
      </c>
      <c r="AO7" s="26">
        <f>J4</f>
        <v>0.16752725161088836</v>
      </c>
      <c r="AP7" s="27"/>
      <c r="AQ7" s="27">
        <v>95.37</v>
      </c>
      <c r="AR7" s="27">
        <v>95.37</v>
      </c>
      <c r="AS7" s="27">
        <f t="shared" ref="AS7:AS15" si="9">S7-(AQ7*S7/100)</f>
        <v>0.37966000000000388</v>
      </c>
      <c r="AT7" s="44">
        <f>(LN(AS7)-LN(AS6))/(R7-R6)</f>
        <v>7.45949449353547E-3</v>
      </c>
      <c r="AU7" s="44">
        <f t="shared" ref="AU7:AU14" si="10">(LN(S7/S6))/(R7-R6)+AT7</f>
        <v>1.4439965311833867E-2</v>
      </c>
    </row>
    <row r="8" spans="1:47" x14ac:dyDescent="0.25">
      <c r="A8" s="9">
        <f t="shared" si="3"/>
        <v>24.499999999883585</v>
      </c>
      <c r="B8" s="1" t="s">
        <v>55</v>
      </c>
      <c r="C8" s="10">
        <f>R8</f>
        <v>141.16666666668607</v>
      </c>
      <c r="D8" s="2">
        <f>S8</f>
        <v>10.789999999999722</v>
      </c>
      <c r="E8" s="2">
        <f>U8</f>
        <v>10.186838999999738</v>
      </c>
      <c r="F8" s="3">
        <f t="shared" si="4"/>
        <v>2.5664527249092475E-3</v>
      </c>
      <c r="G8" s="29">
        <v>22.97</v>
      </c>
      <c r="H8" s="11"/>
      <c r="I8" s="5">
        <f t="shared" si="2"/>
        <v>16.824061261815388</v>
      </c>
      <c r="J8" s="50">
        <f t="shared" si="5"/>
        <v>2.537363641931796E-2</v>
      </c>
      <c r="K8" s="5">
        <f t="shared" si="6"/>
        <v>6.1459387381846113</v>
      </c>
      <c r="N8" s="21" t="s">
        <v>76</v>
      </c>
      <c r="O8" s="1" t="s">
        <v>55</v>
      </c>
      <c r="P8" s="21">
        <v>43479.604166666664</v>
      </c>
      <c r="Q8" s="28">
        <v>5.8819444444452529</v>
      </c>
      <c r="R8" s="28">
        <v>141.16666666668607</v>
      </c>
      <c r="S8" s="22">
        <v>10.789999999999722</v>
      </c>
      <c r="T8" s="22">
        <v>4.2426406871093975E-2</v>
      </c>
      <c r="U8" s="22">
        <v>10.186838999999738</v>
      </c>
      <c r="V8" s="22">
        <v>39</v>
      </c>
      <c r="W8" s="22">
        <v>2.8444106217630286E-3</v>
      </c>
      <c r="X8" s="22">
        <v>10.153643887544581</v>
      </c>
      <c r="Y8" s="23">
        <v>1.3503468141403809E-3</v>
      </c>
      <c r="Z8" s="24">
        <v>3.7721100000000001</v>
      </c>
      <c r="AA8" s="25">
        <v>8.7274558563791103E-3</v>
      </c>
      <c r="AB8" s="25">
        <v>9.2442070293179864E-3</v>
      </c>
      <c r="AC8" s="24"/>
      <c r="AD8" s="24"/>
      <c r="AE8" s="24">
        <v>26.440058479532162</v>
      </c>
      <c r="AF8" s="24">
        <v>0.60993128786558903</v>
      </c>
      <c r="AG8" s="24">
        <v>0</v>
      </c>
      <c r="AH8" s="24">
        <v>0</v>
      </c>
      <c r="AI8" s="22">
        <v>25.551234437222977</v>
      </c>
      <c r="AJ8" s="24">
        <v>0.53143313111728774</v>
      </c>
      <c r="AK8" s="26"/>
      <c r="AL8" s="26"/>
      <c r="AM8" s="26">
        <v>25.614035087719294</v>
      </c>
      <c r="AN8" s="26">
        <v>4.3418837441279354</v>
      </c>
      <c r="AO8" s="26">
        <f>J8</f>
        <v>2.537363641931796E-2</v>
      </c>
      <c r="AP8" s="27"/>
      <c r="AQ8" s="27">
        <v>94.41</v>
      </c>
      <c r="AR8" s="27"/>
      <c r="AS8" s="27">
        <f t="shared" si="9"/>
        <v>0.60316099999998407</v>
      </c>
      <c r="AT8" s="44">
        <f t="shared" ref="AT8:AT14" si="11">(LN(AS8)-LN(AS7))/(R8-R7)</f>
        <v>4.7969745499401315E-3</v>
      </c>
      <c r="AU8" s="44">
        <f t="shared" si="10"/>
        <v>7.6413851717031609E-3</v>
      </c>
    </row>
    <row r="9" spans="1:47" x14ac:dyDescent="0.25">
      <c r="A9" s="9">
        <f t="shared" si="3"/>
        <v>24</v>
      </c>
      <c r="B9" s="16"/>
      <c r="C9" s="17">
        <f>C8+$A$2</f>
        <v>165.16666666668607</v>
      </c>
      <c r="D9" s="18">
        <f>(D$10-D$8)/(($C$10-$C$8)/($C9-$C$8))+D$8</f>
        <v>10.890348432055635</v>
      </c>
      <c r="E9" s="18">
        <f>(E$10-E$8)/(($C$10-$C$8)/($C9-$C$8))+E$8</f>
        <v>10.281577954703724</v>
      </c>
      <c r="F9" s="3">
        <f t="shared" si="4"/>
        <v>3.8571469834994423E-4</v>
      </c>
      <c r="G9" s="19">
        <f>(G$10-G$8)/(($C$10-$C$8)/($C9-$C$8))+G$8</f>
        <v>17.230069686408822</v>
      </c>
      <c r="H9" s="20"/>
      <c r="I9" s="5">
        <f t="shared" si="2"/>
        <v>12.606203281079786</v>
      </c>
      <c r="J9" s="51">
        <f t="shared" si="5"/>
        <v>1.882520769910067E-2</v>
      </c>
      <c r="K9" s="5">
        <f t="shared" si="6"/>
        <v>4.6238664053290357</v>
      </c>
      <c r="N9" s="21" t="s">
        <v>76</v>
      </c>
      <c r="O9" s="1" t="s">
        <v>56</v>
      </c>
      <c r="P9" s="21">
        <v>43481.597222222219</v>
      </c>
      <c r="Q9" s="28">
        <v>7.875</v>
      </c>
      <c r="R9" s="28">
        <v>189</v>
      </c>
      <c r="S9" s="22">
        <v>10.989999999999966</v>
      </c>
      <c r="T9" s="22">
        <v>1.4142135623697991E-2</v>
      </c>
      <c r="U9" s="22">
        <v>10.375658999999969</v>
      </c>
      <c r="V9" s="22">
        <v>42</v>
      </c>
      <c r="W9" s="22">
        <v>3.839579612303234E-4</v>
      </c>
      <c r="X9" s="22">
        <v>75.219517341916074</v>
      </c>
      <c r="Y9" s="23">
        <v>9.9988559468386687E-4</v>
      </c>
      <c r="Z9" s="24">
        <v>3.58365</v>
      </c>
      <c r="AA9" s="25">
        <v>8.1405294455252613E-3</v>
      </c>
      <c r="AB9" s="25">
        <v>8.6225288057676739E-3</v>
      </c>
      <c r="AC9" s="24"/>
      <c r="AD9" s="24"/>
      <c r="AE9" s="24">
        <v>14.568713450292396</v>
      </c>
      <c r="AF9" s="24">
        <v>0.15506727657599578</v>
      </c>
      <c r="AG9" s="30">
        <v>0</v>
      </c>
      <c r="AH9" s="30">
        <v>0</v>
      </c>
      <c r="AI9" s="22">
        <v>14.069885440956872</v>
      </c>
      <c r="AJ9" s="24">
        <v>0.13357495204256276</v>
      </c>
      <c r="AK9" s="26"/>
      <c r="AL9" s="26"/>
      <c r="AM9" s="26">
        <v>17.595029239766081</v>
      </c>
      <c r="AN9" s="26">
        <v>1.1061465729087807</v>
      </c>
      <c r="AO9" s="26">
        <f>J10</f>
        <v>8.2645844939075088E-3</v>
      </c>
      <c r="AP9" s="27"/>
      <c r="AQ9" s="27">
        <v>93.45</v>
      </c>
      <c r="AR9" s="27">
        <v>93.45</v>
      </c>
      <c r="AS9" s="27">
        <f t="shared" si="9"/>
        <v>0.7198449999999994</v>
      </c>
      <c r="AT9" s="44">
        <f t="shared" si="11"/>
        <v>3.6972491629073899E-3</v>
      </c>
      <c r="AU9" s="44">
        <f t="shared" si="10"/>
        <v>4.0812071241377061E-3</v>
      </c>
    </row>
    <row r="10" spans="1:47" x14ac:dyDescent="0.25">
      <c r="A10" s="9">
        <f t="shared" si="3"/>
        <v>23.833333333313931</v>
      </c>
      <c r="B10" s="1" t="s">
        <v>56</v>
      </c>
      <c r="C10" s="10">
        <f>R9</f>
        <v>189</v>
      </c>
      <c r="D10" s="2">
        <f>S9</f>
        <v>10.989999999999966</v>
      </c>
      <c r="E10" s="2">
        <f>U9</f>
        <v>10.375658999999969</v>
      </c>
      <c r="F10" s="3">
        <f t="shared" si="4"/>
        <v>3.8218893923572153E-4</v>
      </c>
      <c r="G10" s="29">
        <v>11.53</v>
      </c>
      <c r="H10" s="11"/>
      <c r="I10" s="5">
        <f t="shared" si="2"/>
        <v>9.4955451940130828</v>
      </c>
      <c r="J10" s="50">
        <f t="shared" si="5"/>
        <v>8.2645844939075088E-3</v>
      </c>
      <c r="K10" s="5">
        <f t="shared" si="6"/>
        <v>2.0344548059869165</v>
      </c>
      <c r="N10" s="21" t="s">
        <v>76</v>
      </c>
      <c r="O10" s="1" t="s">
        <v>57</v>
      </c>
      <c r="P10" s="21">
        <v>43483.597222222219</v>
      </c>
      <c r="Q10" s="28">
        <v>9.875</v>
      </c>
      <c r="R10" s="28">
        <v>237</v>
      </c>
      <c r="S10" s="22">
        <v>11.510000000000176</v>
      </c>
      <c r="T10" s="22">
        <v>9.8994949365885945E-2</v>
      </c>
      <c r="U10" s="22">
        <v>10.756095000000164</v>
      </c>
      <c r="V10" s="22"/>
      <c r="W10" s="22">
        <v>9.6313446496415489E-4</v>
      </c>
      <c r="X10" s="22">
        <v>29.986604751399824</v>
      </c>
      <c r="Y10" s="23">
        <v>8.6537094444383224E-4</v>
      </c>
      <c r="Z10" s="24"/>
      <c r="AA10" s="25">
        <v>0</v>
      </c>
      <c r="AB10" s="25">
        <v>0</v>
      </c>
      <c r="AC10" s="24"/>
      <c r="AD10" s="24"/>
      <c r="AE10" s="24">
        <v>9.9561403508771935</v>
      </c>
      <c r="AF10" s="24">
        <v>2.1295905983103518</v>
      </c>
      <c r="AG10" s="24">
        <v>0</v>
      </c>
      <c r="AH10" s="24">
        <v>0</v>
      </c>
      <c r="AI10" s="22">
        <v>9.6027460191008718</v>
      </c>
      <c r="AJ10" s="24">
        <v>2.1295905983103518</v>
      </c>
      <c r="AK10" s="26"/>
      <c r="AL10" s="26"/>
      <c r="AM10" s="26">
        <v>8.845029239766081</v>
      </c>
      <c r="AN10" s="26">
        <v>1.0337818438399817</v>
      </c>
      <c r="AO10" s="26">
        <f>J12</f>
        <v>1.5851266119405346E-2</v>
      </c>
      <c r="AP10" s="27"/>
      <c r="AQ10" s="27">
        <v>88.82</v>
      </c>
      <c r="AR10" s="27">
        <v>88.82</v>
      </c>
      <c r="AS10" s="27">
        <f t="shared" si="9"/>
        <v>1.2868180000000198</v>
      </c>
      <c r="AT10" s="44">
        <f t="shared" si="11"/>
        <v>1.2101914008293127E-2</v>
      </c>
      <c r="AU10" s="44">
        <f t="shared" si="10"/>
        <v>1.3065048473257287E-2</v>
      </c>
    </row>
    <row r="11" spans="1:47" x14ac:dyDescent="0.25">
      <c r="A11" s="9">
        <f t="shared" si="3"/>
        <v>24</v>
      </c>
      <c r="B11" s="16"/>
      <c r="C11" s="17">
        <f>C10+$A$2</f>
        <v>213</v>
      </c>
      <c r="D11" s="18">
        <f>(D$12-D$10)/(($C$12-$C$10)/($C$11-$C$10))+D$10</f>
        <v>11.250000000000071</v>
      </c>
      <c r="E11" s="18">
        <f>(E$12-E$10)/(($C$12-$C$10)/($C$11-$C$10))+E$10</f>
        <v>10.565877000000066</v>
      </c>
      <c r="F11" s="3">
        <f t="shared" si="4"/>
        <v>9.742650097878566E-4</v>
      </c>
      <c r="G11" s="19">
        <f>(G$12-G$10)/(($C$12-$C$10)/($C$11-$C$10))+G$10</f>
        <v>10.739999999999998</v>
      </c>
      <c r="H11" s="20"/>
      <c r="I11" s="5">
        <f t="shared" si="2"/>
        <v>6.3277981641641237</v>
      </c>
      <c r="J11" s="51">
        <f t="shared" si="5"/>
        <v>1.7557617851892793E-2</v>
      </c>
      <c r="K11" s="5">
        <f t="shared" si="6"/>
        <v>4.4122018358358748</v>
      </c>
      <c r="N11" s="21" t="s">
        <v>76</v>
      </c>
      <c r="O11" s="1" t="s">
        <v>58</v>
      </c>
      <c r="P11" s="21">
        <v>43487.597222222219</v>
      </c>
      <c r="Q11" s="28">
        <v>13.875</v>
      </c>
      <c r="R11" s="28">
        <v>333</v>
      </c>
      <c r="S11" s="22">
        <v>12.160000000000082</v>
      </c>
      <c r="T11" s="22">
        <v>0</v>
      </c>
      <c r="U11" s="22">
        <v>10.012544000000068</v>
      </c>
      <c r="V11" s="22">
        <v>46</v>
      </c>
      <c r="W11" s="22">
        <v>5.7224639379396813E-4</v>
      </c>
      <c r="X11" s="22">
        <v>50.469750157533419</v>
      </c>
      <c r="Y11" s="23">
        <v>7.7213851272248991E-4</v>
      </c>
      <c r="Z11" s="24"/>
      <c r="AA11" s="25">
        <v>0</v>
      </c>
      <c r="AB11" s="25">
        <v>0</v>
      </c>
      <c r="AC11" s="24"/>
      <c r="AD11" s="24"/>
      <c r="AE11" s="24">
        <v>10.891812865497075</v>
      </c>
      <c r="AF11" s="24">
        <v>0.37216146378239379</v>
      </c>
      <c r="AG11" s="24">
        <v>0</v>
      </c>
      <c r="AH11" s="24">
        <v>0</v>
      </c>
      <c r="AI11" s="22">
        <v>10.531932172163739</v>
      </c>
      <c r="AJ11" s="24">
        <v>0.31566735358022641</v>
      </c>
      <c r="AK11" s="26"/>
      <c r="AL11" s="26"/>
      <c r="AM11" s="26">
        <v>9.5614035087719298</v>
      </c>
      <c r="AN11" s="26">
        <v>0.24810764252159581</v>
      </c>
      <c r="AO11" s="26">
        <f>J16</f>
        <v>1.8461736050380997E-2</v>
      </c>
      <c r="AP11" s="27"/>
      <c r="AQ11" s="27">
        <v>82.34</v>
      </c>
      <c r="AR11" s="27">
        <v>82.34</v>
      </c>
      <c r="AS11" s="27">
        <f t="shared" si="9"/>
        <v>2.1474560000000142</v>
      </c>
      <c r="AT11" s="44">
        <f t="shared" si="11"/>
        <v>5.3344935547196019E-3</v>
      </c>
      <c r="AU11" s="44">
        <f t="shared" si="10"/>
        <v>5.9067399485135726E-3</v>
      </c>
    </row>
    <row r="12" spans="1:47" x14ac:dyDescent="0.25">
      <c r="A12" s="9">
        <f t="shared" si="3"/>
        <v>24</v>
      </c>
      <c r="B12" s="1" t="s">
        <v>57</v>
      </c>
      <c r="C12" s="10">
        <f>R10</f>
        <v>237</v>
      </c>
      <c r="D12" s="2">
        <f>S10</f>
        <v>11.510000000000176</v>
      </c>
      <c r="E12" s="2">
        <f>U10</f>
        <v>10.756095000000164</v>
      </c>
      <c r="F12" s="3">
        <f t="shared" si="4"/>
        <v>9.520039201404586E-4</v>
      </c>
      <c r="G12" s="29">
        <v>9.9499999999999993</v>
      </c>
      <c r="H12" s="11"/>
      <c r="I12" s="5">
        <f t="shared" si="2"/>
        <v>5.8942369716498426</v>
      </c>
      <c r="J12" s="50">
        <f t="shared" si="5"/>
        <v>1.5851266119405346E-2</v>
      </c>
      <c r="K12" s="5">
        <f t="shared" si="6"/>
        <v>4.0557630283501567</v>
      </c>
      <c r="N12" s="21" t="s">
        <v>76</v>
      </c>
      <c r="O12" s="1" t="s">
        <v>59</v>
      </c>
      <c r="P12" s="21">
        <v>43490.583333333336</v>
      </c>
      <c r="Q12" s="28">
        <v>16.86111111111677</v>
      </c>
      <c r="R12" s="28">
        <v>404.66666666680248</v>
      </c>
      <c r="S12" s="22">
        <v>12.409999999999854</v>
      </c>
      <c r="T12" s="22">
        <v>4.2426406870591543E-2</v>
      </c>
      <c r="U12" s="22">
        <v>9.6152679999998867</v>
      </c>
      <c r="V12" s="22">
        <v>44</v>
      </c>
      <c r="W12" s="22">
        <v>2.8396357225727637E-4</v>
      </c>
      <c r="X12" s="22">
        <v>101.70717424685797</v>
      </c>
      <c r="Y12" s="23">
        <v>7.4295293440569178E-4</v>
      </c>
      <c r="Z12" s="24">
        <v>3.5664249999999997</v>
      </c>
      <c r="AA12" s="25">
        <v>7.17440799581061E-3</v>
      </c>
      <c r="AB12" s="25">
        <v>9.2596902372362039E-3</v>
      </c>
      <c r="AC12" s="24"/>
      <c r="AD12" s="24"/>
      <c r="AE12" s="24">
        <v>8.8011695906432728</v>
      </c>
      <c r="AF12" s="24">
        <v>2.0675636876800112E-2</v>
      </c>
      <c r="AG12" s="30">
        <v>0</v>
      </c>
      <c r="AH12" s="30">
        <v>0</v>
      </c>
      <c r="AI12" s="22">
        <v>8.5219050963625733</v>
      </c>
      <c r="AJ12" s="24">
        <v>1.7673534402288735E-2</v>
      </c>
      <c r="AK12" s="26"/>
      <c r="AL12" s="26"/>
      <c r="AM12" s="26">
        <v>5.9722222222222214</v>
      </c>
      <c r="AN12" s="26">
        <v>3.1013455315198786E-2</v>
      </c>
      <c r="AO12" s="26">
        <f>J19</f>
        <v>1.372476628850299E-2</v>
      </c>
      <c r="AP12" s="27"/>
      <c r="AQ12" s="27">
        <v>77.48</v>
      </c>
      <c r="AR12" s="27">
        <v>77.48</v>
      </c>
      <c r="AS12" s="27">
        <f t="shared" si="9"/>
        <v>2.7947319999999678</v>
      </c>
      <c r="AT12" s="44">
        <f t="shared" si="11"/>
        <v>3.6760790340509756E-3</v>
      </c>
      <c r="AU12" s="44">
        <f t="shared" si="10"/>
        <v>3.9600426063082497E-3</v>
      </c>
    </row>
    <row r="13" spans="1:47" x14ac:dyDescent="0.25">
      <c r="A13" s="9">
        <f t="shared" si="3"/>
        <v>24</v>
      </c>
      <c r="B13" s="16"/>
      <c r="C13" s="17">
        <f>C12+$A$2</f>
        <v>261</v>
      </c>
      <c r="D13" s="18">
        <f>(D$16-D$12)/(($C$16-$C$12)/($C13-$C$12))+D$12</f>
        <v>11.672500000000152</v>
      </c>
      <c r="E13" s="18">
        <f>(E$16-E$12)/(($C$16-$C$12)/($C13-$C$12))+E$12</f>
        <v>10.57020725000014</v>
      </c>
      <c r="F13" s="3">
        <f t="shared" si="4"/>
        <v>5.841427137150628E-4</v>
      </c>
      <c r="G13" s="19">
        <f>(G$16-G$12)/(($C$16-$C$12)/($C13-$C$12))+G$12</f>
        <v>9.9450000000000003</v>
      </c>
      <c r="H13" s="20"/>
      <c r="I13" s="5">
        <f t="shared" si="2"/>
        <v>5.4606757791355625</v>
      </c>
      <c r="J13" s="51">
        <f t="shared" si="5"/>
        <v>1.7522666643816846E-2</v>
      </c>
      <c r="K13" s="5">
        <f t="shared" si="6"/>
        <v>4.4843242208644378</v>
      </c>
      <c r="N13" s="21" t="s">
        <v>76</v>
      </c>
      <c r="O13" s="1" t="s">
        <v>60</v>
      </c>
      <c r="P13" s="21">
        <v>43493.583333333336</v>
      </c>
      <c r="Q13" s="28">
        <v>19.86111111111677</v>
      </c>
      <c r="R13" s="28">
        <v>476.66666666680248</v>
      </c>
      <c r="S13" s="22">
        <v>12.600000000000122</v>
      </c>
      <c r="T13" s="22">
        <v>5.6568542495294395E-2</v>
      </c>
      <c r="U13" s="22">
        <v>9.1350000000000886</v>
      </c>
      <c r="V13" s="22">
        <v>50</v>
      </c>
      <c r="W13" s="22">
        <v>2.1103076029080039E-4</v>
      </c>
      <c r="X13" s="22">
        <v>136.8574537831966</v>
      </c>
      <c r="Y13" s="23">
        <v>7.2431454722769631E-4</v>
      </c>
      <c r="Z13" s="24"/>
      <c r="AA13" s="25">
        <v>0</v>
      </c>
      <c r="AB13" s="25">
        <v>0</v>
      </c>
      <c r="AC13" s="24"/>
      <c r="AD13" s="24"/>
      <c r="AE13" s="24">
        <v>13.245614035087719</v>
      </c>
      <c r="AF13" s="24">
        <v>0.31013455315199523</v>
      </c>
      <c r="AG13" s="24">
        <v>0</v>
      </c>
      <c r="AH13" s="24">
        <v>0</v>
      </c>
      <c r="AI13" s="22">
        <v>12.846318377192979</v>
      </c>
      <c r="AJ13" s="24">
        <v>0.25896235188191602</v>
      </c>
      <c r="AK13" s="26"/>
      <c r="AL13" s="26"/>
      <c r="AM13" s="26">
        <v>11.147660818713449</v>
      </c>
      <c r="AN13" s="26">
        <v>0.40317491909759345</v>
      </c>
      <c r="AO13" s="26">
        <f>J22</f>
        <v>2.6283338678679768E-2</v>
      </c>
      <c r="AP13" s="27"/>
      <c r="AQ13" s="27">
        <v>72.5</v>
      </c>
      <c r="AR13" s="27">
        <v>72.5</v>
      </c>
      <c r="AS13" s="27">
        <f t="shared" si="9"/>
        <v>3.4650000000000336</v>
      </c>
      <c r="AT13" s="44">
        <f t="shared" si="11"/>
        <v>2.9857835575274111E-3</v>
      </c>
      <c r="AU13" s="44">
        <f t="shared" si="10"/>
        <v>3.1968143178182163E-3</v>
      </c>
    </row>
    <row r="14" spans="1:47" x14ac:dyDescent="0.25">
      <c r="A14" s="9">
        <f t="shared" si="3"/>
        <v>24</v>
      </c>
      <c r="B14" s="16"/>
      <c r="C14" s="17">
        <f>C13+$A$2</f>
        <v>285</v>
      </c>
      <c r="D14" s="18">
        <f t="shared" ref="D14:E15" si="12">(D$16-D$12)/(($C$16-$C$12)/($C14-$C$12))+D$12</f>
        <v>11.835000000000129</v>
      </c>
      <c r="E14" s="18">
        <f t="shared" si="12"/>
        <v>10.384319500000116</v>
      </c>
      <c r="F14" s="3">
        <f t="shared" si="4"/>
        <v>5.7606646262458488E-4</v>
      </c>
      <c r="G14" s="19">
        <f t="shared" ref="G14:G15" si="13">(G$16-G$12)/(($C$16-$C$12)/($C14-$C$12))+G$12</f>
        <v>9.94</v>
      </c>
      <c r="H14" s="20"/>
      <c r="I14" s="5">
        <f t="shared" si="2"/>
        <v>5.4579317209550924</v>
      </c>
      <c r="J14" s="51">
        <f t="shared" si="5"/>
        <v>1.7824582457840733E-2</v>
      </c>
      <c r="K14" s="5">
        <f t="shared" si="6"/>
        <v>4.4820682790449071</v>
      </c>
      <c r="N14" s="1" t="s">
        <v>76</v>
      </c>
      <c r="O14" s="1" t="s">
        <v>61</v>
      </c>
      <c r="P14" s="21">
        <v>43497.583333333336</v>
      </c>
      <c r="Q14" s="28">
        <v>23.86111111111677</v>
      </c>
      <c r="R14" s="28">
        <v>572.66666666680248</v>
      </c>
      <c r="S14" s="22">
        <v>13.759999999999906</v>
      </c>
      <c r="T14" s="22">
        <v>2.8284271247395982E-2</v>
      </c>
      <c r="U14" s="22">
        <v>9.6732799999999344</v>
      </c>
      <c r="V14" s="22">
        <v>48</v>
      </c>
      <c r="W14" s="22">
        <v>9.1738560987238615E-4</v>
      </c>
      <c r="X14" s="22">
        <v>31.481998641060645</v>
      </c>
      <c r="Y14" s="23">
        <v>7.0807467011239683E-4</v>
      </c>
      <c r="Z14" s="24"/>
      <c r="AA14" s="25">
        <v>0</v>
      </c>
      <c r="AB14" s="25">
        <v>0</v>
      </c>
      <c r="AC14" s="24"/>
      <c r="AD14" s="24"/>
      <c r="AE14" s="24">
        <v>25.657894736842103</v>
      </c>
      <c r="AF14" s="24">
        <v>1.3645920338687763</v>
      </c>
      <c r="AG14" s="24">
        <v>0</v>
      </c>
      <c r="AH14" s="24">
        <v>0</v>
      </c>
      <c r="AI14" s="22">
        <v>24.838847936842107</v>
      </c>
      <c r="AJ14" s="22">
        <v>1.1484406557039621</v>
      </c>
      <c r="AK14" s="26"/>
      <c r="AL14" s="26"/>
      <c r="AM14" s="26">
        <v>22.207602339181285</v>
      </c>
      <c r="AN14" s="26">
        <v>1.4679702182527739</v>
      </c>
      <c r="AO14" s="26">
        <f>J26</f>
        <v>4.9824792864058269E-2</v>
      </c>
      <c r="AP14" s="27"/>
      <c r="AQ14" s="27">
        <v>70.3</v>
      </c>
      <c r="AR14" s="27">
        <v>70.3</v>
      </c>
      <c r="AS14" s="27">
        <f t="shared" si="9"/>
        <v>4.0867199999999713</v>
      </c>
      <c r="AT14" s="44">
        <f t="shared" si="11"/>
        <v>1.7190631217070516E-3</v>
      </c>
      <c r="AU14" s="44">
        <f t="shared" si="10"/>
        <v>2.6364487315794342E-3</v>
      </c>
    </row>
    <row r="15" spans="1:47" x14ac:dyDescent="0.25">
      <c r="A15" s="9">
        <f t="shared" si="3"/>
        <v>24</v>
      </c>
      <c r="B15" s="16"/>
      <c r="C15" s="17">
        <f>C14+$A$2</f>
        <v>309</v>
      </c>
      <c r="D15" s="18">
        <f t="shared" si="12"/>
        <v>11.997500000000105</v>
      </c>
      <c r="E15" s="18">
        <f t="shared" si="12"/>
        <v>10.198431750000092</v>
      </c>
      <c r="F15" s="3">
        <f t="shared" si="4"/>
        <v>5.6821049101308705E-4</v>
      </c>
      <c r="G15" s="19">
        <f t="shared" si="13"/>
        <v>9.9349999999999987</v>
      </c>
      <c r="H15" s="20"/>
      <c r="I15" s="5">
        <f t="shared" si="2"/>
        <v>5.4551876627746223</v>
      </c>
      <c r="J15" s="51">
        <f t="shared" si="5"/>
        <v>1.813740496760741E-2</v>
      </c>
      <c r="K15" s="5">
        <f t="shared" si="6"/>
        <v>4.4798123372253764</v>
      </c>
      <c r="N15" s="1" t="s">
        <v>76</v>
      </c>
      <c r="O15" s="1" t="s">
        <v>62</v>
      </c>
      <c r="P15" s="21">
        <v>43501.583333333336</v>
      </c>
      <c r="Q15" s="28">
        <v>27.86111111111677</v>
      </c>
      <c r="R15" s="28">
        <v>668.66666666680248</v>
      </c>
      <c r="S15" s="22">
        <v>14.840000000000231</v>
      </c>
      <c r="T15" s="22">
        <v>5.6568542494791964E-2</v>
      </c>
      <c r="U15" s="22">
        <v>10.361288000000162</v>
      </c>
      <c r="V15" s="22">
        <v>50</v>
      </c>
      <c r="W15" s="22">
        <v>7.8708755452144841E-4</v>
      </c>
      <c r="X15" s="22">
        <v>36.693671952278386</v>
      </c>
      <c r="Y15" s="23">
        <v>6.9779583268519377E-4</v>
      </c>
      <c r="Z15" s="24"/>
      <c r="AA15" s="25">
        <v>0</v>
      </c>
      <c r="AB15" s="25">
        <v>0</v>
      </c>
      <c r="AC15" s="24"/>
      <c r="AD15" s="24"/>
      <c r="AE15" s="24">
        <v>26.527777777777779</v>
      </c>
      <c r="AF15" s="24">
        <v>0.56858001411199066</v>
      </c>
      <c r="AG15" s="24">
        <v>0</v>
      </c>
      <c r="AH15" s="24">
        <v>0</v>
      </c>
      <c r="AI15" s="22">
        <v>25.620733357444433</v>
      </c>
      <c r="AJ15" s="22">
        <v>0.47476431178351219</v>
      </c>
      <c r="AK15" s="26"/>
      <c r="AL15" s="26"/>
      <c r="AM15" s="26">
        <v>21.337719298245609</v>
      </c>
      <c r="AN15" s="26">
        <v>1.1681734835391802</v>
      </c>
      <c r="AO15" s="26">
        <f>J30</f>
        <v>4.2483399331034538E-2</v>
      </c>
      <c r="AP15" s="27"/>
      <c r="AQ15" s="27">
        <v>69.819999999999993</v>
      </c>
      <c r="AR15" s="27">
        <v>69.819999999999993</v>
      </c>
      <c r="AS15" s="27">
        <f t="shared" si="9"/>
        <v>4.4787120000000691</v>
      </c>
      <c r="AT15" s="44">
        <f>(LN(AS15)-LN(AS14))/(R15-R14)</f>
        <v>9.5409179963654167E-4</v>
      </c>
      <c r="AU15" s="44">
        <f>(LN(S15/S14))/(R15-R14)+AT15</f>
        <v>1.7411793541579914E-3</v>
      </c>
    </row>
    <row r="16" spans="1:47" x14ac:dyDescent="0.25">
      <c r="A16" s="9">
        <f t="shared" si="3"/>
        <v>24</v>
      </c>
      <c r="B16" s="16" t="s">
        <v>58</v>
      </c>
      <c r="C16" s="10">
        <f>R11</f>
        <v>333</v>
      </c>
      <c r="D16" s="2">
        <f>S11</f>
        <v>12.160000000000082</v>
      </c>
      <c r="E16" s="2">
        <f>U11</f>
        <v>10.012544000000068</v>
      </c>
      <c r="F16" s="3">
        <f t="shared" si="4"/>
        <v>5.6056590782314149E-4</v>
      </c>
      <c r="G16" s="29">
        <v>9.93</v>
      </c>
      <c r="H16" s="11"/>
      <c r="I16" s="5">
        <f t="shared" si="2"/>
        <v>5.4524436045941513</v>
      </c>
      <c r="J16" s="50">
        <f t="shared" si="5"/>
        <v>1.8461736050380997E-2</v>
      </c>
      <c r="K16" s="5">
        <f t="shared" si="6"/>
        <v>4.4775563954058484</v>
      </c>
      <c r="R16" s="31"/>
      <c r="S16" s="32"/>
      <c r="T16" s="33"/>
      <c r="U16" s="1"/>
      <c r="V16" s="34"/>
      <c r="W16" s="35"/>
      <c r="X16" s="36"/>
      <c r="Y16" s="35"/>
      <c r="Z16" s="35"/>
      <c r="AA16" s="36"/>
      <c r="AB16" s="36"/>
      <c r="AC16" s="36"/>
      <c r="AD16" s="36"/>
      <c r="AE16" s="38"/>
      <c r="AF16" s="38"/>
      <c r="AG16" s="38"/>
      <c r="AH16" s="38"/>
      <c r="AI16" s="38"/>
      <c r="AJ16" s="1"/>
    </row>
    <row r="17" spans="1:36" x14ac:dyDescent="0.25">
      <c r="A17" s="9">
        <f t="shared" si="3"/>
        <v>24</v>
      </c>
      <c r="C17" s="17">
        <f>C16+$A$2</f>
        <v>357</v>
      </c>
      <c r="D17" s="18">
        <f>(D$19-D$16)/(($C$19-$C$16)/($C17-$C$16))+D$16</f>
        <v>12.243720930232405</v>
      </c>
      <c r="E17" s="18">
        <f>(E$19-E$16)/(($C$19-$C$16)/($C17-$C$16))+E$16</f>
        <v>9.8795027348839799</v>
      </c>
      <c r="F17" s="3">
        <f t="shared" si="4"/>
        <v>2.858896631775392E-4</v>
      </c>
      <c r="G17" s="19">
        <f>(G$19-G$16)/(($C$19-$C$16)/($C17-$C$16))+G$16</f>
        <v>9.2434883720943244</v>
      </c>
      <c r="H17" s="20"/>
      <c r="I17" s="5">
        <f t="shared" si="2"/>
        <v>5.4496995464136821</v>
      </c>
      <c r="J17" s="51">
        <f t="shared" si="5"/>
        <v>1.5893239796802794E-2</v>
      </c>
      <c r="K17" s="5">
        <f t="shared" si="6"/>
        <v>3.7937888256806422</v>
      </c>
      <c r="R17" s="31"/>
      <c r="S17" s="32"/>
      <c r="T17" s="33"/>
      <c r="U17" s="1"/>
      <c r="V17" s="34"/>
      <c r="W17" s="35"/>
      <c r="X17" s="48"/>
      <c r="Y17" s="35"/>
      <c r="Z17" s="35"/>
      <c r="AA17" s="36"/>
      <c r="AB17" s="36"/>
      <c r="AC17" s="36"/>
      <c r="AD17" s="36"/>
      <c r="AE17" s="38"/>
      <c r="AF17" s="38"/>
      <c r="AG17" s="38"/>
      <c r="AH17" s="38"/>
      <c r="AI17" s="38"/>
      <c r="AJ17" s="1"/>
    </row>
    <row r="18" spans="1:36" x14ac:dyDescent="0.25">
      <c r="A18" s="9">
        <f t="shared" si="3"/>
        <v>24</v>
      </c>
      <c r="C18" s="17">
        <f>C17+$A$2</f>
        <v>381</v>
      </c>
      <c r="D18" s="18">
        <f>(D$19-D$16)/(($C$19-$C$16)/($C18-$C$16))+D$16</f>
        <v>12.327441860464729</v>
      </c>
      <c r="E18" s="18">
        <f>(E$19-E$16)/(($C$19-$C$16)/($C18-$C$16))+E$16</f>
        <v>9.7464614697678922</v>
      </c>
      <c r="F18" s="3">
        <f t="shared" si="4"/>
        <v>2.8394143348763577E-4</v>
      </c>
      <c r="G18" s="19">
        <f>(G$19-G$16)/(($C$19-$C$16)/($C18-$C$16))+G$16</f>
        <v>8.5569767441886491</v>
      </c>
      <c r="H18" s="20"/>
      <c r="I18" s="5">
        <f t="shared" si="2"/>
        <v>5.0729339767051949</v>
      </c>
      <c r="J18" s="51">
        <f t="shared" si="5"/>
        <v>1.4793509978045835E-2</v>
      </c>
      <c r="K18" s="5">
        <f t="shared" si="6"/>
        <v>3.4840427674834542</v>
      </c>
      <c r="M18" s="33"/>
      <c r="N18" s="1"/>
      <c r="O18" s="34"/>
      <c r="P18" s="35"/>
      <c r="Q18" s="36"/>
      <c r="R18" s="35"/>
      <c r="S18" s="35"/>
      <c r="T18" s="38"/>
      <c r="U18" s="38"/>
      <c r="V18" s="38"/>
      <c r="W18" s="38"/>
      <c r="X18" s="48"/>
      <c r="Y18" s="38"/>
      <c r="Z18" s="38"/>
      <c r="AA18" s="38"/>
      <c r="AB18" s="38"/>
      <c r="AC18" s="1"/>
    </row>
    <row r="19" spans="1:36" x14ac:dyDescent="0.25">
      <c r="A19" s="9">
        <f t="shared" si="3"/>
        <v>23.666666666802485</v>
      </c>
      <c r="B19" s="1" t="s">
        <v>59</v>
      </c>
      <c r="C19" s="10">
        <f>R12</f>
        <v>404.66666666680248</v>
      </c>
      <c r="D19" s="2">
        <f>S12</f>
        <v>12.409999999999854</v>
      </c>
      <c r="E19" s="2">
        <f>U12</f>
        <v>9.6152679999998867</v>
      </c>
      <c r="F19" s="3">
        <f t="shared" si="4"/>
        <v>2.8203280387917903E-4</v>
      </c>
      <c r="G19" s="29">
        <v>7.88</v>
      </c>
      <c r="H19" s="11"/>
      <c r="I19" s="5">
        <f t="shared" si="2"/>
        <v>4.7354666590021806</v>
      </c>
      <c r="J19" s="50">
        <f t="shared" si="5"/>
        <v>1.372476628850299E-2</v>
      </c>
      <c r="K19" s="5">
        <f t="shared" si="6"/>
        <v>3.1445333409978193</v>
      </c>
      <c r="X19" s="48"/>
    </row>
    <row r="20" spans="1:36" x14ac:dyDescent="0.25">
      <c r="A20" s="9">
        <f t="shared" si="3"/>
        <v>24</v>
      </c>
      <c r="C20" s="17">
        <f>C19+$A$2</f>
        <v>428.66666666680248</v>
      </c>
      <c r="D20" s="18">
        <f>(D$22-D$19)/(($C$22-$C$19)/($C20-$C$19))+D$19</f>
        <v>12.473333333333278</v>
      </c>
      <c r="E20" s="18">
        <f>(E$22-E$19)/(($C$22-$C$19)/($C20-$C$19))+E$19</f>
        <v>9.4551786666666207</v>
      </c>
      <c r="F20" s="3">
        <f t="shared" si="4"/>
        <v>2.1210137338854948E-4</v>
      </c>
      <c r="G20" s="19">
        <f>(G$22-G$19)/(($C$22-$C$19)/($C20-$C$19))+G$19</f>
        <v>9.0666666666666664</v>
      </c>
      <c r="H20" s="20"/>
      <c r="I20" s="5">
        <f t="shared" si="2"/>
        <v>4.3246356924209275</v>
      </c>
      <c r="J20" s="51">
        <f t="shared" si="5"/>
        <v>2.0721551768608196E-2</v>
      </c>
      <c r="K20" s="5">
        <f t="shared" si="6"/>
        <v>4.7420309742457389</v>
      </c>
      <c r="X20" s="48"/>
    </row>
    <row r="21" spans="1:36" x14ac:dyDescent="0.25">
      <c r="A21" s="9">
        <f t="shared" si="3"/>
        <v>24</v>
      </c>
      <c r="C21" s="17">
        <f>C20+$A$2</f>
        <v>452.66666666680248</v>
      </c>
      <c r="D21" s="18">
        <f>(D$22-D$19)/(($C$22-$C$19)/($C21-$C$19))+D$19</f>
        <v>12.536666666666699</v>
      </c>
      <c r="E21" s="18">
        <f>(E$22-E$19)/(($C$22-$C$19)/($C21-$C$19))+E$19</f>
        <v>9.2950893333333546</v>
      </c>
      <c r="F21" s="3">
        <f t="shared" si="4"/>
        <v>2.1102715151285044E-4</v>
      </c>
      <c r="G21" s="19">
        <f>(G$22-G$19)/(($C$22-$C$19)/($C21-$C$19))+G$19</f>
        <v>10.253333333333334</v>
      </c>
      <c r="H21" s="20"/>
      <c r="I21" s="5">
        <f t="shared" si="2"/>
        <v>4.975892167252506</v>
      </c>
      <c r="J21" s="51">
        <f t="shared" si="5"/>
        <v>2.3454958821925612E-2</v>
      </c>
      <c r="K21" s="5">
        <f t="shared" si="6"/>
        <v>5.2774411660808278</v>
      </c>
      <c r="X21" s="49"/>
    </row>
    <row r="22" spans="1:36" x14ac:dyDescent="0.25">
      <c r="A22" s="9">
        <f t="shared" si="3"/>
        <v>24</v>
      </c>
      <c r="B22" s="16" t="s">
        <v>60</v>
      </c>
      <c r="C22" s="10">
        <f>R13</f>
        <v>476.66666666680248</v>
      </c>
      <c r="D22" s="2">
        <f>S13</f>
        <v>12.600000000000122</v>
      </c>
      <c r="E22" s="2">
        <f>U13</f>
        <v>9.1350000000000886</v>
      </c>
      <c r="F22" s="3">
        <f t="shared" si="4"/>
        <v>2.0996375597100546E-4</v>
      </c>
      <c r="G22" s="29">
        <v>11.44</v>
      </c>
      <c r="H22" s="11"/>
      <c r="I22" s="5">
        <f t="shared" si="2"/>
        <v>5.6271486420840846</v>
      </c>
      <c r="J22" s="50">
        <f t="shared" si="5"/>
        <v>2.6283338678679768E-2</v>
      </c>
      <c r="K22" s="5">
        <f t="shared" si="6"/>
        <v>5.8128513579159149</v>
      </c>
      <c r="X22" s="48"/>
    </row>
    <row r="23" spans="1:36" x14ac:dyDescent="0.25">
      <c r="A23" s="9">
        <f t="shared" si="3"/>
        <v>24</v>
      </c>
      <c r="C23" s="17">
        <f>C22+$A$2</f>
        <v>500.66666666680248</v>
      </c>
      <c r="D23" s="18">
        <f>(D$26-D$22)/(($C$26-$C$22)/($C23-$C$22))+D$22</f>
        <v>12.890000000000068</v>
      </c>
      <c r="E23" s="18">
        <f>(E$26-E$22)/(($C$26-$C$22)/($C23-$C$22))+E$22</f>
        <v>9.2695700000000496</v>
      </c>
      <c r="F23" s="3">
        <f t="shared" si="4"/>
        <v>9.4812512473580357E-4</v>
      </c>
      <c r="G23" s="19">
        <f>(G$26-G$22)/(($C$26-$C$22)/($C23-$C$22))+G$22</f>
        <v>14.1275</v>
      </c>
      <c r="H23" s="20"/>
      <c r="I23" s="5">
        <f t="shared" si="2"/>
        <v>6.2784051169156614</v>
      </c>
      <c r="J23" s="51">
        <f t="shared" si="5"/>
        <v>3.5539610013003466E-2</v>
      </c>
      <c r="K23" s="5">
        <f t="shared" si="6"/>
        <v>7.8490948830843381</v>
      </c>
      <c r="X23" s="48"/>
    </row>
    <row r="24" spans="1:36" x14ac:dyDescent="0.25">
      <c r="A24" s="9">
        <f t="shared" si="3"/>
        <v>24</v>
      </c>
      <c r="C24" s="17">
        <f>C23+$A$2</f>
        <v>524.66666666680248</v>
      </c>
      <c r="D24" s="18">
        <f t="shared" ref="D24:E25" si="14">(D$26-D$22)/(($C$26-$C$22)/($C24-$C$22))+D$22</f>
        <v>13.180000000000014</v>
      </c>
      <c r="E24" s="18">
        <f t="shared" si="14"/>
        <v>9.4041400000000124</v>
      </c>
      <c r="F24" s="3">
        <f t="shared" si="4"/>
        <v>9.270296718025344E-4</v>
      </c>
      <c r="G24" s="19">
        <f t="shared" ref="G24:G25" si="15">(G$26-G$22)/(($C$26-$C$22)/($C24-$C$22))+G$22</f>
        <v>16.815000000000001</v>
      </c>
      <c r="H24" s="20"/>
      <c r="I24" s="5">
        <f t="shared" si="2"/>
        <v>7.753336388918358</v>
      </c>
      <c r="J24" s="51">
        <f t="shared" si="5"/>
        <v>4.0438597057403214E-2</v>
      </c>
      <c r="K24" s="5">
        <f t="shared" si="6"/>
        <v>9.0616636110816433</v>
      </c>
      <c r="X24" s="48"/>
    </row>
    <row r="25" spans="1:36" x14ac:dyDescent="0.25">
      <c r="A25" s="9">
        <f t="shared" si="3"/>
        <v>24</v>
      </c>
      <c r="C25" s="17">
        <f>C24+$A$2</f>
        <v>548.66666666680248</v>
      </c>
      <c r="D25" s="18">
        <f t="shared" si="14"/>
        <v>13.46999999999996</v>
      </c>
      <c r="E25" s="18">
        <f t="shared" si="14"/>
        <v>9.5387099999999734</v>
      </c>
      <c r="F25" s="3">
        <f t="shared" si="4"/>
        <v>9.0685255616280893E-4</v>
      </c>
      <c r="G25" s="19">
        <f t="shared" si="15"/>
        <v>19.502500000000001</v>
      </c>
      <c r="H25" s="20"/>
      <c r="I25" s="5">
        <f t="shared" si="2"/>
        <v>9.2282676609210537</v>
      </c>
      <c r="J25" s="51">
        <f t="shared" si="5"/>
        <v>4.5198374492569998E-2</v>
      </c>
      <c r="K25" s="5">
        <f t="shared" si="6"/>
        <v>10.274232339078948</v>
      </c>
      <c r="X25" s="48"/>
    </row>
    <row r="26" spans="1:36" x14ac:dyDescent="0.25">
      <c r="A26" s="9">
        <f t="shared" si="3"/>
        <v>24</v>
      </c>
      <c r="B26" s="1" t="s">
        <v>61</v>
      </c>
      <c r="C26" s="10">
        <f>R14</f>
        <v>572.66666666680248</v>
      </c>
      <c r="D26" s="2">
        <f>S14</f>
        <v>13.759999999999906</v>
      </c>
      <c r="E26" s="2">
        <f>U14</f>
        <v>9.6732799999999344</v>
      </c>
      <c r="F26" s="3">
        <f t="shared" si="4"/>
        <v>8.8753508678838351E-4</v>
      </c>
      <c r="G26" s="29">
        <v>22.19</v>
      </c>
      <c r="H26" s="11"/>
      <c r="I26" s="5">
        <f t="shared" si="2"/>
        <v>10.703198932923751</v>
      </c>
      <c r="J26" s="50">
        <f t="shared" si="5"/>
        <v>4.9824792864058269E-2</v>
      </c>
      <c r="K26" s="5">
        <f t="shared" si="6"/>
        <v>11.48680106707625</v>
      </c>
      <c r="X26" s="48"/>
    </row>
    <row r="27" spans="1:36" x14ac:dyDescent="0.25">
      <c r="A27" s="9">
        <f t="shared" si="3"/>
        <v>24</v>
      </c>
      <c r="C27" s="17">
        <f>C26+$A$2</f>
        <v>596.66666666680248</v>
      </c>
      <c r="D27" s="18">
        <f>(D$30-D$26)/(($C$30-$C$26)/($C27-$C$26))+D$26</f>
        <v>14.029999999999987</v>
      </c>
      <c r="E27" s="18">
        <f>(E$30-E$26)/(($C$30-$C$26)/($C27-$C$26))+E$26</f>
        <v>9.8452819999999903</v>
      </c>
      <c r="F27" s="3">
        <f t="shared" si="4"/>
        <v>8.0966923371574289E-4</v>
      </c>
      <c r="G27" s="19">
        <f>(G$30-G$26)/(($C$30-$C$26)/($C27-$C$26))+G$26</f>
        <v>22.387500000000003</v>
      </c>
      <c r="H27" s="20"/>
      <c r="I27" s="5">
        <f t="shared" si="2"/>
        <v>12.178130204926447</v>
      </c>
      <c r="J27" s="51">
        <f t="shared" si="5"/>
        <v>4.3588293863868297E-2</v>
      </c>
      <c r="K27" s="5">
        <f t="shared" si="6"/>
        <v>10.209369795073556</v>
      </c>
      <c r="X27" s="49"/>
    </row>
    <row r="28" spans="1:36" x14ac:dyDescent="0.25">
      <c r="A28" s="9">
        <f t="shared" si="3"/>
        <v>24</v>
      </c>
      <c r="C28" s="17">
        <f>C27+$A$2</f>
        <v>620.66666666680248</v>
      </c>
      <c r="D28" s="18">
        <f t="shared" ref="D28:E29" si="16">(D$30-D$26)/(($C$30-$C$26)/($C28-$C$26))+D$26</f>
        <v>14.300000000000068</v>
      </c>
      <c r="E28" s="18">
        <f t="shared" si="16"/>
        <v>10.017284000000048</v>
      </c>
      <c r="F28" s="3">
        <f t="shared" si="4"/>
        <v>7.9423513131240617E-4</v>
      </c>
      <c r="G28" s="19">
        <f t="shared" ref="G28:G29" si="17">(G$30-G$26)/(($C$30-$C$26)/($C28-$C$26))+G$26</f>
        <v>22.585000000000001</v>
      </c>
      <c r="H28" s="20"/>
      <c r="I28" s="5">
        <f t="shared" si="2"/>
        <v>12.286520503055018</v>
      </c>
      <c r="J28" s="51">
        <f t="shared" si="5"/>
        <v>4.3207238417504248E-2</v>
      </c>
      <c r="K28" s="5">
        <f t="shared" si="6"/>
        <v>10.298479496944983</v>
      </c>
    </row>
    <row r="29" spans="1:36" x14ac:dyDescent="0.25">
      <c r="A29" s="9">
        <f t="shared" si="3"/>
        <v>24</v>
      </c>
      <c r="C29" s="17">
        <f>C28+$A$2</f>
        <v>644.66666666680248</v>
      </c>
      <c r="D29" s="18">
        <f t="shared" si="16"/>
        <v>14.570000000000149</v>
      </c>
      <c r="E29" s="18">
        <f t="shared" si="16"/>
        <v>10.189286000000106</v>
      </c>
      <c r="F29" s="3">
        <f t="shared" si="4"/>
        <v>7.7937845588572127E-4</v>
      </c>
      <c r="G29" s="19">
        <f t="shared" si="17"/>
        <v>22.782499999999999</v>
      </c>
      <c r="H29" s="20"/>
      <c r="I29" s="5">
        <f t="shared" si="2"/>
        <v>12.394910801183586</v>
      </c>
      <c r="J29" s="51">
        <f t="shared" si="5"/>
        <v>4.283915742427806E-2</v>
      </c>
      <c r="K29" s="5">
        <f t="shared" si="6"/>
        <v>10.387589198816412</v>
      </c>
    </row>
    <row r="30" spans="1:36" x14ac:dyDescent="0.25">
      <c r="A30" s="9">
        <f t="shared" si="3"/>
        <v>24</v>
      </c>
      <c r="B30" s="1" t="s">
        <v>62</v>
      </c>
      <c r="C30" s="10">
        <f>R15</f>
        <v>668.66666666680248</v>
      </c>
      <c r="D30" s="2">
        <f>S15</f>
        <v>14.840000000000231</v>
      </c>
      <c r="E30" s="2">
        <f>U15</f>
        <v>10.361288000000162</v>
      </c>
      <c r="F30" s="3">
        <f t="shared" si="4"/>
        <v>7.6506739717192623E-4</v>
      </c>
      <c r="G30" s="29">
        <v>22.98</v>
      </c>
      <c r="H30" s="11"/>
      <c r="I30" s="5">
        <f t="shared" si="2"/>
        <v>12.503301099312155</v>
      </c>
      <c r="J30" s="50">
        <f t="shared" si="5"/>
        <v>4.2483399331034538E-2</v>
      </c>
      <c r="K30" s="5">
        <f t="shared" si="6"/>
        <v>10.476698900687845</v>
      </c>
    </row>
    <row r="31" spans="1:36" x14ac:dyDescent="0.25">
      <c r="E31" s="39"/>
      <c r="F31" s="39"/>
      <c r="G31" s="39"/>
      <c r="H31" s="20"/>
      <c r="I31" s="39"/>
      <c r="J31" s="41"/>
      <c r="K31" s="39"/>
    </row>
    <row r="32" spans="1:36" x14ac:dyDescent="0.25">
      <c r="E32" s="39"/>
      <c r="F32" s="39"/>
      <c r="G32" s="39"/>
      <c r="H32" s="20"/>
      <c r="I32" s="39"/>
      <c r="J32" s="41"/>
      <c r="K32" s="39"/>
    </row>
    <row r="33" spans="3:11" x14ac:dyDescent="0.25">
      <c r="C33" s="27"/>
      <c r="D33" s="27"/>
      <c r="E33" s="27"/>
      <c r="F33" s="27"/>
      <c r="G33" s="27"/>
      <c r="H33" s="27"/>
      <c r="J33" s="46"/>
      <c r="K33" s="39"/>
    </row>
    <row r="34" spans="3:11" x14ac:dyDescent="0.25">
      <c r="C34" s="27"/>
      <c r="D34" s="27"/>
      <c r="E34" s="27"/>
      <c r="F34" s="27"/>
      <c r="G34" s="27"/>
      <c r="H34" s="27"/>
      <c r="J34" s="46"/>
      <c r="K34" s="39"/>
    </row>
    <row r="35" spans="3:11" x14ac:dyDescent="0.25">
      <c r="C35" s="27"/>
      <c r="D35" s="27"/>
      <c r="E35" s="27"/>
      <c r="F35" s="27"/>
      <c r="G35" s="27"/>
      <c r="H35" s="27"/>
      <c r="J35" s="46"/>
      <c r="K35" s="39"/>
    </row>
    <row r="36" spans="3:11" x14ac:dyDescent="0.25">
      <c r="C36" s="27"/>
      <c r="D36" s="27"/>
      <c r="E36" s="27"/>
      <c r="F36" s="27"/>
      <c r="G36" s="27"/>
      <c r="H36" s="27"/>
      <c r="J36" s="46"/>
    </row>
    <row r="37" spans="3:11" x14ac:dyDescent="0.25">
      <c r="C37" s="27"/>
      <c r="D37" s="27"/>
      <c r="E37" s="27"/>
      <c r="F37" s="27"/>
      <c r="G37" s="27"/>
      <c r="H37" s="27"/>
      <c r="J37" s="46"/>
    </row>
    <row r="38" spans="3:11" x14ac:dyDescent="0.25">
      <c r="C38" s="27"/>
      <c r="D38" s="27"/>
      <c r="E38" s="27"/>
      <c r="F38" s="27"/>
      <c r="G38" s="27"/>
      <c r="H38" s="27"/>
      <c r="J38" s="46"/>
    </row>
    <row r="39" spans="3:11" x14ac:dyDescent="0.25">
      <c r="C39" s="27"/>
      <c r="D39" s="27"/>
      <c r="E39" s="27"/>
      <c r="F39" s="27"/>
      <c r="G39" s="27"/>
      <c r="H39" s="27"/>
      <c r="J39" s="46"/>
    </row>
    <row r="40" spans="3:11" x14ac:dyDescent="0.25">
      <c r="C40" s="27"/>
      <c r="D40" s="27"/>
      <c r="E40" s="27"/>
      <c r="F40" s="27"/>
      <c r="G40" s="27"/>
      <c r="H40" s="27"/>
      <c r="J40" s="46"/>
    </row>
    <row r="41" spans="3:11" x14ac:dyDescent="0.25">
      <c r="C41" s="27"/>
      <c r="D41" s="27"/>
      <c r="E41" s="27"/>
      <c r="F41" s="27"/>
      <c r="G41" s="27"/>
      <c r="H41" s="27"/>
      <c r="J41" s="46"/>
    </row>
    <row r="42" spans="3:11" x14ac:dyDescent="0.25">
      <c r="C42" s="27"/>
      <c r="D42" s="27"/>
      <c r="E42" s="27"/>
      <c r="F42" s="27"/>
      <c r="G42" s="27"/>
      <c r="H42" s="27"/>
      <c r="J42" s="46"/>
    </row>
    <row r="43" spans="3:11" x14ac:dyDescent="0.25">
      <c r="C43" s="27"/>
      <c r="D43" s="27"/>
      <c r="E43" s="27"/>
      <c r="F43" s="27"/>
      <c r="G43" s="27"/>
      <c r="H43" s="27"/>
      <c r="J43" s="46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E1D-3371-46C9-9BD4-FEC8DC379A64}">
  <dimension ref="A1:AS46"/>
  <sheetViews>
    <sheetView zoomScale="85" zoomScaleNormal="85" workbookViewId="0">
      <selection activeCell="J1" sqref="J1:J1048576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4" max="14" width="7.7109375" bestFit="1" customWidth="1"/>
    <col min="15" max="16" width="16.28515625" bestFit="1" customWidth="1"/>
    <col min="17" max="17" width="11.5703125" bestFit="1" customWidth="1"/>
    <col min="18" max="18" width="12.140625" bestFit="1" customWidth="1"/>
    <col min="19" max="19" width="7" bestFit="1" customWidth="1"/>
    <col min="20" max="20" width="7.7109375" bestFit="1" customWidth="1"/>
    <col min="21" max="21" width="11.5703125" bestFit="1" customWidth="1"/>
    <col min="22" max="22" width="8.140625" bestFit="1" customWidth="1"/>
    <col min="23" max="23" width="9.5703125" bestFit="1" customWidth="1"/>
    <col min="24" max="25" width="13.28515625" bestFit="1" customWidth="1"/>
    <col min="26" max="26" width="9" bestFit="1" customWidth="1"/>
    <col min="27" max="27" width="6.85546875" bestFit="1" customWidth="1"/>
    <col min="28" max="28" width="7.85546875" bestFit="1" customWidth="1"/>
    <col min="29" max="29" width="9.85546875" bestFit="1" customWidth="1"/>
    <col min="30" max="30" width="12.5703125" bestFit="1" customWidth="1"/>
    <col min="31" max="31" width="11.7109375" bestFit="1" customWidth="1"/>
    <col min="32" max="32" width="14.5703125" bestFit="1" customWidth="1"/>
    <col min="33" max="33" width="11.85546875" bestFit="1" customWidth="1"/>
    <col min="34" max="34" width="15" bestFit="1" customWidth="1"/>
    <col min="35" max="35" width="13.28515625" bestFit="1" customWidth="1"/>
    <col min="36" max="36" width="15.5703125" bestFit="1" customWidth="1"/>
    <col min="37" max="37" width="14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V1">
        <v>3.3</v>
      </c>
    </row>
    <row r="2" spans="1:45" x14ac:dyDescent="0.25">
      <c r="A2">
        <v>24</v>
      </c>
      <c r="B2" s="1" t="s">
        <v>13</v>
      </c>
      <c r="C2">
        <v>0</v>
      </c>
      <c r="D2" s="2">
        <f>S5</f>
        <v>4.7000000000000597</v>
      </c>
      <c r="E2" s="2">
        <f>U5</f>
        <v>4.5176400000000578</v>
      </c>
      <c r="F2" s="3">
        <f>W5</f>
        <v>2.4657573602821291E-2</v>
      </c>
      <c r="G2" s="4">
        <v>45.43</v>
      </c>
      <c r="H2" s="11">
        <f>W5</f>
        <v>2.4657573602821291E-2</v>
      </c>
      <c r="I2" s="5"/>
      <c r="J2" s="6">
        <f>G2/E2*H2</f>
        <v>0.24795990135915144</v>
      </c>
      <c r="K2" s="5"/>
    </row>
    <row r="3" spans="1:45" x14ac:dyDescent="0.25">
      <c r="A3" s="9">
        <f>C3-C2</f>
        <v>22.000000000116415</v>
      </c>
      <c r="B3" s="1" t="s">
        <v>14</v>
      </c>
      <c r="C3" s="10">
        <f>C2+$R$6</f>
        <v>22.000000000116415</v>
      </c>
      <c r="D3" s="2">
        <f t="shared" ref="D3:D4" si="0">S6</f>
        <v>6.8200000000000927</v>
      </c>
      <c r="E3" s="2">
        <f t="shared" ref="E3:E4" si="1">U6</f>
        <v>6.5315140000000884</v>
      </c>
      <c r="F3" s="3">
        <f>LN(D3/D2)/A3</f>
        <v>1.6922589233517669E-2</v>
      </c>
      <c r="G3" s="4">
        <v>48.78</v>
      </c>
      <c r="H3" s="11"/>
      <c r="I3" s="5">
        <f t="shared" ref="I3:I30" si="2">(G2)*EXP(-A3*0.025)</f>
        <v>26.210829885509227</v>
      </c>
      <c r="J3" s="50">
        <f>K3/(A3*(SUM(E2:E3)/2))</f>
        <v>0.18569229261082751</v>
      </c>
      <c r="K3" s="5">
        <f>G3-I3</f>
        <v>22.569170114490774</v>
      </c>
      <c r="N3" s="14"/>
      <c r="O3" s="15" t="s">
        <v>15</v>
      </c>
      <c r="P3" s="15" t="s">
        <v>16</v>
      </c>
      <c r="Q3" s="15" t="s">
        <v>0</v>
      </c>
      <c r="R3" s="15" t="s">
        <v>0</v>
      </c>
      <c r="S3" s="15" t="s">
        <v>77</v>
      </c>
      <c r="T3" s="15" t="s">
        <v>18</v>
      </c>
      <c r="U3" s="15" t="s">
        <v>19</v>
      </c>
      <c r="V3" s="15" t="s">
        <v>20</v>
      </c>
      <c r="W3" s="15" t="s">
        <v>21</v>
      </c>
      <c r="X3" s="15" t="s">
        <v>22</v>
      </c>
      <c r="Y3" s="15" t="s">
        <v>23</v>
      </c>
      <c r="Z3" s="15" t="s">
        <v>24</v>
      </c>
      <c r="AA3" s="15" t="s">
        <v>25</v>
      </c>
      <c r="AB3" s="15" t="s">
        <v>26</v>
      </c>
      <c r="AC3" s="15" t="s">
        <v>65</v>
      </c>
      <c r="AD3" s="15" t="s">
        <v>66</v>
      </c>
      <c r="AE3" s="15" t="s">
        <v>29</v>
      </c>
      <c r="AF3" s="15" t="s">
        <v>30</v>
      </c>
      <c r="AG3" s="15" t="s">
        <v>67</v>
      </c>
      <c r="AH3" s="15" t="s">
        <v>68</v>
      </c>
      <c r="AI3" s="15" t="s">
        <v>33</v>
      </c>
      <c r="AJ3" s="15" t="s">
        <v>34</v>
      </c>
      <c r="AK3" s="15" t="s">
        <v>35</v>
      </c>
      <c r="AL3" s="15" t="s">
        <v>36</v>
      </c>
      <c r="AM3" s="15" t="s">
        <v>37</v>
      </c>
      <c r="AN3" s="15" t="s">
        <v>38</v>
      </c>
      <c r="AO3" s="15" t="s">
        <v>39</v>
      </c>
      <c r="AP3" s="15" t="s">
        <v>40</v>
      </c>
      <c r="AQ3" s="15" t="s">
        <v>41</v>
      </c>
      <c r="AR3" s="15" t="s">
        <v>41</v>
      </c>
      <c r="AS3" s="15" t="s">
        <v>42</v>
      </c>
    </row>
    <row r="4" spans="1:45" x14ac:dyDescent="0.25">
      <c r="A4" s="9">
        <f t="shared" ref="A4:A30" si="3">C4-C3</f>
        <v>22.666666666686069</v>
      </c>
      <c r="B4" s="1" t="s">
        <v>43</v>
      </c>
      <c r="C4" s="10">
        <f>R7</f>
        <v>44.666666666802485</v>
      </c>
      <c r="D4" s="2">
        <f t="shared" si="0"/>
        <v>8.0700000000000216</v>
      </c>
      <c r="E4" s="2">
        <f t="shared" si="1"/>
        <v>7.7399370000000207</v>
      </c>
      <c r="F4" s="3">
        <f t="shared" ref="F4:F30" si="4">LN(D4/D3)/A4</f>
        <v>7.4247357541028739E-3</v>
      </c>
      <c r="G4" s="4">
        <v>46.22</v>
      </c>
      <c r="H4" s="11"/>
      <c r="I4" s="5">
        <f t="shared" si="2"/>
        <v>27.67843876390442</v>
      </c>
      <c r="J4" s="50">
        <f t="shared" ref="J4:J30" si="5">K4/(A4*(SUM(E3:E4)/2))</f>
        <v>0.11463586351982318</v>
      </c>
      <c r="K4" s="5">
        <f t="shared" ref="K4:K30" si="6">G4-I4</f>
        <v>18.541561236095578</v>
      </c>
      <c r="N4" s="15" t="s">
        <v>44</v>
      </c>
      <c r="O4" s="15"/>
      <c r="P4" s="15"/>
      <c r="Q4" s="15"/>
      <c r="R4" s="15"/>
      <c r="S4" s="15" t="s">
        <v>47</v>
      </c>
      <c r="T4" s="15" t="s">
        <v>48</v>
      </c>
      <c r="U4" s="15" t="s">
        <v>47</v>
      </c>
      <c r="V4" s="15"/>
      <c r="W4" s="15" t="s">
        <v>49</v>
      </c>
      <c r="X4" s="15" t="s">
        <v>45</v>
      </c>
      <c r="Y4" s="15" t="s">
        <v>49</v>
      </c>
      <c r="Z4" s="15" t="s">
        <v>47</v>
      </c>
      <c r="AA4" s="15" t="s">
        <v>50</v>
      </c>
      <c r="AB4" s="15" t="s">
        <v>50</v>
      </c>
      <c r="AC4" s="15" t="s">
        <v>51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52</v>
      </c>
      <c r="AP4" s="15" t="s">
        <v>52</v>
      </c>
      <c r="AQ4" s="15" t="s">
        <v>53</v>
      </c>
      <c r="AR4" s="15" t="s">
        <v>53</v>
      </c>
      <c r="AS4" s="15" t="s">
        <v>53</v>
      </c>
    </row>
    <row r="5" spans="1:45" x14ac:dyDescent="0.25">
      <c r="A5" s="9">
        <f t="shared" si="3"/>
        <v>24</v>
      </c>
      <c r="B5" s="16"/>
      <c r="C5" s="17">
        <f>C4+$A$2</f>
        <v>68.666666666802485</v>
      </c>
      <c r="D5" s="18">
        <f>(D$8-D$4)/(($C$8-$C$4)/($C5-$C$4))+D$4</f>
        <v>8.6693782383427305</v>
      </c>
      <c r="E5" s="18">
        <f>(E$8-E$4)/(($C$8-$C$4)/($C5-$C$4))+E$4</f>
        <v>8.2900396321250529</v>
      </c>
      <c r="F5" s="3">
        <f t="shared" si="4"/>
        <v>2.9851496579869747E-3</v>
      </c>
      <c r="G5" s="19">
        <f>(G$8-G$4)/(($C$8-$C$4)/($C5-$C$4))+G$4</f>
        <v>40.266010362687119</v>
      </c>
      <c r="H5" s="20"/>
      <c r="I5" s="5">
        <f t="shared" si="2"/>
        <v>25.3660738202659</v>
      </c>
      <c r="J5" s="51">
        <f t="shared" si="5"/>
        <v>7.7458714197170736E-2</v>
      </c>
      <c r="K5" s="5">
        <f t="shared" si="6"/>
        <v>14.899936542421219</v>
      </c>
      <c r="N5" s="21" t="s">
        <v>78</v>
      </c>
      <c r="O5" s="1" t="s">
        <v>13</v>
      </c>
      <c r="P5" s="21">
        <v>43473.597222222219</v>
      </c>
      <c r="Q5" s="22">
        <v>0</v>
      </c>
      <c r="R5" s="22">
        <v>0</v>
      </c>
      <c r="S5" s="22">
        <v>4.7000000000000597</v>
      </c>
      <c r="T5" s="22">
        <v>2.000000000030866E-2</v>
      </c>
      <c r="U5" s="22">
        <v>4.5176400000000578</v>
      </c>
      <c r="V5" s="22">
        <v>24.5</v>
      </c>
      <c r="W5" s="22">
        <v>2.4657573602821291E-2</v>
      </c>
      <c r="X5" s="22">
        <v>1.1712885050468431</v>
      </c>
      <c r="Y5" s="23">
        <v>2.4657573602821291E-2</v>
      </c>
      <c r="Z5" s="24"/>
      <c r="AA5" s="25">
        <v>0</v>
      </c>
      <c r="AB5" s="25">
        <v>0</v>
      </c>
      <c r="AC5" s="24"/>
      <c r="AD5" s="24"/>
      <c r="AE5" s="24">
        <v>51.637426900584792</v>
      </c>
      <c r="AF5" s="24">
        <v>1.1785113019775797</v>
      </c>
      <c r="AG5" s="24">
        <v>0</v>
      </c>
      <c r="AH5" s="24">
        <v>0</v>
      </c>
      <c r="AI5" s="22">
        <v>50.867605193216363</v>
      </c>
      <c r="AJ5" s="24">
        <v>1.0832286632126924</v>
      </c>
      <c r="AK5" s="26"/>
      <c r="AL5" s="26"/>
      <c r="AM5" s="26"/>
      <c r="AN5" s="26"/>
      <c r="AO5" s="26">
        <f>J2</f>
        <v>0.24795990135915144</v>
      </c>
      <c r="AP5" s="27"/>
      <c r="AQ5" s="27">
        <v>96.12</v>
      </c>
      <c r="AR5" s="27">
        <v>96.12</v>
      </c>
      <c r="AS5" s="27"/>
    </row>
    <row r="6" spans="1:45" x14ac:dyDescent="0.25">
      <c r="A6" s="9">
        <f t="shared" si="3"/>
        <v>24</v>
      </c>
      <c r="B6" s="16"/>
      <c r="C6" s="17">
        <f>C5+$A$2</f>
        <v>92.666666666802485</v>
      </c>
      <c r="D6" s="18">
        <f>(D$8-D$4)/((C$8-C$4)/(C6-C$4))+D$4</f>
        <v>9.2687564766854393</v>
      </c>
      <c r="E6" s="18">
        <f t="shared" ref="E6:E7" si="7">(E$8-E$4)/(($C$8-$C$4)/($C6-$C$4))+E$4</f>
        <v>8.8401422642500851</v>
      </c>
      <c r="F6" s="3">
        <f t="shared" si="4"/>
        <v>2.785506316504417E-3</v>
      </c>
      <c r="G6" s="19">
        <f t="shared" ref="G6:G7" si="8">(G$8-G$4)/(($C$8-$C$4)/($C6-$C$4))+G$4</f>
        <v>34.312020725374239</v>
      </c>
      <c r="H6" s="20"/>
      <c r="I6" s="5">
        <f t="shared" si="2"/>
        <v>22.09845502612534</v>
      </c>
      <c r="J6" s="51">
        <f t="shared" si="5"/>
        <v>5.9415431065530461E-2</v>
      </c>
      <c r="K6" s="5">
        <f t="shared" si="6"/>
        <v>12.2135656992489</v>
      </c>
      <c r="N6" s="21" t="s">
        <v>78</v>
      </c>
      <c r="O6" s="1" t="s">
        <v>14</v>
      </c>
      <c r="P6" s="21">
        <v>43474.638888888891</v>
      </c>
      <c r="Q6" s="28">
        <v>0.91666666667151731</v>
      </c>
      <c r="R6" s="28">
        <v>22.000000000116415</v>
      </c>
      <c r="S6" s="22">
        <v>6.8200000000000927</v>
      </c>
      <c r="T6" s="22">
        <v>2.000000000030866E-2</v>
      </c>
      <c r="U6" s="22">
        <v>6.5315140000000884</v>
      </c>
      <c r="V6" s="22">
        <v>30</v>
      </c>
      <c r="W6" s="22">
        <v>1.6922589233517665E-2</v>
      </c>
      <c r="X6" s="22">
        <v>1.7066615589845873</v>
      </c>
      <c r="Y6" s="23">
        <v>1.1396642640820668E-2</v>
      </c>
      <c r="Z6" s="24"/>
      <c r="AA6" s="25">
        <v>0</v>
      </c>
      <c r="AB6" s="25">
        <v>0</v>
      </c>
      <c r="AC6" s="24"/>
      <c r="AD6" s="24"/>
      <c r="AE6" s="24">
        <v>55.204678362573091</v>
      </c>
      <c r="AF6" s="24">
        <v>0.37216146378239284</v>
      </c>
      <c r="AG6" s="24">
        <v>0</v>
      </c>
      <c r="AH6" s="24">
        <v>0</v>
      </c>
      <c r="AI6" s="22">
        <v>54.014796934923957</v>
      </c>
      <c r="AJ6" s="24">
        <v>0.33531747886793595</v>
      </c>
      <c r="AK6" s="26"/>
      <c r="AL6" s="26"/>
      <c r="AM6" s="26">
        <v>49.422514619883039</v>
      </c>
      <c r="AN6" s="26">
        <v>0.17574291345279866</v>
      </c>
      <c r="AO6" s="26">
        <f>J3</f>
        <v>0.18569229261082751</v>
      </c>
      <c r="AP6" s="27"/>
      <c r="AQ6" s="27">
        <v>95.77</v>
      </c>
      <c r="AR6" s="27">
        <v>95.77</v>
      </c>
      <c r="AS6" s="27"/>
    </row>
    <row r="7" spans="1:45" x14ac:dyDescent="0.25">
      <c r="A7" s="9">
        <f t="shared" si="3"/>
        <v>24</v>
      </c>
      <c r="B7" s="16"/>
      <c r="C7" s="17">
        <f>C6+$A$2</f>
        <v>116.66666666680248</v>
      </c>
      <c r="D7" s="18">
        <f>(D$8-D$4)/((C$8-C$4)/(C7-C$4))+D$4</f>
        <v>9.8681347150281482</v>
      </c>
      <c r="E7" s="18">
        <f t="shared" si="7"/>
        <v>9.3902448963751155</v>
      </c>
      <c r="F7" s="3">
        <f t="shared" si="4"/>
        <v>2.6109010253999219E-3</v>
      </c>
      <c r="G7" s="19">
        <f t="shared" si="8"/>
        <v>28.358031088061356</v>
      </c>
      <c r="H7" s="20"/>
      <c r="I7" s="5">
        <f t="shared" si="2"/>
        <v>18.83083623198478</v>
      </c>
      <c r="J7" s="51">
        <f t="shared" si="5"/>
        <v>4.3549974977372924E-2</v>
      </c>
      <c r="K7" s="5">
        <f t="shared" si="6"/>
        <v>9.5271948560765765</v>
      </c>
      <c r="N7" s="21" t="s">
        <v>78</v>
      </c>
      <c r="O7" s="1" t="s">
        <v>43</v>
      </c>
      <c r="P7" s="21">
        <v>43475.583333333336</v>
      </c>
      <c r="Q7" s="28">
        <v>1.8611111111167702</v>
      </c>
      <c r="R7" s="28">
        <v>44.666666666802485</v>
      </c>
      <c r="S7" s="22">
        <v>8.0700000000000216</v>
      </c>
      <c r="T7" s="22">
        <v>9.9999999996214228E-3</v>
      </c>
      <c r="U7" s="22">
        <v>7.7399370000000207</v>
      </c>
      <c r="V7" s="22">
        <v>36</v>
      </c>
      <c r="W7" s="22">
        <v>7.4247357541028635E-3</v>
      </c>
      <c r="X7" s="22">
        <v>3.88985325267253</v>
      </c>
      <c r="Y7" s="23">
        <v>6.1687744323641385E-3</v>
      </c>
      <c r="Z7" s="24">
        <v>5.8436700000000004</v>
      </c>
      <c r="AA7" s="25">
        <v>1.7855108195241429E-2</v>
      </c>
      <c r="AB7" s="25">
        <v>1.8616524027986057E-2</v>
      </c>
      <c r="AC7" s="24"/>
      <c r="AD7" s="24"/>
      <c r="AE7" s="24">
        <v>55.994152046783618</v>
      </c>
      <c r="AF7" s="24">
        <v>1.1578356651007768</v>
      </c>
      <c r="AG7" s="24">
        <v>0</v>
      </c>
      <c r="AH7" s="24">
        <v>0</v>
      </c>
      <c r="AI7" s="22">
        <v>54.563961056388877</v>
      </c>
      <c r="AJ7" s="24">
        <v>1.0202847880868047</v>
      </c>
      <c r="AK7" s="26"/>
      <c r="AL7" s="26"/>
      <c r="AM7" s="26">
        <v>47.317251461988306</v>
      </c>
      <c r="AN7" s="26">
        <v>0.87871456726398223</v>
      </c>
      <c r="AO7" s="26">
        <f>J4</f>
        <v>0.11463586351982318</v>
      </c>
      <c r="AP7" s="27"/>
      <c r="AQ7" s="27">
        <v>95.91</v>
      </c>
      <c r="AR7" s="27">
        <v>95.91</v>
      </c>
      <c r="AS7" s="27"/>
    </row>
    <row r="8" spans="1:45" x14ac:dyDescent="0.25">
      <c r="A8" s="9">
        <f t="shared" si="3"/>
        <v>24.499999999883585</v>
      </c>
      <c r="B8" s="1" t="s">
        <v>55</v>
      </c>
      <c r="C8" s="10">
        <f>R8</f>
        <v>141.16666666668607</v>
      </c>
      <c r="D8" s="2">
        <f>S8</f>
        <v>10.480000000000089</v>
      </c>
      <c r="E8" s="2">
        <f>U8</f>
        <v>9.951808000000085</v>
      </c>
      <c r="F8" s="3">
        <f t="shared" si="4"/>
        <v>2.4554215760791342E-3</v>
      </c>
      <c r="G8" s="29">
        <v>22.28</v>
      </c>
      <c r="H8" s="11"/>
      <c r="I8" s="5">
        <f t="shared" si="2"/>
        <v>15.369888045918943</v>
      </c>
      <c r="J8" s="50">
        <f t="shared" si="5"/>
        <v>2.916395559388181E-2</v>
      </c>
      <c r="K8" s="5">
        <f t="shared" si="6"/>
        <v>6.9101119540810583</v>
      </c>
      <c r="N8" s="21" t="s">
        <v>78</v>
      </c>
      <c r="O8" s="1" t="s">
        <v>55</v>
      </c>
      <c r="P8" s="21">
        <v>43479.604166666664</v>
      </c>
      <c r="Q8" s="28">
        <v>5.8819444444452529</v>
      </c>
      <c r="R8" s="28">
        <v>141.16666666668607</v>
      </c>
      <c r="S8" s="22">
        <v>10.480000000000089</v>
      </c>
      <c r="T8" s="22">
        <v>6.0000000000215437E-2</v>
      </c>
      <c r="U8" s="22">
        <v>9.951808000000085</v>
      </c>
      <c r="V8" s="22">
        <v>39</v>
      </c>
      <c r="W8" s="22">
        <v>2.7079294985633134E-3</v>
      </c>
      <c r="X8" s="22">
        <v>10.665393075652036</v>
      </c>
      <c r="Y8" s="23">
        <v>1.3503468141403809E-3</v>
      </c>
      <c r="Z8" s="24"/>
      <c r="AA8" s="25">
        <v>0</v>
      </c>
      <c r="AB8" s="25">
        <v>0</v>
      </c>
      <c r="AC8" s="24"/>
      <c r="AD8" s="24"/>
      <c r="AE8" s="24">
        <v>26.198830409356727</v>
      </c>
      <c r="AF8" s="24">
        <v>1.1578356651007804</v>
      </c>
      <c r="AG8" s="24">
        <v>0</v>
      </c>
      <c r="AH8" s="24">
        <v>0</v>
      </c>
      <c r="AI8" s="22">
        <v>25.338435500163737</v>
      </c>
      <c r="AJ8" s="24">
        <v>1.0088222150023098</v>
      </c>
      <c r="AK8" s="26"/>
      <c r="AL8" s="26"/>
      <c r="AM8" s="26">
        <v>21.220760233918128</v>
      </c>
      <c r="AN8" s="26">
        <v>0.23776982408319625</v>
      </c>
      <c r="AO8" s="26">
        <f>J8</f>
        <v>2.916395559388181E-2</v>
      </c>
      <c r="AP8" s="27"/>
      <c r="AQ8" s="27">
        <v>94.960000000000008</v>
      </c>
      <c r="AR8" s="27"/>
      <c r="AS8" s="27"/>
    </row>
    <row r="9" spans="1:45" x14ac:dyDescent="0.25">
      <c r="A9" s="9">
        <f t="shared" si="3"/>
        <v>24</v>
      </c>
      <c r="B9" s="16"/>
      <c r="C9" s="17">
        <f>C8+$A$2</f>
        <v>165.16666666668607</v>
      </c>
      <c r="D9" s="18">
        <f>(D$10-D$8)/(($C$10-$C$8)/($C9-$C$8))+D$8</f>
        <v>10.530174216028046</v>
      </c>
      <c r="E9" s="18">
        <f>(E$10-E$8)/(($C$10-$C$8)/($C9-$C$8))+E$8</f>
        <v>9.9490233310105936</v>
      </c>
      <c r="F9" s="3">
        <f t="shared" si="4"/>
        <v>1.9900799367187719E-4</v>
      </c>
      <c r="G9" s="19">
        <f>(G$10-G$8)/(($C$10-$C$8)/($C9-$C$8))+G$8</f>
        <v>17.272613240416089</v>
      </c>
      <c r="H9" s="20"/>
      <c r="I9" s="5">
        <f t="shared" si="2"/>
        <v>12.227523252174908</v>
      </c>
      <c r="J9" s="51">
        <f t="shared" si="5"/>
        <v>2.112595995081043E-2</v>
      </c>
      <c r="K9" s="5">
        <f t="shared" si="6"/>
        <v>5.0450899882411804</v>
      </c>
      <c r="N9" s="21" t="s">
        <v>78</v>
      </c>
      <c r="O9" s="1" t="s">
        <v>56</v>
      </c>
      <c r="P9" s="21">
        <v>43481.597222222219</v>
      </c>
      <c r="Q9" s="28">
        <v>7.875</v>
      </c>
      <c r="R9" s="28">
        <v>189</v>
      </c>
      <c r="S9" s="22">
        <v>10.580000000000211</v>
      </c>
      <c r="T9" s="22">
        <v>1.9999999999953388E-2</v>
      </c>
      <c r="U9" s="22">
        <v>9.9462580000001992</v>
      </c>
      <c r="V9" s="22">
        <v>44</v>
      </c>
      <c r="W9" s="22">
        <v>1.9853827604054584E-4</v>
      </c>
      <c r="X9" s="22">
        <v>145.46883905364876</v>
      </c>
      <c r="Y9" s="23">
        <v>9.9988559468386687E-4</v>
      </c>
      <c r="Z9" s="24">
        <v>3.6227</v>
      </c>
      <c r="AA9" s="25">
        <v>8.4430049046256058E-3</v>
      </c>
      <c r="AB9" s="25">
        <v>8.9809646895283538E-3</v>
      </c>
      <c r="AC9" s="24"/>
      <c r="AD9" s="24"/>
      <c r="AE9" s="24">
        <v>13.479532163742689</v>
      </c>
      <c r="AF9" s="24">
        <v>2.0675636876799193E-2</v>
      </c>
      <c r="AG9" s="30">
        <v>0</v>
      </c>
      <c r="AH9" s="30">
        <v>0</v>
      </c>
      <c r="AI9" s="22">
        <v>13.037098178497066</v>
      </c>
      <c r="AJ9" s="24">
        <v>1.7673534402287951E-2</v>
      </c>
      <c r="AK9" s="26"/>
      <c r="AL9" s="26"/>
      <c r="AM9" s="26">
        <v>14.225146198830409</v>
      </c>
      <c r="AN9" s="26">
        <v>0.24810764252159581</v>
      </c>
      <c r="AO9" s="26">
        <f>J10</f>
        <v>1.1729986325219991E-2</v>
      </c>
      <c r="AP9" s="27"/>
      <c r="AQ9" s="27">
        <v>94.01</v>
      </c>
      <c r="AR9" s="27">
        <v>94.01</v>
      </c>
      <c r="AS9" s="27"/>
    </row>
    <row r="10" spans="1:45" x14ac:dyDescent="0.25">
      <c r="A10" s="9">
        <f t="shared" si="3"/>
        <v>23.833333333313931</v>
      </c>
      <c r="B10" s="1" t="s">
        <v>56</v>
      </c>
      <c r="C10" s="10">
        <f>R9</f>
        <v>189</v>
      </c>
      <c r="D10" s="2">
        <f>S9</f>
        <v>10.580000000000211</v>
      </c>
      <c r="E10" s="2">
        <f>U9</f>
        <v>9.9462580000001992</v>
      </c>
      <c r="F10" s="3">
        <f t="shared" si="4"/>
        <v>1.9806527367052326E-4</v>
      </c>
      <c r="G10" s="29">
        <v>12.3</v>
      </c>
      <c r="H10" s="11"/>
      <c r="I10" s="5">
        <f t="shared" si="2"/>
        <v>9.5189910794414274</v>
      </c>
      <c r="J10" s="50">
        <f t="shared" si="5"/>
        <v>1.1729986325219991E-2</v>
      </c>
      <c r="K10" s="5">
        <f t="shared" si="6"/>
        <v>2.7810089205585733</v>
      </c>
      <c r="N10" s="21" t="s">
        <v>78</v>
      </c>
      <c r="O10" s="1" t="s">
        <v>57</v>
      </c>
      <c r="P10" s="21">
        <v>43483.597222222219</v>
      </c>
      <c r="Q10" s="28">
        <v>9.875</v>
      </c>
      <c r="R10" s="28">
        <v>237</v>
      </c>
      <c r="S10" s="22">
        <v>10.800000000000054</v>
      </c>
      <c r="T10" s="22">
        <v>4.0000000000262048E-2</v>
      </c>
      <c r="U10" s="22">
        <v>9.5688000000000475</v>
      </c>
      <c r="V10" s="22">
        <v>44</v>
      </c>
      <c r="W10" s="22">
        <v>4.287647437501152E-4</v>
      </c>
      <c r="X10" s="22">
        <v>67.358925714664238</v>
      </c>
      <c r="Y10" s="23">
        <v>8.6537094444383224E-4</v>
      </c>
      <c r="Z10" s="24">
        <v>3.5649199999999999</v>
      </c>
      <c r="AA10" s="25">
        <v>8.1390997489045585E-3</v>
      </c>
      <c r="AB10" s="25">
        <v>9.1863428317207219E-3</v>
      </c>
      <c r="AC10" s="24"/>
      <c r="AD10" s="24"/>
      <c r="AE10" s="24">
        <v>9.6271929824561404</v>
      </c>
      <c r="AF10" s="24">
        <v>7.2364729068799011E-2</v>
      </c>
      <c r="AG10" s="24">
        <v>0</v>
      </c>
      <c r="AH10" s="24">
        <v>0</v>
      </c>
      <c r="AI10" s="22">
        <v>9.323194724561402</v>
      </c>
      <c r="AJ10" s="24">
        <v>6.1857370408009392E-2</v>
      </c>
      <c r="AK10" s="26"/>
      <c r="AL10" s="26"/>
      <c r="AM10" s="26">
        <v>8.3698830409356706</v>
      </c>
      <c r="AN10" s="26">
        <v>0.54790437723519059</v>
      </c>
      <c r="AO10" s="26">
        <f>J12</f>
        <v>1.3948895983701033E-2</v>
      </c>
      <c r="AP10" s="27"/>
      <c r="AQ10" s="27">
        <v>88.6</v>
      </c>
      <c r="AR10" s="27">
        <v>88.6</v>
      </c>
      <c r="AS10" s="27"/>
    </row>
    <row r="11" spans="1:45" x14ac:dyDescent="0.25">
      <c r="A11" s="9">
        <f t="shared" si="3"/>
        <v>24</v>
      </c>
      <c r="B11" s="16"/>
      <c r="C11" s="17">
        <f>C10+$A$2</f>
        <v>213</v>
      </c>
      <c r="D11" s="18">
        <f>(D$12-D$10)/(($C$12-$C$10)/($C$11-$C$10))+D$10</f>
        <v>10.690000000000133</v>
      </c>
      <c r="E11" s="18">
        <f>(E$12-E$10)/(($C$12-$C$10)/($C$11-$C$10))+E$10</f>
        <v>9.7575290000001225</v>
      </c>
      <c r="F11" s="3">
        <f t="shared" si="4"/>
        <v>4.3097077528304379E-4</v>
      </c>
      <c r="G11" s="19">
        <f>(G$12-G$10)/(($C$12-$C$10)/($C$11-$C$10))+G$10</f>
        <v>10.705</v>
      </c>
      <c r="H11" s="20"/>
      <c r="I11" s="5">
        <f t="shared" si="2"/>
        <v>6.7503831239565253</v>
      </c>
      <c r="J11" s="51">
        <f t="shared" si="5"/>
        <v>1.6725282623941826E-2</v>
      </c>
      <c r="K11" s="5">
        <f t="shared" si="6"/>
        <v>3.9546168760434748</v>
      </c>
      <c r="N11" s="21" t="s">
        <v>78</v>
      </c>
      <c r="O11" s="1" t="s">
        <v>58</v>
      </c>
      <c r="P11" s="21">
        <v>43487.597222222219</v>
      </c>
      <c r="Q11" s="28">
        <v>13.875</v>
      </c>
      <c r="R11" s="28">
        <v>333</v>
      </c>
      <c r="S11" s="22">
        <v>11.680000000000135</v>
      </c>
      <c r="T11" s="22">
        <v>2.000000000030866E-2</v>
      </c>
      <c r="U11" s="22">
        <v>9.3615200000001089</v>
      </c>
      <c r="V11" s="22">
        <v>46</v>
      </c>
      <c r="W11" s="22">
        <v>8.1595670072826898E-4</v>
      </c>
      <c r="X11" s="22">
        <v>35.395422940400714</v>
      </c>
      <c r="Y11" s="23">
        <v>7.7213851272248991E-4</v>
      </c>
      <c r="Z11" s="24"/>
      <c r="AA11" s="25">
        <v>0</v>
      </c>
      <c r="AB11" s="25">
        <v>0</v>
      </c>
      <c r="AC11" s="24"/>
      <c r="AD11" s="24"/>
      <c r="AE11" s="24">
        <v>8.4722222222222214</v>
      </c>
      <c r="AF11" s="24">
        <v>3.1013455315198786E-2</v>
      </c>
      <c r="AG11" s="24">
        <v>0</v>
      </c>
      <c r="AH11" s="24">
        <v>0</v>
      </c>
      <c r="AI11" s="22">
        <v>8.2104897255555507</v>
      </c>
      <c r="AJ11" s="24">
        <v>2.6305612798351613E-2</v>
      </c>
      <c r="AK11" s="26"/>
      <c r="AL11" s="26"/>
      <c r="AM11" s="26">
        <v>6.8055555555555545</v>
      </c>
      <c r="AN11" s="26">
        <v>0.27912109783679551</v>
      </c>
      <c r="AO11" s="26">
        <f>J16</f>
        <v>1.3751957874096356E-2</v>
      </c>
      <c r="AP11" s="27"/>
      <c r="AQ11" s="27">
        <v>80.150000000000006</v>
      </c>
      <c r="AR11" s="27">
        <v>80.150000000000006</v>
      </c>
      <c r="AS11" s="27"/>
    </row>
    <row r="12" spans="1:45" x14ac:dyDescent="0.25">
      <c r="A12" s="9">
        <f t="shared" si="3"/>
        <v>24</v>
      </c>
      <c r="B12" s="1" t="s">
        <v>57</v>
      </c>
      <c r="C12" s="10">
        <f>R10</f>
        <v>237</v>
      </c>
      <c r="D12" s="2">
        <f>S10</f>
        <v>10.800000000000054</v>
      </c>
      <c r="E12" s="2">
        <f>U10</f>
        <v>9.5688000000000475</v>
      </c>
      <c r="F12" s="3">
        <f t="shared" si="4"/>
        <v>4.2655871221720156E-4</v>
      </c>
      <c r="G12" s="29">
        <v>9.11</v>
      </c>
      <c r="H12" s="11"/>
      <c r="I12" s="5">
        <f t="shared" si="2"/>
        <v>5.875028564386553</v>
      </c>
      <c r="J12" s="50">
        <f t="shared" si="5"/>
        <v>1.3948895983701033E-2</v>
      </c>
      <c r="K12" s="5">
        <f t="shared" si="6"/>
        <v>3.2349714356134465</v>
      </c>
      <c r="N12" s="21" t="s">
        <v>78</v>
      </c>
      <c r="O12" s="1" t="s">
        <v>59</v>
      </c>
      <c r="P12" s="21">
        <v>43490.583333333336</v>
      </c>
      <c r="Q12" s="28">
        <v>16.86111111111677</v>
      </c>
      <c r="R12" s="28">
        <v>404.66666666680248</v>
      </c>
      <c r="S12" s="22">
        <v>11.83000000000014</v>
      </c>
      <c r="T12" s="22">
        <v>6.9999999999836859E-2</v>
      </c>
      <c r="U12" s="22">
        <v>8.8535720000001046</v>
      </c>
      <c r="V12" s="22">
        <v>44</v>
      </c>
      <c r="W12" s="22">
        <v>1.7805628730497964E-4</v>
      </c>
      <c r="X12" s="22">
        <v>162.20226177053027</v>
      </c>
      <c r="Y12" s="23">
        <v>7.4295293440569178E-4</v>
      </c>
      <c r="Z12" s="24">
        <v>3.5309900000000001</v>
      </c>
      <c r="AA12" s="25">
        <v>7.3597333741187588E-3</v>
      </c>
      <c r="AB12" s="25">
        <v>9.8339569402976484E-3</v>
      </c>
      <c r="AC12" s="24"/>
      <c r="AD12" s="24"/>
      <c r="AE12" s="24">
        <v>4.1008771929824555</v>
      </c>
      <c r="AF12" s="24">
        <v>3.1013455315199251E-2</v>
      </c>
      <c r="AG12" s="30">
        <v>0</v>
      </c>
      <c r="AH12" s="30">
        <v>0</v>
      </c>
      <c r="AI12" s="22">
        <v>3.9810627350614016</v>
      </c>
      <c r="AJ12" s="24">
        <v>2.6510301603432321E-2</v>
      </c>
      <c r="AK12" s="26"/>
      <c r="AL12" s="26"/>
      <c r="AM12" s="26">
        <v>2.763157894736842</v>
      </c>
      <c r="AN12" s="26">
        <v>0.14472945813759733</v>
      </c>
      <c r="AO12" s="26">
        <f>J19</f>
        <v>1.0693668456757894E-2</v>
      </c>
      <c r="AP12" s="27"/>
      <c r="AQ12" s="27">
        <v>74.84</v>
      </c>
      <c r="AR12" s="27">
        <v>74.84</v>
      </c>
      <c r="AS12" s="27"/>
    </row>
    <row r="13" spans="1:45" x14ac:dyDescent="0.25">
      <c r="A13" s="9">
        <f t="shared" si="3"/>
        <v>24</v>
      </c>
      <c r="B13" s="16"/>
      <c r="C13" s="17">
        <f>C12+$A$2</f>
        <v>261</v>
      </c>
      <c r="D13" s="18">
        <f>(D$16-D$12)/(($C$16-$C$12)/($C13-$C$12))+D$12</f>
        <v>11.020000000000074</v>
      </c>
      <c r="E13" s="18">
        <f>(E$16-E$12)/(($C$16-$C$12)/($C13-$C$12))+E$12</f>
        <v>9.5169800000000624</v>
      </c>
      <c r="F13" s="3">
        <f t="shared" si="4"/>
        <v>8.4023623310817335E-4</v>
      </c>
      <c r="G13" s="19">
        <f>(G$16-G$12)/(($C$16-$C$12)/($C13-$C$12))+G$12</f>
        <v>8.68</v>
      </c>
      <c r="H13" s="20"/>
      <c r="I13" s="5">
        <f t="shared" si="2"/>
        <v>4.9996740048165798</v>
      </c>
      <c r="J13" s="51">
        <f t="shared" si="5"/>
        <v>1.6069232325424999E-2</v>
      </c>
      <c r="K13" s="5">
        <f t="shared" si="6"/>
        <v>3.68032599518342</v>
      </c>
      <c r="N13" s="21" t="s">
        <v>78</v>
      </c>
      <c r="O13" s="1" t="s">
        <v>60</v>
      </c>
      <c r="P13" s="21">
        <v>43493.583333333336</v>
      </c>
      <c r="Q13" s="28">
        <v>19.86111111111677</v>
      </c>
      <c r="R13" s="28">
        <v>476.66666666680248</v>
      </c>
      <c r="S13" s="22">
        <v>12.370000000000303</v>
      </c>
      <c r="T13" s="22">
        <v>4.9999999999883471E-2</v>
      </c>
      <c r="U13" s="22">
        <v>8.8927930000002178</v>
      </c>
      <c r="V13" s="22">
        <v>50</v>
      </c>
      <c r="W13" s="22">
        <v>6.1993761686269307E-4</v>
      </c>
      <c r="X13" s="22">
        <v>46.587159316915262</v>
      </c>
      <c r="Y13" s="23">
        <v>7.2431454722769631E-4</v>
      </c>
      <c r="Z13" s="24"/>
      <c r="AA13" s="25">
        <v>0</v>
      </c>
      <c r="AB13" s="25">
        <v>0</v>
      </c>
      <c r="AC13" s="24"/>
      <c r="AD13" s="24"/>
      <c r="AE13" s="24">
        <v>3.0774853801169586</v>
      </c>
      <c r="AF13" s="24">
        <v>0.56858001411199177</v>
      </c>
      <c r="AG13" s="24">
        <v>0</v>
      </c>
      <c r="AH13" s="24">
        <v>0</v>
      </c>
      <c r="AI13" s="22">
        <v>2.9871728266454651</v>
      </c>
      <c r="AJ13" s="24">
        <v>0.47476431178351308</v>
      </c>
      <c r="AK13" s="26"/>
      <c r="AL13" s="26"/>
      <c r="AM13" s="26">
        <v>1.3888888888888886</v>
      </c>
      <c r="AN13" s="26">
        <v>0.12405382126079781</v>
      </c>
      <c r="AO13" s="26">
        <f>J22</f>
        <v>1.1489247815939175E-2</v>
      </c>
      <c r="AP13" s="27"/>
      <c r="AQ13" s="27">
        <v>71.89</v>
      </c>
      <c r="AR13" s="27">
        <v>71.89</v>
      </c>
      <c r="AS13" s="27"/>
    </row>
    <row r="14" spans="1:45" x14ac:dyDescent="0.25">
      <c r="A14" s="9">
        <f t="shared" si="3"/>
        <v>24</v>
      </c>
      <c r="B14" s="16"/>
      <c r="C14" s="17">
        <f>C13+$A$2</f>
        <v>285</v>
      </c>
      <c r="D14" s="18">
        <f t="shared" ref="D14:E15" si="9">(D$16-D$12)/(($C$16-$C$12)/($C14-$C$12))+D$12</f>
        <v>11.240000000000094</v>
      </c>
      <c r="E14" s="18">
        <f t="shared" si="9"/>
        <v>9.4651600000000791</v>
      </c>
      <c r="F14" s="3">
        <f t="shared" si="4"/>
        <v>8.2362669753243019E-4</v>
      </c>
      <c r="G14" s="19">
        <f t="shared" ref="G14:G15" si="10">(G$16-G$12)/(($C$16-$C$12)/($C14-$C$12))+G$12</f>
        <v>8.25</v>
      </c>
      <c r="H14" s="20"/>
      <c r="I14" s="5">
        <f t="shared" si="2"/>
        <v>4.7636850012961487</v>
      </c>
      <c r="J14" s="51">
        <f t="shared" si="5"/>
        <v>1.5305242185126937E-2</v>
      </c>
      <c r="K14" s="5">
        <f t="shared" si="6"/>
        <v>3.4863149987038513</v>
      </c>
      <c r="N14" s="1" t="s">
        <v>78</v>
      </c>
      <c r="O14" s="1" t="s">
        <v>61</v>
      </c>
      <c r="P14" s="21">
        <v>43497.583333333336</v>
      </c>
      <c r="Q14" s="28">
        <v>23.86111111111677</v>
      </c>
      <c r="R14" s="28">
        <v>572.66666666680248</v>
      </c>
      <c r="S14" s="22">
        <v>14.070000000000249</v>
      </c>
      <c r="T14" s="22">
        <v>9.9999999996214228E-3</v>
      </c>
      <c r="U14" s="22">
        <v>10.161354000000181</v>
      </c>
      <c r="V14" s="22">
        <v>48</v>
      </c>
      <c r="W14" s="22">
        <v>1.3413612991864017E-3</v>
      </c>
      <c r="X14" s="22">
        <v>21.531210525343777</v>
      </c>
      <c r="Y14" s="23">
        <v>7.0807467011239683E-4</v>
      </c>
      <c r="Z14" s="24"/>
      <c r="AA14" s="25">
        <v>0</v>
      </c>
      <c r="AB14" s="25">
        <v>0</v>
      </c>
      <c r="AC14" s="24"/>
      <c r="AD14" s="24"/>
      <c r="AE14" s="24">
        <v>3.4429824561403506</v>
      </c>
      <c r="AF14" s="24">
        <v>7.2364729068799011E-2</v>
      </c>
      <c r="AG14" s="24">
        <v>0</v>
      </c>
      <c r="AH14" s="24">
        <v>0</v>
      </c>
      <c r="AI14" s="22">
        <v>3.3275307564166643</v>
      </c>
      <c r="AJ14" s="22">
        <v>6.0902155984301251E-2</v>
      </c>
      <c r="AK14" s="26"/>
      <c r="AL14" s="26"/>
      <c r="AM14" s="26">
        <v>2.1418128654970761</v>
      </c>
      <c r="AN14" s="26">
        <v>0.19641855032959649</v>
      </c>
      <c r="AO14" s="26">
        <f>J26</f>
        <v>5.913718911365288E-3</v>
      </c>
      <c r="AP14" s="27"/>
      <c r="AQ14" s="27">
        <v>72.22</v>
      </c>
      <c r="AR14" s="27">
        <v>72.22</v>
      </c>
      <c r="AS14" s="27"/>
    </row>
    <row r="15" spans="1:45" x14ac:dyDescent="0.25">
      <c r="A15" s="9">
        <f t="shared" si="3"/>
        <v>24</v>
      </c>
      <c r="B15" s="16"/>
      <c r="C15" s="17">
        <f>C14+$A$2</f>
        <v>309</v>
      </c>
      <c r="D15" s="18">
        <f t="shared" si="9"/>
        <v>11.460000000000115</v>
      </c>
      <c r="E15" s="18">
        <f t="shared" si="9"/>
        <v>9.413340000000094</v>
      </c>
      <c r="F15" s="3">
        <f t="shared" si="4"/>
        <v>8.0766111754375489E-4</v>
      </c>
      <c r="G15" s="19">
        <f t="shared" si="10"/>
        <v>7.8199999999999994</v>
      </c>
      <c r="H15" s="20"/>
      <c r="I15" s="5">
        <f t="shared" si="2"/>
        <v>4.5276959977757176</v>
      </c>
      <c r="J15" s="51">
        <f t="shared" si="5"/>
        <v>1.4532863673068356E-2</v>
      </c>
      <c r="K15" s="5">
        <f t="shared" si="6"/>
        <v>3.2923040022242818</v>
      </c>
      <c r="N15" s="1" t="s">
        <v>78</v>
      </c>
      <c r="O15" s="1" t="s">
        <v>62</v>
      </c>
      <c r="P15" s="21">
        <v>43501.583333333336</v>
      </c>
      <c r="Q15" s="28">
        <v>27.86111111111677</v>
      </c>
      <c r="R15" s="28">
        <v>669.25000000011642</v>
      </c>
      <c r="S15" s="22">
        <v>15.639999999999787</v>
      </c>
      <c r="T15" s="22">
        <v>3.9999999999906777E-2</v>
      </c>
      <c r="U15" s="22">
        <v>11.12160399999985</v>
      </c>
      <c r="V15" s="22">
        <v>54</v>
      </c>
      <c r="W15" s="22">
        <v>1.0952910853238016E-3</v>
      </c>
      <c r="X15" s="22">
        <v>26.368453930028021</v>
      </c>
      <c r="Y15" s="23">
        <v>6.9779583268519377E-4</v>
      </c>
      <c r="Z15" s="24">
        <v>3.5375800000000002</v>
      </c>
      <c r="AA15" s="25">
        <v>5.5772467535722334E-3</v>
      </c>
      <c r="AB15" s="25">
        <v>7.8431257960515158E-3</v>
      </c>
      <c r="AC15" s="24"/>
      <c r="AD15" s="24"/>
      <c r="AE15" s="24">
        <v>4.3640350877192988</v>
      </c>
      <c r="AF15" s="24">
        <v>0.50655310348159077</v>
      </c>
      <c r="AG15" s="24">
        <v>0</v>
      </c>
      <c r="AH15" s="24">
        <v>0</v>
      </c>
      <c r="AI15" s="22">
        <v>4.2038693564298271</v>
      </c>
      <c r="AJ15" s="22">
        <v>0.41628534044117127</v>
      </c>
      <c r="AK15" s="26"/>
      <c r="AL15" s="26"/>
      <c r="AM15" s="26">
        <v>2.9970760233918123</v>
      </c>
      <c r="AN15" s="26">
        <v>0.31013455315199479</v>
      </c>
      <c r="AO15" s="26">
        <f>J30</f>
        <v>6.3707661176958435E-3</v>
      </c>
      <c r="AP15" s="27"/>
      <c r="AQ15" s="27">
        <v>71.11</v>
      </c>
      <c r="AR15" s="27">
        <v>71.11</v>
      </c>
      <c r="AS15" s="27"/>
    </row>
    <row r="16" spans="1:45" x14ac:dyDescent="0.25">
      <c r="A16" s="9">
        <f t="shared" si="3"/>
        <v>24</v>
      </c>
      <c r="B16" s="16" t="s">
        <v>58</v>
      </c>
      <c r="C16" s="10">
        <f>R11</f>
        <v>333</v>
      </c>
      <c r="D16" s="2">
        <f>S11</f>
        <v>11.680000000000135</v>
      </c>
      <c r="E16" s="2">
        <f>U11</f>
        <v>9.3615200000001089</v>
      </c>
      <c r="F16" s="3">
        <f t="shared" si="4"/>
        <v>7.9230275472871078E-4</v>
      </c>
      <c r="G16" s="29">
        <v>7.39</v>
      </c>
      <c r="H16" s="11"/>
      <c r="I16" s="5">
        <f t="shared" si="2"/>
        <v>4.2917069942552857</v>
      </c>
      <c r="J16" s="50">
        <f t="shared" si="5"/>
        <v>1.3751957874096356E-2</v>
      </c>
      <c r="K16" s="5">
        <f t="shared" si="6"/>
        <v>3.098293005744714</v>
      </c>
      <c r="R16" s="31"/>
      <c r="S16" s="32"/>
      <c r="T16" s="33"/>
      <c r="U16" s="1"/>
      <c r="V16" s="34"/>
      <c r="W16" s="35"/>
      <c r="X16" s="36"/>
      <c r="Y16" s="35"/>
      <c r="Z16" s="35"/>
      <c r="AA16" s="36"/>
      <c r="AB16" s="36"/>
      <c r="AC16" s="36"/>
      <c r="AD16" s="36"/>
      <c r="AE16" s="38"/>
      <c r="AF16" s="38"/>
      <c r="AG16" s="38"/>
      <c r="AH16" s="38"/>
      <c r="AI16" s="38"/>
      <c r="AJ16" s="1"/>
    </row>
    <row r="17" spans="1:36" x14ac:dyDescent="0.25">
      <c r="A17" s="9">
        <f t="shared" si="3"/>
        <v>24</v>
      </c>
      <c r="C17" s="17">
        <f>C16+$A$2</f>
        <v>357</v>
      </c>
      <c r="D17" s="18">
        <f>(D$19-D$16)/(($C$19-$C$16)/($C17-$C$16))+D$16</f>
        <v>11.730232558139576</v>
      </c>
      <c r="E17" s="18">
        <f>(E$19-E$16)/(($C$19-$C$16)/($C17-$C$16))+E$16</f>
        <v>9.1914164837213601</v>
      </c>
      <c r="F17" s="3">
        <f t="shared" si="4"/>
        <v>1.7881295821304145E-4</v>
      </c>
      <c r="G17" s="19">
        <f>(G$19-G$16)/(($C$19-$C$16)/($C17-$C$16))+G$16</f>
        <v>6.8374418604661633</v>
      </c>
      <c r="H17" s="20"/>
      <c r="I17" s="5">
        <f t="shared" si="2"/>
        <v>4.0557179907348546</v>
      </c>
      <c r="J17" s="51">
        <f t="shared" si="5"/>
        <v>1.2494535443540259E-2</v>
      </c>
      <c r="K17" s="5">
        <f t="shared" si="6"/>
        <v>2.7817238697313087</v>
      </c>
      <c r="R17" s="31"/>
      <c r="S17" s="32"/>
      <c r="T17" s="33"/>
      <c r="U17" s="1"/>
      <c r="V17" s="34"/>
      <c r="W17" s="35"/>
      <c r="X17" s="48"/>
      <c r="Y17" s="35"/>
      <c r="Z17" s="35"/>
      <c r="AA17" s="36"/>
      <c r="AB17" s="36"/>
      <c r="AC17" s="36"/>
      <c r="AD17" s="36"/>
      <c r="AE17" s="38"/>
      <c r="AF17" s="38"/>
      <c r="AG17" s="38"/>
      <c r="AH17" s="38"/>
      <c r="AI17" s="38"/>
      <c r="AJ17" s="1"/>
    </row>
    <row r="18" spans="1:36" x14ac:dyDescent="0.25">
      <c r="A18" s="9">
        <f t="shared" si="3"/>
        <v>24</v>
      </c>
      <c r="C18" s="17">
        <f>C17+$A$2</f>
        <v>381</v>
      </c>
      <c r="D18" s="18">
        <f>(D$19-D$16)/(($C$19-$C$16)/($C18-$C$16))+D$16</f>
        <v>11.780465116279018</v>
      </c>
      <c r="E18" s="18">
        <f>(E$19-E$16)/(($C$19-$C$16)/($C18-$C$16))+E$16</f>
        <v>9.0213129674426114</v>
      </c>
      <c r="F18" s="3">
        <f t="shared" si="4"/>
        <v>1.7804885841145248E-4</v>
      </c>
      <c r="G18" s="19">
        <f>(G$19-G$16)/(($C$19-$C$16)/($C18-$C$16))+G$16</f>
        <v>6.2848837209323269</v>
      </c>
      <c r="H18" s="20"/>
      <c r="I18" s="5">
        <f t="shared" si="2"/>
        <v>3.7524676541402187</v>
      </c>
      <c r="J18" s="51">
        <f t="shared" si="5"/>
        <v>1.1587207332022851E-2</v>
      </c>
      <c r="K18" s="5">
        <f t="shared" si="6"/>
        <v>2.5324160667921083</v>
      </c>
      <c r="M18" s="33"/>
      <c r="N18" s="1"/>
      <c r="O18" s="34"/>
      <c r="P18" s="35"/>
      <c r="Q18" s="36"/>
      <c r="R18" s="35"/>
      <c r="S18" s="35"/>
      <c r="T18" s="38"/>
      <c r="U18" s="38"/>
      <c r="V18" s="38"/>
      <c r="W18" s="38"/>
      <c r="X18" s="48"/>
      <c r="Y18" s="38"/>
      <c r="Z18" s="38"/>
      <c r="AA18" s="38"/>
      <c r="AB18" s="38"/>
      <c r="AC18" s="1"/>
    </row>
    <row r="19" spans="1:36" x14ac:dyDescent="0.25">
      <c r="A19" s="9">
        <f t="shared" si="3"/>
        <v>23.666666666802485</v>
      </c>
      <c r="B19" s="1" t="s">
        <v>59</v>
      </c>
      <c r="C19" s="10">
        <f>R12</f>
        <v>404.66666666680248</v>
      </c>
      <c r="D19" s="2">
        <f>S12</f>
        <v>11.83000000000014</v>
      </c>
      <c r="E19" s="2">
        <f>U12</f>
        <v>8.8535720000001046</v>
      </c>
      <c r="F19" s="3">
        <f t="shared" si="4"/>
        <v>1.7729649258602914E-4</v>
      </c>
      <c r="G19" s="29">
        <v>5.74</v>
      </c>
      <c r="H19" s="11"/>
      <c r="I19" s="5">
        <f t="shared" si="2"/>
        <v>3.4780808930435563</v>
      </c>
      <c r="J19" s="50">
        <f t="shared" si="5"/>
        <v>1.0693668456757894E-2</v>
      </c>
      <c r="K19" s="5">
        <f t="shared" si="6"/>
        <v>2.2619191069564439</v>
      </c>
      <c r="X19" s="48"/>
    </row>
    <row r="20" spans="1:36" x14ac:dyDescent="0.25">
      <c r="A20" s="9">
        <f t="shared" si="3"/>
        <v>24</v>
      </c>
      <c r="C20" s="17">
        <f>C19+$A$2</f>
        <v>428.66666666680248</v>
      </c>
      <c r="D20" s="18">
        <f>(D$22-D$19)/(($C$22-$C$19)/($C20-$C$19))+D$19</f>
        <v>12.010000000000195</v>
      </c>
      <c r="E20" s="18">
        <f>(E$22-E$19)/(($C$22-$C$19)/($C20-$C$19))+E$19</f>
        <v>8.866645666666809</v>
      </c>
      <c r="F20" s="3">
        <f t="shared" si="4"/>
        <v>6.2920658756671468E-4</v>
      </c>
      <c r="G20" s="19">
        <f>(G$22-G$19)/(($C$22-$C$19)/($C20-$C$19))+G$19</f>
        <v>5.666666666666667</v>
      </c>
      <c r="H20" s="20"/>
      <c r="I20" s="5">
        <f t="shared" si="2"/>
        <v>3.1501787911797114</v>
      </c>
      <c r="J20" s="51">
        <f t="shared" si="5"/>
        <v>1.1834353668901136E-2</v>
      </c>
      <c r="K20" s="5">
        <f t="shared" si="6"/>
        <v>2.5164878754869555</v>
      </c>
      <c r="X20" s="48"/>
    </row>
    <row r="21" spans="1:36" x14ac:dyDescent="0.25">
      <c r="A21" s="9">
        <f t="shared" si="3"/>
        <v>24</v>
      </c>
      <c r="C21" s="17">
        <f>C20+$A$2</f>
        <v>452.66666666680248</v>
      </c>
      <c r="D21" s="18">
        <f>(D$22-D$19)/(($C$22-$C$19)/($C21-$C$19))+D$19</f>
        <v>12.190000000000248</v>
      </c>
      <c r="E21" s="18">
        <f>(E$22-E$19)/(($C$22-$C$19)/($C21-$C$19))+E$19</f>
        <v>8.8797193333335134</v>
      </c>
      <c r="F21" s="3">
        <f t="shared" si="4"/>
        <v>6.1984614172050378E-4</v>
      </c>
      <c r="G21" s="19">
        <f>(G$22-G$19)/(($C$22-$C$19)/($C21-$C$19))+G$19</f>
        <v>5.5933333333333328</v>
      </c>
      <c r="H21" s="20"/>
      <c r="I21" s="5">
        <f t="shared" si="2"/>
        <v>3.1099326045328164</v>
      </c>
      <c r="J21" s="51">
        <f t="shared" si="5"/>
        <v>1.1661546504502336E-2</v>
      </c>
      <c r="K21" s="5">
        <f t="shared" si="6"/>
        <v>2.4834007288005164</v>
      </c>
      <c r="X21" s="49"/>
    </row>
    <row r="22" spans="1:36" x14ac:dyDescent="0.25">
      <c r="A22" s="9">
        <f t="shared" si="3"/>
        <v>24</v>
      </c>
      <c r="B22" s="16" t="s">
        <v>60</v>
      </c>
      <c r="C22" s="10">
        <f>R13</f>
        <v>476.66666666680248</v>
      </c>
      <c r="D22" s="2">
        <f>S13</f>
        <v>12.370000000000303</v>
      </c>
      <c r="E22" s="2">
        <f>U13</f>
        <v>8.8927930000002178</v>
      </c>
      <c r="F22" s="3">
        <f t="shared" si="4"/>
        <v>6.1076012130085848E-4</v>
      </c>
      <c r="G22" s="29">
        <v>5.52</v>
      </c>
      <c r="H22" s="11"/>
      <c r="I22" s="5">
        <f t="shared" si="2"/>
        <v>3.0696864178859204</v>
      </c>
      <c r="J22" s="50">
        <f t="shared" si="5"/>
        <v>1.1489247815939175E-2</v>
      </c>
      <c r="K22" s="5">
        <f t="shared" si="6"/>
        <v>2.4503135821140791</v>
      </c>
      <c r="X22" s="48"/>
    </row>
    <row r="23" spans="1:36" x14ac:dyDescent="0.25">
      <c r="A23" s="9">
        <f t="shared" si="3"/>
        <v>24</v>
      </c>
      <c r="C23" s="17">
        <f>C22+$A$2</f>
        <v>500.66666666680248</v>
      </c>
      <c r="D23" s="18">
        <f>(D$26-D$22)/(($C$26-$C$22)/($C23-$C$22))+D$22</f>
        <v>12.795000000000289</v>
      </c>
      <c r="E23" s="18">
        <f>(E$26-E$22)/(($C$26-$C$22)/($C23-$C$22))+E$22</f>
        <v>9.2099332500002085</v>
      </c>
      <c r="F23" s="3">
        <f t="shared" si="4"/>
        <v>1.4075118003064057E-3</v>
      </c>
      <c r="G23" s="19">
        <f>(G$26-G$22)/(($C$26-$C$22)/($C23-$C$22))+G$22</f>
        <v>5.0649999999999995</v>
      </c>
      <c r="H23" s="20"/>
      <c r="I23" s="5">
        <f t="shared" si="2"/>
        <v>3.0294402312390254</v>
      </c>
      <c r="J23" s="51">
        <f t="shared" si="5"/>
        <v>9.370410754019837E-3</v>
      </c>
      <c r="K23" s="5">
        <f t="shared" si="6"/>
        <v>2.0355597687609741</v>
      </c>
      <c r="X23" s="48"/>
    </row>
    <row r="24" spans="1:36" x14ac:dyDescent="0.25">
      <c r="A24" s="9">
        <f t="shared" si="3"/>
        <v>24</v>
      </c>
      <c r="C24" s="17">
        <f>C23+$A$2</f>
        <v>524.66666666680248</v>
      </c>
      <c r="D24" s="18">
        <f t="shared" ref="D24:E25" si="11">(D$26-D$22)/(($C$26-$C$22)/($C24-$C$22))+D$22</f>
        <v>13.220000000000276</v>
      </c>
      <c r="E24" s="18">
        <f t="shared" si="11"/>
        <v>9.5270735000001991</v>
      </c>
      <c r="F24" s="3">
        <f t="shared" si="4"/>
        <v>1.3615152004911011E-3</v>
      </c>
      <c r="G24" s="19">
        <f t="shared" ref="G24:G25" si="12">(G$26-G$22)/(($C$26-$C$22)/($C24-$C$22))+G$22</f>
        <v>4.6099999999999994</v>
      </c>
      <c r="H24" s="20"/>
      <c r="I24" s="5">
        <f t="shared" si="2"/>
        <v>2.7797309368162435</v>
      </c>
      <c r="J24" s="51">
        <f t="shared" si="5"/>
        <v>8.1401700905069235E-3</v>
      </c>
      <c r="K24" s="5">
        <f t="shared" si="6"/>
        <v>1.8302690631837559</v>
      </c>
      <c r="X24" s="48"/>
    </row>
    <row r="25" spans="1:36" x14ac:dyDescent="0.25">
      <c r="A25" s="9">
        <f t="shared" si="3"/>
        <v>24</v>
      </c>
      <c r="C25" s="17">
        <f>C24+$A$2</f>
        <v>548.66666666680248</v>
      </c>
      <c r="D25" s="18">
        <f t="shared" si="11"/>
        <v>13.645000000000262</v>
      </c>
      <c r="E25" s="18">
        <f t="shared" si="11"/>
        <v>9.8442137500001898</v>
      </c>
      <c r="F25" s="3">
        <f t="shared" si="4"/>
        <v>1.3184299890316639E-3</v>
      </c>
      <c r="G25" s="19">
        <f t="shared" si="12"/>
        <v>4.1550000000000002</v>
      </c>
      <c r="H25" s="20"/>
      <c r="I25" s="5">
        <f t="shared" si="2"/>
        <v>2.5300216423934612</v>
      </c>
      <c r="J25" s="51">
        <f t="shared" si="5"/>
        <v>6.9904937852736425E-3</v>
      </c>
      <c r="K25" s="5">
        <f t="shared" si="6"/>
        <v>1.6249783576065391</v>
      </c>
      <c r="X25" s="48"/>
    </row>
    <row r="26" spans="1:36" x14ac:dyDescent="0.25">
      <c r="A26" s="9">
        <f t="shared" si="3"/>
        <v>24</v>
      </c>
      <c r="B26" s="1" t="s">
        <v>61</v>
      </c>
      <c r="C26" s="10">
        <f>R14</f>
        <v>572.66666666680248</v>
      </c>
      <c r="D26" s="2">
        <f>S14</f>
        <v>14.070000000000249</v>
      </c>
      <c r="E26" s="2">
        <f>U14</f>
        <v>10.161354000000181</v>
      </c>
      <c r="F26" s="3">
        <f t="shared" si="4"/>
        <v>1.2779882069164285E-3</v>
      </c>
      <c r="G26" s="29">
        <v>3.7</v>
      </c>
      <c r="H26" s="11"/>
      <c r="I26" s="5">
        <f t="shared" si="2"/>
        <v>2.2803123479706797</v>
      </c>
      <c r="J26" s="50">
        <f t="shared" si="5"/>
        <v>5.913718911365288E-3</v>
      </c>
      <c r="K26" s="5">
        <f t="shared" si="6"/>
        <v>1.4196876520293205</v>
      </c>
      <c r="X26" s="48"/>
    </row>
    <row r="27" spans="1:36" x14ac:dyDescent="0.25">
      <c r="A27" s="9">
        <f t="shared" si="3"/>
        <v>24</v>
      </c>
      <c r="C27" s="17">
        <f>C26+$A$2</f>
        <v>596.66666666680248</v>
      </c>
      <c r="D27" s="18">
        <f>(D$30-D$26)/(($C$30-$C$26)/($C27-$C$26))+D$26</f>
        <v>14.460129421915656</v>
      </c>
      <c r="E27" s="18">
        <f>(E$30-E$26)/(($C$30-$C$26)/($C27-$C$26))+E$26</f>
        <v>10.399966597066584</v>
      </c>
      <c r="F27" s="3">
        <f t="shared" si="4"/>
        <v>1.1395956626749036E-3</v>
      </c>
      <c r="G27" s="19">
        <f>(G$30-G$26)/(($C$30-$C$26)/($C27-$C$26))+G$26</f>
        <v>3.709939603106128</v>
      </c>
      <c r="H27" s="20"/>
      <c r="I27" s="5">
        <f t="shared" si="2"/>
        <v>2.0306030535478978</v>
      </c>
      <c r="J27" s="51">
        <f t="shared" si="5"/>
        <v>6.8062122664995593E-3</v>
      </c>
      <c r="K27" s="5">
        <f t="shared" si="6"/>
        <v>1.6793365495582302</v>
      </c>
      <c r="X27" s="49"/>
    </row>
    <row r="28" spans="1:36" x14ac:dyDescent="0.25">
      <c r="A28" s="9">
        <f t="shared" si="3"/>
        <v>24</v>
      </c>
      <c r="C28" s="17">
        <f>C27+$A$2</f>
        <v>620.66666666680248</v>
      </c>
      <c r="D28" s="18">
        <f t="shared" ref="D28:E29" si="13">(D$30-D$26)/(($C$30-$C$26)/($C28-$C$26))+D$26</f>
        <v>14.850258843831066</v>
      </c>
      <c r="E28" s="18">
        <f t="shared" si="13"/>
        <v>10.638579194132985</v>
      </c>
      <c r="F28" s="3">
        <f t="shared" si="4"/>
        <v>1.1092553594708131E-3</v>
      </c>
      <c r="G28" s="19">
        <f t="shared" ref="G28:G29" si="14">(G$30-G$26)/(($C$30-$C$26)/($C28-$C$26))+G$26</f>
        <v>3.7198792062122563</v>
      </c>
      <c r="H28" s="20"/>
      <c r="I28" s="5">
        <f t="shared" si="2"/>
        <v>2.0360580233906971</v>
      </c>
      <c r="J28" s="51">
        <f t="shared" si="5"/>
        <v>6.6695879693591687E-3</v>
      </c>
      <c r="K28" s="5">
        <f t="shared" si="6"/>
        <v>1.6838211828215592</v>
      </c>
    </row>
    <row r="29" spans="1:36" x14ac:dyDescent="0.25">
      <c r="A29" s="9">
        <f t="shared" si="3"/>
        <v>24</v>
      </c>
      <c r="C29" s="17">
        <f>C28+$A$2</f>
        <v>644.66666666680248</v>
      </c>
      <c r="D29" s="18">
        <f t="shared" si="13"/>
        <v>15.240388265746473</v>
      </c>
      <c r="E29" s="18">
        <f t="shared" si="13"/>
        <v>10.877191791199389</v>
      </c>
      <c r="F29" s="3">
        <f t="shared" si="4"/>
        <v>1.0804887929657641E-3</v>
      </c>
      <c r="G29" s="19">
        <f t="shared" si="14"/>
        <v>3.7298188093183842</v>
      </c>
      <c r="H29" s="20"/>
      <c r="I29" s="5">
        <f t="shared" si="2"/>
        <v>2.0415129932334968</v>
      </c>
      <c r="J29" s="51">
        <f t="shared" si="5"/>
        <v>6.5390243945392086E-3</v>
      </c>
      <c r="K29" s="5">
        <f t="shared" si="6"/>
        <v>1.6883058160848874</v>
      </c>
    </row>
    <row r="30" spans="1:36" x14ac:dyDescent="0.25">
      <c r="A30" s="9">
        <f t="shared" si="3"/>
        <v>24.583333333313931</v>
      </c>
      <c r="B30" s="1" t="s">
        <v>62</v>
      </c>
      <c r="C30" s="10">
        <f>R15</f>
        <v>669.25000000011642</v>
      </c>
      <c r="D30" s="2">
        <f>S15</f>
        <v>15.639999999999787</v>
      </c>
      <c r="E30" s="2">
        <f>U15</f>
        <v>11.12160399999985</v>
      </c>
      <c r="F30" s="3">
        <f t="shared" si="4"/>
        <v>1.0528559360615858E-3</v>
      </c>
      <c r="G30" s="29">
        <v>3.74</v>
      </c>
      <c r="H30" s="11"/>
      <c r="I30" s="5">
        <f t="shared" si="2"/>
        <v>2.0173329607213097</v>
      </c>
      <c r="J30" s="50">
        <f t="shared" si="5"/>
        <v>6.3707661176958435E-3</v>
      </c>
      <c r="K30" s="5">
        <f t="shared" si="6"/>
        <v>1.7226670392786905</v>
      </c>
    </row>
    <row r="31" spans="1:36" x14ac:dyDescent="0.25">
      <c r="E31" s="39"/>
      <c r="F31" s="39"/>
      <c r="G31" s="39"/>
      <c r="H31" s="20"/>
      <c r="I31" s="39"/>
      <c r="J31" s="41"/>
      <c r="K31" s="39"/>
    </row>
    <row r="32" spans="1:36" x14ac:dyDescent="0.25">
      <c r="E32" s="39"/>
      <c r="F32" s="39"/>
      <c r="G32" s="39"/>
      <c r="H32" s="20"/>
      <c r="I32" s="39"/>
      <c r="J32" s="41"/>
      <c r="K32" s="39"/>
    </row>
    <row r="33" spans="5:11" x14ac:dyDescent="0.25">
      <c r="E33" s="39"/>
      <c r="F33" s="39"/>
      <c r="G33" s="39"/>
      <c r="H33" s="20"/>
      <c r="I33" s="39"/>
      <c r="J33" s="41"/>
      <c r="K33" s="39"/>
    </row>
    <row r="34" spans="5:11" x14ac:dyDescent="0.25">
      <c r="E34" s="39"/>
      <c r="F34" s="39"/>
      <c r="G34" s="39"/>
      <c r="H34" s="20"/>
      <c r="I34" s="39"/>
      <c r="J34" s="41"/>
      <c r="K34" s="39"/>
    </row>
    <row r="35" spans="5:11" x14ac:dyDescent="0.25">
      <c r="E35" s="39"/>
      <c r="F35" s="39"/>
      <c r="G35" s="39"/>
      <c r="H35" s="20"/>
      <c r="I35" s="39"/>
      <c r="J35" s="41"/>
      <c r="K35" s="39"/>
    </row>
    <row r="36" spans="5:11" x14ac:dyDescent="0.25">
      <c r="E36" s="27"/>
      <c r="F36" s="27"/>
      <c r="G36" s="27"/>
      <c r="H36" s="27"/>
      <c r="I36" s="27"/>
      <c r="K36" s="46"/>
    </row>
    <row r="37" spans="5:11" x14ac:dyDescent="0.25">
      <c r="E37" s="27"/>
      <c r="F37" s="27"/>
      <c r="G37" s="27"/>
      <c r="H37" s="27"/>
      <c r="I37" s="27"/>
      <c r="K37" s="46"/>
    </row>
    <row r="38" spans="5:11" x14ac:dyDescent="0.25">
      <c r="E38" s="27"/>
      <c r="F38" s="27"/>
      <c r="G38" s="27"/>
      <c r="H38" s="27"/>
      <c r="I38" s="27"/>
      <c r="K38" s="46"/>
    </row>
    <row r="39" spans="5:11" x14ac:dyDescent="0.25">
      <c r="E39" s="27"/>
      <c r="F39" s="27"/>
      <c r="G39" s="27"/>
      <c r="H39" s="27"/>
      <c r="I39" s="27"/>
      <c r="K39" s="46"/>
    </row>
    <row r="40" spans="5:11" x14ac:dyDescent="0.25">
      <c r="E40" s="27"/>
      <c r="F40" s="27"/>
      <c r="G40" s="27"/>
      <c r="H40" s="27"/>
      <c r="I40" s="27"/>
      <c r="K40" s="46"/>
    </row>
    <row r="41" spans="5:11" x14ac:dyDescent="0.25">
      <c r="E41" s="27"/>
      <c r="F41" s="27"/>
      <c r="G41" s="27"/>
      <c r="H41" s="27"/>
      <c r="I41" s="27"/>
      <c r="K41" s="46"/>
    </row>
    <row r="42" spans="5:11" x14ac:dyDescent="0.25">
      <c r="E42" s="27"/>
      <c r="F42" s="27"/>
      <c r="G42" s="27"/>
      <c r="H42" s="27"/>
      <c r="I42" s="27"/>
      <c r="K42" s="46"/>
    </row>
    <row r="43" spans="5:11" x14ac:dyDescent="0.25">
      <c r="E43" s="27"/>
      <c r="F43" s="27"/>
      <c r="G43" s="27"/>
      <c r="H43" s="27"/>
      <c r="I43" s="27"/>
      <c r="K43" s="46"/>
    </row>
    <row r="44" spans="5:11" x14ac:dyDescent="0.25">
      <c r="E44" s="27"/>
      <c r="F44" s="27"/>
      <c r="G44" s="27"/>
      <c r="H44" s="27"/>
      <c r="I44" s="27"/>
      <c r="K44" s="46"/>
    </row>
    <row r="45" spans="5:11" x14ac:dyDescent="0.25">
      <c r="E45" s="27"/>
      <c r="F45" s="27"/>
      <c r="G45" s="27"/>
      <c r="H45" s="27"/>
      <c r="I45" s="27"/>
      <c r="K45" s="46"/>
    </row>
    <row r="46" spans="5:11" x14ac:dyDescent="0.25">
      <c r="E46" s="27"/>
      <c r="F46" s="27"/>
      <c r="G46" s="27"/>
      <c r="H46" s="27"/>
      <c r="I46" s="27"/>
      <c r="K46" s="46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D5B-9259-4BD3-80F4-3B80A113644F}">
  <dimension ref="A1:AS46"/>
  <sheetViews>
    <sheetView tabSelected="1" zoomScale="85" zoomScaleNormal="85" workbookViewId="0">
      <selection activeCell="G19" sqref="G19"/>
    </sheetView>
  </sheetViews>
  <sheetFormatPr defaultColWidth="9.140625" defaultRowHeight="15" x14ac:dyDescent="0.25"/>
  <cols>
    <col min="5" max="5" width="13.85546875" bestFit="1" customWidth="1"/>
    <col min="6" max="6" width="13.85546875" customWidth="1"/>
    <col min="7" max="7" width="19.42578125" bestFit="1" customWidth="1"/>
    <col min="8" max="8" width="11" bestFit="1" customWidth="1"/>
    <col min="9" max="9" width="9" bestFit="1" customWidth="1"/>
    <col min="11" max="11" width="11" bestFit="1" customWidth="1"/>
    <col min="14" max="14" width="7.7109375" bestFit="1" customWidth="1"/>
    <col min="15" max="16" width="16.28515625" bestFit="1" customWidth="1"/>
    <col min="17" max="17" width="11.5703125" bestFit="1" customWidth="1"/>
    <col min="18" max="18" width="12.140625" bestFit="1" customWidth="1"/>
    <col min="19" max="19" width="7" bestFit="1" customWidth="1"/>
    <col min="20" max="20" width="7.7109375" bestFit="1" customWidth="1"/>
    <col min="21" max="21" width="11.5703125" bestFit="1" customWidth="1"/>
    <col min="22" max="22" width="8.140625" bestFit="1" customWidth="1"/>
    <col min="23" max="23" width="9.5703125" bestFit="1" customWidth="1"/>
    <col min="24" max="25" width="13.28515625" bestFit="1" customWidth="1"/>
    <col min="26" max="26" width="9" bestFit="1" customWidth="1"/>
    <col min="27" max="27" width="6.85546875" bestFit="1" customWidth="1"/>
    <col min="28" max="28" width="7.85546875" bestFit="1" customWidth="1"/>
    <col min="29" max="29" width="9.85546875" bestFit="1" customWidth="1"/>
    <col min="30" max="30" width="12.5703125" bestFit="1" customWidth="1"/>
    <col min="31" max="31" width="11.7109375" bestFit="1" customWidth="1"/>
    <col min="32" max="32" width="14.5703125" bestFit="1" customWidth="1"/>
    <col min="33" max="33" width="11.85546875" bestFit="1" customWidth="1"/>
    <col min="34" max="34" width="15" bestFit="1" customWidth="1"/>
    <col min="35" max="35" width="13.28515625" bestFit="1" customWidth="1"/>
    <col min="36" max="36" width="15.5703125" bestFit="1" customWidth="1"/>
    <col min="37" max="37" width="14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V1">
        <v>3.3</v>
      </c>
    </row>
    <row r="2" spans="1:45" x14ac:dyDescent="0.25">
      <c r="A2">
        <v>24</v>
      </c>
      <c r="B2" s="1" t="s">
        <v>13</v>
      </c>
      <c r="C2">
        <v>0</v>
      </c>
      <c r="D2" s="2">
        <f>S5</f>
        <v>4.9399999999998556</v>
      </c>
      <c r="E2" s="2">
        <f>U5</f>
        <v>4.7043619999998629</v>
      </c>
      <c r="F2" s="3">
        <f>W5</f>
        <v>2.4795475759073191E-2</v>
      </c>
      <c r="G2" s="4">
        <v>45.61</v>
      </c>
      <c r="H2" s="11">
        <f>W5</f>
        <v>2.4795475759073191E-2</v>
      </c>
      <c r="I2" s="5"/>
      <c r="J2" s="6">
        <f>G2/E2*H2</f>
        <v>0.24039851724237232</v>
      </c>
      <c r="K2" s="5"/>
    </row>
    <row r="3" spans="1:45" x14ac:dyDescent="0.25">
      <c r="A3" s="9">
        <f>C3-C2</f>
        <v>21.999999999941792</v>
      </c>
      <c r="B3" s="1" t="s">
        <v>14</v>
      </c>
      <c r="C3" s="10">
        <f>C2+$R$6</f>
        <v>21.999999999941792</v>
      </c>
      <c r="D3" s="2">
        <f t="shared" ref="D3:D4" si="0">S6</f>
        <v>6.8999999999999062</v>
      </c>
      <c r="E3" s="2">
        <f t="shared" ref="E3:E4" si="1">U6</f>
        <v>6.5963999999999103</v>
      </c>
      <c r="F3" s="52">
        <f>LN(D3/D2)/A3</f>
        <v>1.5188912745649192E-2</v>
      </c>
      <c r="G3" s="4">
        <v>44.97</v>
      </c>
      <c r="H3" s="11"/>
      <c r="I3" s="5">
        <f t="shared" ref="I3:I30" si="2">(G2)*EXP(-A3*0.025)</f>
        <v>26.314680851492287</v>
      </c>
      <c r="J3" s="50">
        <f>K3/(A3*(SUM(E2:E3)/2))</f>
        <v>0.15007289812972904</v>
      </c>
      <c r="K3" s="5">
        <f>G3-I3</f>
        <v>18.655319148507711</v>
      </c>
      <c r="N3" s="14"/>
      <c r="O3" s="15" t="s">
        <v>15</v>
      </c>
      <c r="P3" s="15" t="s">
        <v>16</v>
      </c>
      <c r="Q3" s="15" t="s">
        <v>0</v>
      </c>
      <c r="R3" s="15" t="s">
        <v>0</v>
      </c>
      <c r="S3" s="15" t="s">
        <v>79</v>
      </c>
      <c r="T3" s="15" t="s">
        <v>18</v>
      </c>
      <c r="U3" s="15" t="s">
        <v>19</v>
      </c>
      <c r="V3" s="15" t="s">
        <v>20</v>
      </c>
      <c r="W3" s="15" t="s">
        <v>21</v>
      </c>
      <c r="X3" s="15" t="s">
        <v>22</v>
      </c>
      <c r="Y3" s="15" t="s">
        <v>23</v>
      </c>
      <c r="Z3" s="15" t="s">
        <v>24</v>
      </c>
      <c r="AA3" s="15" t="s">
        <v>25</v>
      </c>
      <c r="AB3" s="15" t="s">
        <v>26</v>
      </c>
      <c r="AC3" s="15" t="s">
        <v>27</v>
      </c>
      <c r="AD3" s="15" t="s">
        <v>28</v>
      </c>
      <c r="AE3" s="15" t="s">
        <v>29</v>
      </c>
      <c r="AF3" s="15" t="s">
        <v>30</v>
      </c>
      <c r="AG3" s="15" t="s">
        <v>31</v>
      </c>
      <c r="AH3" s="15" t="s">
        <v>32</v>
      </c>
      <c r="AI3" s="15" t="s">
        <v>33</v>
      </c>
      <c r="AJ3" s="15" t="s">
        <v>34</v>
      </c>
      <c r="AK3" s="15" t="s">
        <v>35</v>
      </c>
      <c r="AL3" s="15" t="s">
        <v>36</v>
      </c>
      <c r="AM3" s="15" t="s">
        <v>37</v>
      </c>
      <c r="AN3" s="15" t="s">
        <v>38</v>
      </c>
      <c r="AO3" s="15" t="s">
        <v>39</v>
      </c>
      <c r="AP3" s="15" t="s">
        <v>40</v>
      </c>
      <c r="AQ3" s="15" t="s">
        <v>41</v>
      </c>
      <c r="AR3" s="15" t="s">
        <v>41</v>
      </c>
      <c r="AS3" s="15" t="s">
        <v>42</v>
      </c>
    </row>
    <row r="4" spans="1:45" x14ac:dyDescent="0.25">
      <c r="A4" s="9">
        <f t="shared" ref="A4:A30" si="3">C4-C3</f>
        <v>22.666666666686069</v>
      </c>
      <c r="B4" s="1" t="s">
        <v>43</v>
      </c>
      <c r="C4" s="10">
        <f>R7</f>
        <v>44.666666666627862</v>
      </c>
      <c r="D4" s="2">
        <f t="shared" si="0"/>
        <v>8.2499999999999574</v>
      </c>
      <c r="E4" s="2">
        <f t="shared" si="1"/>
        <v>7.8869999999999587</v>
      </c>
      <c r="F4" s="52">
        <f t="shared" ref="F4:F30" si="4">LN(D4/D3)/A4</f>
        <v>7.8834612680837336E-3</v>
      </c>
      <c r="G4" s="4">
        <v>44.27</v>
      </c>
      <c r="H4" s="11"/>
      <c r="I4" s="5">
        <f t="shared" si="2"/>
        <v>25.516592685788886</v>
      </c>
      <c r="J4" s="50">
        <f t="shared" ref="J4:J30" si="5">K4/(A4*(SUM(E3:E4)/2))</f>
        <v>0.11424889253048663</v>
      </c>
      <c r="K4" s="5">
        <f t="shared" ref="K4:K30" si="6">G4-I4</f>
        <v>18.753407314211117</v>
      </c>
      <c r="N4" s="15" t="s">
        <v>44</v>
      </c>
      <c r="O4" s="15"/>
      <c r="P4" s="15"/>
      <c r="Q4" s="15" t="s">
        <v>45</v>
      </c>
      <c r="R4" s="15" t="s">
        <v>46</v>
      </c>
      <c r="S4" s="15" t="s">
        <v>47</v>
      </c>
      <c r="T4" s="15" t="s">
        <v>48</v>
      </c>
      <c r="U4" s="15" t="s">
        <v>47</v>
      </c>
      <c r="V4" s="15"/>
      <c r="W4" s="15" t="s">
        <v>49</v>
      </c>
      <c r="X4" s="15" t="s">
        <v>45</v>
      </c>
      <c r="Y4" s="15" t="s">
        <v>49</v>
      </c>
      <c r="Z4" s="15" t="s">
        <v>47</v>
      </c>
      <c r="AA4" s="15" t="s">
        <v>50</v>
      </c>
      <c r="AB4" s="15" t="s">
        <v>50</v>
      </c>
      <c r="AC4" s="15" t="s">
        <v>51</v>
      </c>
      <c r="AD4" s="15" t="s">
        <v>51</v>
      </c>
      <c r="AE4" s="15" t="s">
        <v>51</v>
      </c>
      <c r="AF4" s="15" t="s">
        <v>51</v>
      </c>
      <c r="AG4" s="15" t="s">
        <v>51</v>
      </c>
      <c r="AH4" s="15" t="s">
        <v>51</v>
      </c>
      <c r="AI4" s="15" t="s">
        <v>51</v>
      </c>
      <c r="AJ4" s="15" t="s">
        <v>51</v>
      </c>
      <c r="AK4" s="15" t="s">
        <v>51</v>
      </c>
      <c r="AL4" s="15" t="s">
        <v>51</v>
      </c>
      <c r="AM4" s="15" t="s">
        <v>51</v>
      </c>
      <c r="AN4" s="15" t="s">
        <v>51</v>
      </c>
      <c r="AO4" s="15" t="s">
        <v>52</v>
      </c>
      <c r="AP4" s="15" t="s">
        <v>52</v>
      </c>
      <c r="AQ4" s="15" t="s">
        <v>53</v>
      </c>
      <c r="AR4" s="15" t="s">
        <v>53</v>
      </c>
      <c r="AS4" s="15" t="s">
        <v>53</v>
      </c>
    </row>
    <row r="5" spans="1:45" x14ac:dyDescent="0.25">
      <c r="A5" s="9">
        <f t="shared" si="3"/>
        <v>24</v>
      </c>
      <c r="B5" s="16"/>
      <c r="C5" s="17">
        <f>C4+$A$2</f>
        <v>68.666666666627862</v>
      </c>
      <c r="D5" s="18">
        <f>(D$8-D$4)/(($C$8-$C$4)/($C5-$C$4))+D$4</f>
        <v>8.9712435233155823</v>
      </c>
      <c r="E5" s="18">
        <f>(E$8-E$4)/(($C$8-$C$4)/($C5-$C$4))+E$4</f>
        <v>8.5645846632119831</v>
      </c>
      <c r="F5" s="52">
        <f t="shared" si="4"/>
        <v>3.492129061562807E-3</v>
      </c>
      <c r="G5" s="19">
        <f>(G$8-G$4)/(($C$8-$C$4)/($C5-$C$4))+G$4</f>
        <v>39.017357512956536</v>
      </c>
      <c r="H5" s="20"/>
      <c r="I5" s="5">
        <f t="shared" si="2"/>
        <v>24.295891129882548</v>
      </c>
      <c r="J5" s="51">
        <f t="shared" si="5"/>
        <v>7.4569647263186642E-2</v>
      </c>
      <c r="K5" s="5">
        <f t="shared" si="6"/>
        <v>14.721466383073988</v>
      </c>
      <c r="N5" s="21" t="s">
        <v>80</v>
      </c>
      <c r="O5" s="1" t="s">
        <v>13</v>
      </c>
      <c r="P5" s="21">
        <v>43578.604166666664</v>
      </c>
      <c r="Q5" s="22">
        <v>0</v>
      </c>
      <c r="R5" s="22">
        <v>0</v>
      </c>
      <c r="S5" s="22">
        <v>4.9399999999998556</v>
      </c>
      <c r="T5" s="22">
        <v>2.8284271247395982E-2</v>
      </c>
      <c r="U5" s="22">
        <v>4.7043619999998629</v>
      </c>
      <c r="V5" s="22">
        <v>22.5</v>
      </c>
      <c r="W5" s="22">
        <v>2.4795475759073191E-2</v>
      </c>
      <c r="X5" s="22">
        <v>1.1647742839845625</v>
      </c>
      <c r="Y5" s="23">
        <v>2.4795475759073191E-2</v>
      </c>
      <c r="Z5" s="24">
        <v>10.020709999999999</v>
      </c>
      <c r="AA5" s="25">
        <v>5.0297221031115294E-2</v>
      </c>
      <c r="AB5" s="25">
        <v>5.2816571491247813E-2</v>
      </c>
      <c r="AC5" s="24">
        <v>72.05262029026953</v>
      </c>
      <c r="AD5" s="24">
        <v>8.5336115438828344</v>
      </c>
      <c r="AE5" s="24"/>
      <c r="AF5" s="24"/>
      <c r="AG5" s="24">
        <v>70.878018474297591</v>
      </c>
      <c r="AH5" s="24">
        <v>8.532815032836865</v>
      </c>
      <c r="AI5" s="22">
        <v>0</v>
      </c>
      <c r="AJ5" s="24">
        <v>0</v>
      </c>
      <c r="AK5" s="26"/>
      <c r="AL5" s="26"/>
      <c r="AM5" s="26"/>
      <c r="AN5" s="26"/>
      <c r="AO5" s="53">
        <f>J2</f>
        <v>0.24039851724237232</v>
      </c>
      <c r="AP5" s="27"/>
      <c r="AQ5" s="27">
        <v>95.23</v>
      </c>
      <c r="AR5" s="27">
        <v>95.23</v>
      </c>
      <c r="AS5" s="27"/>
    </row>
    <row r="6" spans="1:45" x14ac:dyDescent="0.25">
      <c r="A6" s="9">
        <f t="shared" si="3"/>
        <v>24</v>
      </c>
      <c r="B6" s="16"/>
      <c r="C6" s="17">
        <f>C5+$A$2</f>
        <v>92.666666666627862</v>
      </c>
      <c r="D6" s="18">
        <f>(D$8-D$4)/((C$8-C$4)/(C6-C$4))+D$4</f>
        <v>9.6924870466312072</v>
      </c>
      <c r="E6" s="18">
        <f t="shared" ref="E6:E7" si="7">(E$8-E$4)/(($C$8-$C$4)/($C6-$C$4))+E$4</f>
        <v>9.2421693264240083</v>
      </c>
      <c r="F6" s="52">
        <f t="shared" si="4"/>
        <v>3.2219481794080736E-3</v>
      </c>
      <c r="G6" s="19">
        <f t="shared" ref="G6:G7" si="8">(G$8-G$4)/(($C$8-$C$4)/($C6-$C$4))+G$4</f>
        <v>33.764715025913077</v>
      </c>
      <c r="H6" s="20"/>
      <c r="I6" s="5">
        <f t="shared" si="2"/>
        <v>21.413179812751228</v>
      </c>
      <c r="J6" s="51">
        <f t="shared" si="5"/>
        <v>5.7803606524574759E-2</v>
      </c>
      <c r="K6" s="5">
        <f t="shared" si="6"/>
        <v>12.351535213161849</v>
      </c>
      <c r="N6" s="21" t="s">
        <v>80</v>
      </c>
      <c r="O6" s="1" t="s">
        <v>14</v>
      </c>
      <c r="P6" s="21">
        <v>43579.649305555555</v>
      </c>
      <c r="Q6" s="28">
        <v>0.91666666666424135</v>
      </c>
      <c r="R6" s="28">
        <v>21.999999999941792</v>
      </c>
      <c r="S6" s="22">
        <v>6.8999999999999062</v>
      </c>
      <c r="T6" s="22">
        <v>2.828427124789841E-2</v>
      </c>
      <c r="U6" s="22">
        <v>6.5963999999999103</v>
      </c>
      <c r="V6" s="22">
        <v>29.75</v>
      </c>
      <c r="W6" s="22">
        <v>1.5188912745649189E-2</v>
      </c>
      <c r="X6" s="22">
        <v>1.901461480947934</v>
      </c>
      <c r="Y6" s="23">
        <v>1.1214028706811343E-2</v>
      </c>
      <c r="Z6" s="24">
        <v>7.5137099999999997</v>
      </c>
      <c r="AA6" s="25">
        <v>2.7000871618218597E-2</v>
      </c>
      <c r="AB6" s="25">
        <v>2.8243589558806067E-2</v>
      </c>
      <c r="AC6" s="24">
        <v>68.785300636305138</v>
      </c>
      <c r="AD6" s="24">
        <v>0.49543479342447938</v>
      </c>
      <c r="AE6" s="24"/>
      <c r="AF6" s="24"/>
      <c r="AG6" s="24">
        <v>67.2190593408165</v>
      </c>
      <c r="AH6" s="24">
        <v>0.49538855048460595</v>
      </c>
      <c r="AI6" s="22">
        <v>0</v>
      </c>
      <c r="AJ6" s="24">
        <v>0</v>
      </c>
      <c r="AK6" s="26">
        <v>68.60656323729178</v>
      </c>
      <c r="AL6" s="26">
        <v>4.6712423380022132</v>
      </c>
      <c r="AM6" s="26"/>
      <c r="AN6" s="26"/>
      <c r="AO6" s="53">
        <f>J3</f>
        <v>0.15007289812972904</v>
      </c>
      <c r="AP6" s="27"/>
      <c r="AQ6" s="27">
        <v>95.6</v>
      </c>
      <c r="AR6" s="27">
        <v>95.6</v>
      </c>
      <c r="AS6" s="27"/>
    </row>
    <row r="7" spans="1:45" x14ac:dyDescent="0.25">
      <c r="A7" s="9">
        <f t="shared" si="3"/>
        <v>24</v>
      </c>
      <c r="B7" s="16"/>
      <c r="C7" s="17">
        <f>C6+$A$2</f>
        <v>116.66666666662786</v>
      </c>
      <c r="D7" s="18">
        <f>(D$8-D$4)/((C$8-C$4)/(C7-C$4))+D$4</f>
        <v>10.413730569946832</v>
      </c>
      <c r="E7" s="18">
        <f t="shared" si="7"/>
        <v>9.9197539896360336</v>
      </c>
      <c r="F7" s="52">
        <f t="shared" si="4"/>
        <v>2.9905886819927246E-3</v>
      </c>
      <c r="G7" s="19">
        <f t="shared" si="8"/>
        <v>28.51207253886961</v>
      </c>
      <c r="H7" s="20"/>
      <c r="I7" s="5">
        <f t="shared" si="2"/>
        <v>18.530468495619914</v>
      </c>
      <c r="J7" s="51">
        <f t="shared" si="5"/>
        <v>4.3409021277124309E-2</v>
      </c>
      <c r="K7" s="5">
        <f t="shared" si="6"/>
        <v>9.9816040432496962</v>
      </c>
      <c r="N7" s="21" t="s">
        <v>80</v>
      </c>
      <c r="O7" s="1" t="s">
        <v>43</v>
      </c>
      <c r="P7" s="21">
        <v>43580.59375</v>
      </c>
      <c r="Q7" s="28">
        <v>1.8611111111094942</v>
      </c>
      <c r="R7" s="28">
        <v>44.666666666627862</v>
      </c>
      <c r="S7" s="22">
        <v>8.2499999999999574</v>
      </c>
      <c r="T7" s="22">
        <v>1.4142135623697991E-2</v>
      </c>
      <c r="U7" s="22">
        <v>7.8869999999999587</v>
      </c>
      <c r="V7" s="22">
        <v>37.5</v>
      </c>
      <c r="W7" s="22">
        <v>7.8834612680837458E-3</v>
      </c>
      <c r="X7" s="22">
        <v>3.6635091543173481</v>
      </c>
      <c r="Y7" s="23">
        <v>6.1490577792642238E-3</v>
      </c>
      <c r="Z7" s="24">
        <v>5.8749700000000002</v>
      </c>
      <c r="AA7" s="25">
        <v>1.765729408730703E-2</v>
      </c>
      <c r="AB7" s="25">
        <v>1.8469972894672625E-2</v>
      </c>
      <c r="AC7" s="24">
        <v>69.035532994923855</v>
      </c>
      <c r="AD7" s="24">
        <v>5.1363443889721312</v>
      </c>
      <c r="AE7" s="24"/>
      <c r="AF7" s="24"/>
      <c r="AG7" s="24">
        <v>67.156040609137051</v>
      </c>
      <c r="AH7" s="24">
        <v>5.1361046806715667</v>
      </c>
      <c r="AI7" s="22">
        <v>0</v>
      </c>
      <c r="AJ7" s="24">
        <v>0</v>
      </c>
      <c r="AK7" s="26">
        <v>61.29977836562523</v>
      </c>
      <c r="AL7" s="26">
        <v>4.8127951361234924</v>
      </c>
      <c r="AM7" s="26"/>
      <c r="AN7" s="26"/>
      <c r="AO7" s="53">
        <f>J4</f>
        <v>0.11424889253048663</v>
      </c>
      <c r="AP7" s="27"/>
      <c r="AQ7" s="27">
        <v>95.6</v>
      </c>
      <c r="AR7" s="27">
        <v>95.6</v>
      </c>
      <c r="AS7" s="27"/>
    </row>
    <row r="8" spans="1:45" x14ac:dyDescent="0.25">
      <c r="A8" s="9">
        <f t="shared" si="3"/>
        <v>24.500000000058208</v>
      </c>
      <c r="B8" s="1" t="s">
        <v>55</v>
      </c>
      <c r="C8" s="10">
        <f>R8</f>
        <v>141.16666666668607</v>
      </c>
      <c r="D8" s="2">
        <f>S8</f>
        <v>11.149999999999949</v>
      </c>
      <c r="E8" s="2">
        <f>U8</f>
        <v>10.611454999999951</v>
      </c>
      <c r="F8" s="52">
        <f t="shared" si="4"/>
        <v>2.7883394044183585E-3</v>
      </c>
      <c r="G8" s="29">
        <v>23.15</v>
      </c>
      <c r="H8" s="11"/>
      <c r="I8" s="5">
        <f t="shared" si="2"/>
        <v>15.453377616971622</v>
      </c>
      <c r="J8" s="50">
        <f t="shared" si="5"/>
        <v>3.0601982818093034E-2</v>
      </c>
      <c r="K8" s="5">
        <f t="shared" si="6"/>
        <v>7.6966223830283766</v>
      </c>
      <c r="N8" s="21" t="s">
        <v>80</v>
      </c>
      <c r="O8" s="1" t="s">
        <v>55</v>
      </c>
      <c r="P8" s="21">
        <v>43584.614583333336</v>
      </c>
      <c r="Q8" s="28">
        <v>5.8819444444452529</v>
      </c>
      <c r="R8" s="28">
        <v>141.16666666668607</v>
      </c>
      <c r="S8" s="22">
        <v>11.149999999999949</v>
      </c>
      <c r="T8" s="22">
        <v>7.0710678118992384E-2</v>
      </c>
      <c r="U8" s="22">
        <v>10.611454999999951</v>
      </c>
      <c r="V8" s="22">
        <v>45</v>
      </c>
      <c r="W8" s="22">
        <v>3.1215160368845271E-3</v>
      </c>
      <c r="X8" s="22">
        <v>9.2522774773748306</v>
      </c>
      <c r="Y8" s="23">
        <v>1.4113882521492882E-3</v>
      </c>
      <c r="Z8" s="24">
        <v>3.65944</v>
      </c>
      <c r="AA8" s="25">
        <v>8.1378973822227099E-3</v>
      </c>
      <c r="AB8" s="25">
        <v>8.5509061492305451E-3</v>
      </c>
      <c r="AC8" s="24">
        <v>38.750268106098524</v>
      </c>
      <c r="AD8" s="24">
        <v>6.5518723701849009</v>
      </c>
      <c r="AE8" s="24"/>
      <c r="AF8" s="24"/>
      <c r="AG8" s="24">
        <v>37.324451991134637</v>
      </c>
      <c r="AH8" s="24">
        <v>6.5503435219686921</v>
      </c>
      <c r="AI8" s="22">
        <v>0</v>
      </c>
      <c r="AJ8" s="24">
        <v>0</v>
      </c>
      <c r="AK8" s="26">
        <v>39.879888467863012</v>
      </c>
      <c r="AL8" s="26">
        <v>3.8219255492745412</v>
      </c>
      <c r="AM8" s="26"/>
      <c r="AN8" s="26"/>
      <c r="AO8" s="53">
        <f>J8</f>
        <v>3.0601982818093034E-2</v>
      </c>
      <c r="AP8" s="27"/>
      <c r="AQ8" s="27">
        <v>95.17</v>
      </c>
      <c r="AR8" s="27">
        <v>95.17</v>
      </c>
      <c r="AS8" s="27"/>
    </row>
    <row r="9" spans="1:45" x14ac:dyDescent="0.25">
      <c r="A9" s="9">
        <f t="shared" si="3"/>
        <v>24</v>
      </c>
      <c r="B9" s="16"/>
      <c r="C9" s="17">
        <f>C8+$A$2</f>
        <v>165.16666666668607</v>
      </c>
      <c r="D9" s="18">
        <f>(D$10-D$8)/(($C$10-$C$8)/($C9-$C$8))+D$8</f>
        <v>11.329377162629571</v>
      </c>
      <c r="E9" s="18">
        <f>(E$10-E$8)/(($C$10-$C$8)/($C9-$C$8))+E$8</f>
        <v>10.685818792387405</v>
      </c>
      <c r="F9" s="52">
        <f t="shared" si="4"/>
        <v>6.6498346732630652E-4</v>
      </c>
      <c r="G9" s="19">
        <f>(G$10-G$8)/(($C$10-$C$8)/($C9-$C$8))+G$8</f>
        <v>17.753737024223625</v>
      </c>
      <c r="H9" s="20"/>
      <c r="I9" s="5">
        <f t="shared" si="2"/>
        <v>12.70498937557671</v>
      </c>
      <c r="J9" s="51">
        <f t="shared" si="5"/>
        <v>1.9755062306188901E-2</v>
      </c>
      <c r="K9" s="5">
        <f t="shared" si="6"/>
        <v>5.0487476486469145</v>
      </c>
      <c r="N9" s="21" t="s">
        <v>80</v>
      </c>
      <c r="O9" s="1" t="s">
        <v>56</v>
      </c>
      <c r="P9" s="21">
        <v>43586.621527777781</v>
      </c>
      <c r="Q9" s="28">
        <v>7.8888888888905058</v>
      </c>
      <c r="R9" s="28">
        <v>189.33333333337214</v>
      </c>
      <c r="S9" s="22">
        <v>11.50999999999982</v>
      </c>
      <c r="T9" s="22">
        <v>1.4142135624200421E-2</v>
      </c>
      <c r="U9" s="22">
        <v>10.760698999999832</v>
      </c>
      <c r="V9" s="22"/>
      <c r="W9" s="22">
        <v>6.5972439088525059E-4</v>
      </c>
      <c r="X9" s="22">
        <v>43.777572759704896</v>
      </c>
      <c r="Y9" s="23">
        <v>1.0398983851997649E-3</v>
      </c>
      <c r="Z9" s="24">
        <v>3.5566</v>
      </c>
      <c r="AA9" s="25">
        <v>7.6618235521043517E-3</v>
      </c>
      <c r="AB9" s="25">
        <v>8.1953401990633775E-3</v>
      </c>
      <c r="AC9" s="24">
        <v>22.592407235289912</v>
      </c>
      <c r="AD9" s="24">
        <v>8.0887313212159653E-2</v>
      </c>
      <c r="AE9" s="24"/>
      <c r="AF9" s="24"/>
      <c r="AG9" s="24">
        <v>21.734279831271909</v>
      </c>
      <c r="AH9" s="24">
        <v>8.0883538278292366E-2</v>
      </c>
      <c r="AI9" s="22">
        <v>0</v>
      </c>
      <c r="AJ9" s="24">
        <v>0</v>
      </c>
      <c r="AK9" s="26">
        <v>18.681632944877386</v>
      </c>
      <c r="AL9" s="26">
        <v>1.971628259546389</v>
      </c>
      <c r="AM9" s="26"/>
      <c r="AN9" s="26"/>
      <c r="AO9" s="53">
        <f>J10</f>
        <v>1.0098792336494708E-2</v>
      </c>
      <c r="AP9" s="27"/>
      <c r="AQ9" s="27">
        <v>93.49</v>
      </c>
      <c r="AR9" s="27">
        <v>93.49</v>
      </c>
      <c r="AS9" s="27"/>
    </row>
    <row r="10" spans="1:45" x14ac:dyDescent="0.25">
      <c r="A10" s="9">
        <f t="shared" si="3"/>
        <v>24.166666666686069</v>
      </c>
      <c r="B10" s="1" t="s">
        <v>56</v>
      </c>
      <c r="C10" s="10">
        <f>R9</f>
        <v>189.33333333337214</v>
      </c>
      <c r="D10" s="2">
        <f>S9</f>
        <v>11.50999999999982</v>
      </c>
      <c r="E10" s="2">
        <f>U9</f>
        <v>10.760698999999832</v>
      </c>
      <c r="F10" s="52">
        <f t="shared" si="4"/>
        <v>6.5450158393690169E-4</v>
      </c>
      <c r="G10" s="29">
        <v>12.32</v>
      </c>
      <c r="H10" s="11"/>
      <c r="I10" s="5">
        <f t="shared" si="2"/>
        <v>9.7029441848889526</v>
      </c>
      <c r="J10" s="50">
        <f t="shared" si="5"/>
        <v>1.0098792336494708E-2</v>
      </c>
      <c r="K10" s="5">
        <f t="shared" si="6"/>
        <v>2.6170558151110477</v>
      </c>
      <c r="N10" s="21" t="s">
        <v>80</v>
      </c>
      <c r="O10" s="1" t="s">
        <v>57</v>
      </c>
      <c r="P10" s="21">
        <v>43588.607638888891</v>
      </c>
      <c r="Q10" s="28">
        <v>9.875</v>
      </c>
      <c r="R10" s="28">
        <v>237</v>
      </c>
      <c r="S10" s="22">
        <v>11.739999999999995</v>
      </c>
      <c r="T10" s="22">
        <v>8.4852813741685518E-2</v>
      </c>
      <c r="U10" s="22">
        <v>10.594175999999996</v>
      </c>
      <c r="V10" s="22">
        <v>46</v>
      </c>
      <c r="W10" s="22">
        <v>4.1508234264735417E-4</v>
      </c>
      <c r="X10" s="22">
        <v>69.579284773064657</v>
      </c>
      <c r="Y10" s="23">
        <v>8.8398463758327089E-4</v>
      </c>
      <c r="Z10" s="24">
        <v>3.5369700000000002</v>
      </c>
      <c r="AA10" s="25">
        <v>7.4702601273908984E-3</v>
      </c>
      <c r="AB10" s="25">
        <v>8.2782137936512623E-3</v>
      </c>
      <c r="AC10" s="24">
        <v>13.619789804818758</v>
      </c>
      <c r="AD10" s="24">
        <v>0.1921073688788785</v>
      </c>
      <c r="AE10" s="24"/>
      <c r="AF10" s="24"/>
      <c r="AG10" s="24">
        <v>13.092131908200471</v>
      </c>
      <c r="AH10" s="24">
        <v>0.19205357607127188</v>
      </c>
      <c r="AI10" s="22">
        <v>0</v>
      </c>
      <c r="AJ10" s="24">
        <v>0</v>
      </c>
      <c r="AK10" s="26">
        <v>12.325731035961965</v>
      </c>
      <c r="AL10" s="26">
        <v>0.30332742454559736</v>
      </c>
      <c r="AM10" s="26"/>
      <c r="AN10" s="26"/>
      <c r="AO10" s="53">
        <f>J12</f>
        <v>1.096862298916423E-2</v>
      </c>
      <c r="AP10" s="27"/>
      <c r="AQ10" s="27">
        <v>90.24</v>
      </c>
      <c r="AR10" s="27">
        <v>90.24</v>
      </c>
      <c r="AS10" s="27"/>
    </row>
    <row r="11" spans="1:45" x14ac:dyDescent="0.25">
      <c r="A11" s="9">
        <f t="shared" si="3"/>
        <v>24</v>
      </c>
      <c r="B11" s="16"/>
      <c r="C11" s="17">
        <f>C10+$A$2</f>
        <v>213.33333333337214</v>
      </c>
      <c r="D11" s="18">
        <f>(D$12-D$10)/(($C$12-$C$10)/($C$11-$C$10))+D$10</f>
        <v>11.625804195804198</v>
      </c>
      <c r="E11" s="18">
        <f>(E$12-E$10)/(($C$12-$C$10)/($C$11-$C$10))+E$10</f>
        <v>10.676855251748098</v>
      </c>
      <c r="F11" s="52">
        <f t="shared" si="4"/>
        <v>4.1712102002675468E-4</v>
      </c>
      <c r="G11" s="19">
        <f>(G$12-G$10)/(($C$12-$C$10)/($C$11-$C$10))+G$10</f>
        <v>10.40671328671173</v>
      </c>
      <c r="H11" s="20"/>
      <c r="I11" s="5">
        <f t="shared" si="2"/>
        <v>6.7613593566784056</v>
      </c>
      <c r="J11" s="51">
        <f t="shared" si="5"/>
        <v>1.4170436170193004E-2</v>
      </c>
      <c r="K11" s="5">
        <f t="shared" si="6"/>
        <v>3.6453539300333242</v>
      </c>
      <c r="N11" s="21" t="s">
        <v>80</v>
      </c>
      <c r="O11" s="1" t="s">
        <v>58</v>
      </c>
      <c r="P11" s="21">
        <v>43592.607638888891</v>
      </c>
      <c r="Q11" s="28">
        <v>13.875</v>
      </c>
      <c r="R11" s="28">
        <v>333</v>
      </c>
      <c r="S11" s="22">
        <v>12.509999999999977</v>
      </c>
      <c r="T11" s="22">
        <v>1.4142135623697991E-2</v>
      </c>
      <c r="U11" s="22">
        <v>10.189394999999982</v>
      </c>
      <c r="V11" s="22">
        <v>50</v>
      </c>
      <c r="W11" s="22">
        <v>6.6173447998820834E-4</v>
      </c>
      <c r="X11" s="22">
        <v>43.64459371052525</v>
      </c>
      <c r="Y11" s="23">
        <v>7.5094880423015695E-4</v>
      </c>
      <c r="Z11" s="24">
        <v>3.5246900000000001</v>
      </c>
      <c r="AA11" s="25">
        <v>6.9861203399878367E-3</v>
      </c>
      <c r="AB11" s="25">
        <v>8.5771888765964841E-3</v>
      </c>
      <c r="AC11" s="24">
        <v>12.025452205619503</v>
      </c>
      <c r="AD11" s="24">
        <v>1.3144188396975938</v>
      </c>
      <c r="AE11" s="24"/>
      <c r="AF11" s="24"/>
      <c r="AG11" s="24">
        <v>11.529005462214915</v>
      </c>
      <c r="AH11" s="24">
        <v>1.3143574970222525</v>
      </c>
      <c r="AI11" s="22">
        <v>0</v>
      </c>
      <c r="AJ11" s="24">
        <v>0</v>
      </c>
      <c r="AK11" s="26">
        <v>11.053120754986773</v>
      </c>
      <c r="AL11" s="26">
        <v>0.58643302078815607</v>
      </c>
      <c r="AM11" s="26"/>
      <c r="AN11" s="26"/>
      <c r="AO11" s="53">
        <f>J16</f>
        <v>1.1954770573575409E-2</v>
      </c>
      <c r="AP11" s="27"/>
      <c r="AQ11" s="27">
        <v>81.45</v>
      </c>
      <c r="AR11" s="27">
        <v>81.45</v>
      </c>
      <c r="AS11" s="27"/>
    </row>
    <row r="12" spans="1:45" x14ac:dyDescent="0.25">
      <c r="A12" s="9">
        <f t="shared" si="3"/>
        <v>23.666666666627862</v>
      </c>
      <c r="B12" s="1" t="s">
        <v>57</v>
      </c>
      <c r="C12" s="10">
        <f>R10</f>
        <v>237</v>
      </c>
      <c r="D12" s="2">
        <f>S10</f>
        <v>11.739999999999995</v>
      </c>
      <c r="E12" s="2">
        <f>U10</f>
        <v>10.594175999999996</v>
      </c>
      <c r="F12" s="52">
        <f t="shared" si="4"/>
        <v>4.1301495150203782E-4</v>
      </c>
      <c r="G12" s="29">
        <v>8.52</v>
      </c>
      <c r="H12" s="11"/>
      <c r="I12" s="5">
        <f t="shared" si="2"/>
        <v>5.7591185850425264</v>
      </c>
      <c r="J12" s="50">
        <f t="shared" si="5"/>
        <v>1.096862298916423E-2</v>
      </c>
      <c r="K12" s="5">
        <f t="shared" si="6"/>
        <v>2.7608814149574732</v>
      </c>
      <c r="N12" s="21" t="s">
        <v>80</v>
      </c>
      <c r="O12" s="1" t="s">
        <v>59</v>
      </c>
      <c r="P12" s="21">
        <v>43595.59375</v>
      </c>
      <c r="Q12" s="28">
        <v>16.861111111109501</v>
      </c>
      <c r="R12" s="28">
        <v>404.66666666662786</v>
      </c>
      <c r="S12" s="22">
        <v>12.669999999999959</v>
      </c>
      <c r="T12" s="22">
        <v>1.4142135623195561E-2</v>
      </c>
      <c r="U12" s="22">
        <v>9.8483909999999693</v>
      </c>
      <c r="V12" s="22">
        <v>52</v>
      </c>
      <c r="W12" s="22">
        <v>1.7733027703581734E-4</v>
      </c>
      <c r="X12" s="22">
        <v>162.86633622919121</v>
      </c>
      <c r="Y12" s="23">
        <v>6.997534355773317E-4</v>
      </c>
      <c r="Z12" s="24">
        <v>3.4833500000000002</v>
      </c>
      <c r="AA12" s="25">
        <v>6.8169945134465568E-3</v>
      </c>
      <c r="AB12" s="25">
        <v>8.7700945753847372E-3</v>
      </c>
      <c r="AC12" s="24">
        <v>10.709944948881104</v>
      </c>
      <c r="AD12" s="24">
        <v>4.0443656606079827E-2</v>
      </c>
      <c r="AE12" s="24"/>
      <c r="AF12" s="24"/>
      <c r="AG12" s="24">
        <v>10.262151440623436</v>
      </c>
      <c r="AH12" s="24">
        <v>4.0441769139146315E-2</v>
      </c>
      <c r="AI12" s="22">
        <v>0</v>
      </c>
      <c r="AJ12" s="24">
        <v>0</v>
      </c>
      <c r="AK12" s="26">
        <v>11.146064202473726</v>
      </c>
      <c r="AL12" s="26">
        <v>0.94031501609135482</v>
      </c>
      <c r="AM12" s="26"/>
      <c r="AN12" s="26"/>
      <c r="AO12" s="53">
        <f>J19</f>
        <v>1.3083383940645836E-2</v>
      </c>
      <c r="AP12" s="27"/>
      <c r="AQ12" s="27">
        <v>77.73</v>
      </c>
      <c r="AR12" s="27">
        <v>77.73</v>
      </c>
      <c r="AS12" s="27"/>
    </row>
    <row r="13" spans="1:45" x14ac:dyDescent="0.25">
      <c r="A13" s="9">
        <f t="shared" si="3"/>
        <v>24</v>
      </c>
      <c r="B13" s="16"/>
      <c r="C13" s="17">
        <f>C12+$A$2</f>
        <v>261</v>
      </c>
      <c r="D13" s="18">
        <f>(D$16-D$12)/(($C$16-$C$12)/($C13-$C$12))+D$12</f>
        <v>11.93249999999999</v>
      </c>
      <c r="E13" s="18">
        <f>(E$16-E$12)/(($C$16-$C$12)/($C13-$C$12))+E$12</f>
        <v>10.492980749999992</v>
      </c>
      <c r="F13" s="52">
        <f t="shared" si="4"/>
        <v>6.77664812415156E-4</v>
      </c>
      <c r="G13" s="19">
        <f>(G$16-G$12)/(($C$16-$C$12)/($C13-$C$12))+G$12</f>
        <v>8.1349999999999998</v>
      </c>
      <c r="H13" s="20"/>
      <c r="I13" s="5">
        <f t="shared" si="2"/>
        <v>4.6758751395211045</v>
      </c>
      <c r="J13" s="51">
        <f t="shared" si="5"/>
        <v>1.3669951262628524E-2</v>
      </c>
      <c r="K13" s="5">
        <f t="shared" si="6"/>
        <v>3.4591248604788953</v>
      </c>
      <c r="N13" s="21" t="s">
        <v>80</v>
      </c>
      <c r="O13" s="1" t="s">
        <v>60</v>
      </c>
      <c r="P13" s="21">
        <v>43598.59375</v>
      </c>
      <c r="Q13" s="28">
        <v>19.861111111109494</v>
      </c>
      <c r="R13" s="28">
        <v>476.66666666662786</v>
      </c>
      <c r="S13" s="22">
        <v>13.860000000000028</v>
      </c>
      <c r="T13" s="22">
        <v>2.828427124789841E-2</v>
      </c>
      <c r="U13" s="22">
        <v>10.835748000000024</v>
      </c>
      <c r="V13" s="22">
        <v>56.000000000000007</v>
      </c>
      <c r="W13" s="22">
        <v>1.2468055476210339E-3</v>
      </c>
      <c r="X13" s="22">
        <v>23.164103318627085</v>
      </c>
      <c r="Y13" s="23">
        <v>6.6448872280937233E-4</v>
      </c>
      <c r="Z13" s="24">
        <v>3.5133800000000002</v>
      </c>
      <c r="AA13" s="25">
        <v>6.2854205355275901E-3</v>
      </c>
      <c r="AB13" s="25">
        <v>8.0396783519155659E-3</v>
      </c>
      <c r="AC13" s="24">
        <v>24.02230642739687</v>
      </c>
      <c r="AD13" s="24">
        <v>0.10110914151520092</v>
      </c>
      <c r="AE13" s="24"/>
      <c r="AF13" s="24"/>
      <c r="AG13" s="24">
        <v>22.92357417602059</v>
      </c>
      <c r="AH13" s="24">
        <v>0.10109970418053288</v>
      </c>
      <c r="AI13" s="22">
        <v>0</v>
      </c>
      <c r="AJ13" s="24">
        <v>0</v>
      </c>
      <c r="AK13" s="26">
        <v>20.24022306427397</v>
      </c>
      <c r="AL13" s="26">
        <v>0.63698759154575746</v>
      </c>
      <c r="AM13" s="26"/>
      <c r="AN13" s="26"/>
      <c r="AO13" s="53">
        <f>J22</f>
        <v>3.2335210970331978E-2</v>
      </c>
      <c r="AP13" s="27"/>
      <c r="AQ13" s="27">
        <v>78.180000000000007</v>
      </c>
      <c r="AR13" s="27">
        <v>78.180000000000007</v>
      </c>
      <c r="AS13" s="27"/>
    </row>
    <row r="14" spans="1:45" x14ac:dyDescent="0.25">
      <c r="A14" s="9">
        <f t="shared" si="3"/>
        <v>24</v>
      </c>
      <c r="B14" s="16"/>
      <c r="C14" s="17">
        <f>C13+$A$2</f>
        <v>285</v>
      </c>
      <c r="D14" s="18">
        <f t="shared" ref="D14:E15" si="9">(D$16-D$12)/(($C$16-$C$12)/($C14-$C$12))+D$12</f>
        <v>12.124999999999986</v>
      </c>
      <c r="E14" s="18">
        <f t="shared" si="9"/>
        <v>10.391785499999989</v>
      </c>
      <c r="F14" s="52">
        <f t="shared" si="4"/>
        <v>6.6681945523466076E-4</v>
      </c>
      <c r="G14" s="19">
        <f t="shared" ref="G14:G15" si="10">(G$16-G$12)/(($C$16-$C$12)/($C14-$C$12))+G$12</f>
        <v>7.75</v>
      </c>
      <c r="H14" s="20"/>
      <c r="I14" s="5">
        <f t="shared" si="2"/>
        <v>4.464582659624905</v>
      </c>
      <c r="J14" s="51">
        <f t="shared" si="5"/>
        <v>1.3109305370587594E-2</v>
      </c>
      <c r="K14" s="5">
        <f t="shared" si="6"/>
        <v>3.285417340375095</v>
      </c>
      <c r="N14" s="1" t="s">
        <v>80</v>
      </c>
      <c r="O14" s="1" t="s">
        <v>61</v>
      </c>
      <c r="P14" s="21">
        <v>43602.59375</v>
      </c>
      <c r="Q14" s="28">
        <v>23.861111111109494</v>
      </c>
      <c r="R14" s="28">
        <v>572.66666666662786</v>
      </c>
      <c r="S14" s="22">
        <v>15.220000000000056</v>
      </c>
      <c r="T14" s="22">
        <v>2.8284271247395982E-2</v>
      </c>
      <c r="U14" s="22">
        <v>11.838116000000044</v>
      </c>
      <c r="V14" s="22">
        <v>56.000000000000007</v>
      </c>
      <c r="W14" s="22">
        <v>9.7503498616442286E-4</v>
      </c>
      <c r="X14" s="22">
        <v>29.620611499227522</v>
      </c>
      <c r="Y14" s="23">
        <v>6.3240999467995029E-4</v>
      </c>
      <c r="Z14" s="24">
        <v>3.4278400000000002</v>
      </c>
      <c r="AA14" s="25">
        <v>5.5844233657017829E-3</v>
      </c>
      <c r="AB14" s="25">
        <v>7.1797677625376477E-3</v>
      </c>
      <c r="AC14" s="24">
        <v>39.143490383927933</v>
      </c>
      <c r="AD14" s="24">
        <v>4.0949202313655766</v>
      </c>
      <c r="AE14" s="24"/>
      <c r="AF14" s="24"/>
      <c r="AG14" s="24">
        <v>37.177469435904761</v>
      </c>
      <c r="AH14" s="24">
        <v>4.0945380193115266</v>
      </c>
      <c r="AI14" s="22">
        <v>0</v>
      </c>
      <c r="AJ14" s="22">
        <v>0</v>
      </c>
      <c r="AK14" s="26">
        <v>34.782297848001711</v>
      </c>
      <c r="AL14" s="26">
        <v>6.5013177994273299</v>
      </c>
      <c r="AM14" s="26"/>
      <c r="AN14" s="26"/>
      <c r="AO14" s="53">
        <f>J26</f>
        <v>3.9184394451331005E-2</v>
      </c>
      <c r="AP14" s="27"/>
      <c r="AQ14" s="27">
        <v>77.78</v>
      </c>
      <c r="AR14" s="27">
        <v>77.78</v>
      </c>
      <c r="AS14" s="27"/>
    </row>
    <row r="15" spans="1:45" x14ac:dyDescent="0.25">
      <c r="A15" s="9">
        <f t="shared" si="3"/>
        <v>24</v>
      </c>
      <c r="B15" s="16"/>
      <c r="C15" s="17">
        <f>C14+$A$2</f>
        <v>309</v>
      </c>
      <c r="D15" s="18">
        <f t="shared" si="9"/>
        <v>12.317499999999981</v>
      </c>
      <c r="E15" s="18">
        <f t="shared" si="9"/>
        <v>10.290590249999985</v>
      </c>
      <c r="F15" s="52">
        <f t="shared" si="4"/>
        <v>6.5631577551807487E-4</v>
      </c>
      <c r="G15" s="19">
        <f t="shared" si="10"/>
        <v>7.3650000000000002</v>
      </c>
      <c r="H15" s="20"/>
      <c r="I15" s="5">
        <f t="shared" si="2"/>
        <v>4.2532901797287046</v>
      </c>
      <c r="J15" s="51">
        <f t="shared" si="5"/>
        <v>1.2537686909071604E-2</v>
      </c>
      <c r="K15" s="5">
        <f t="shared" si="6"/>
        <v>3.1117098202712956</v>
      </c>
      <c r="N15" s="1" t="s">
        <v>80</v>
      </c>
      <c r="O15" s="1" t="s">
        <v>62</v>
      </c>
      <c r="P15" s="21">
        <v>43606.607638888891</v>
      </c>
      <c r="Q15" s="28">
        <v>27.875</v>
      </c>
      <c r="R15" s="28">
        <v>669</v>
      </c>
      <c r="S15" s="22">
        <v>15.999999999999659</v>
      </c>
      <c r="T15" s="22">
        <v>1.4142135624200421E-2</v>
      </c>
      <c r="U15" s="22">
        <v>12.067199999999744</v>
      </c>
      <c r="V15" s="22">
        <v>57.999999999999993</v>
      </c>
      <c r="W15" s="22">
        <v>5.1880660698473398E-4</v>
      </c>
      <c r="X15" s="22">
        <v>55.668397692901557</v>
      </c>
      <c r="Y15" s="23">
        <v>6.111749723134713E-4</v>
      </c>
      <c r="Z15" s="24">
        <v>3.5193400000000001</v>
      </c>
      <c r="AA15" s="25">
        <v>5.4539818536211565E-3</v>
      </c>
      <c r="AB15" s="25">
        <v>7.2314795195189026E-3</v>
      </c>
      <c r="AC15" s="24">
        <v>37.835132623150066</v>
      </c>
      <c r="AD15" s="24">
        <v>1.7188554057583902</v>
      </c>
      <c r="AE15" s="24"/>
      <c r="AF15" s="24"/>
      <c r="AG15" s="24">
        <v>35.837437620647783</v>
      </c>
      <c r="AH15" s="24">
        <v>1.7187751884137106</v>
      </c>
      <c r="AI15" s="22">
        <v>0</v>
      </c>
      <c r="AJ15" s="22">
        <v>0</v>
      </c>
      <c r="AK15" s="26">
        <v>30.735683134339023</v>
      </c>
      <c r="AL15" s="26">
        <v>0.5156566217275188</v>
      </c>
      <c r="AM15" s="26"/>
      <c r="AN15" s="26"/>
      <c r="AO15" s="53">
        <f>J30</f>
        <v>3.6651088289867878E-2</v>
      </c>
      <c r="AP15" s="27"/>
      <c r="AQ15" s="27">
        <v>75.42</v>
      </c>
      <c r="AR15" s="27">
        <v>75.42</v>
      </c>
      <c r="AS15" s="27"/>
    </row>
    <row r="16" spans="1:45" x14ac:dyDescent="0.25">
      <c r="A16" s="9">
        <f t="shared" si="3"/>
        <v>24</v>
      </c>
      <c r="B16" s="16" t="s">
        <v>58</v>
      </c>
      <c r="C16" s="10">
        <f>R11</f>
        <v>333</v>
      </c>
      <c r="D16" s="2">
        <f>S11</f>
        <v>12.509999999999977</v>
      </c>
      <c r="E16" s="2">
        <f>U11</f>
        <v>10.189394999999982</v>
      </c>
      <c r="F16" s="52">
        <f t="shared" si="4"/>
        <v>6.461378767849338E-4</v>
      </c>
      <c r="G16" s="29">
        <v>6.98</v>
      </c>
      <c r="H16" s="11"/>
      <c r="I16" s="5">
        <f t="shared" si="2"/>
        <v>4.0419976998325042</v>
      </c>
      <c r="J16" s="50">
        <f t="shared" si="5"/>
        <v>1.1954770573575409E-2</v>
      </c>
      <c r="K16" s="5">
        <f t="shared" si="6"/>
        <v>2.9380023001674962</v>
      </c>
      <c r="R16" s="31"/>
      <c r="S16" s="32"/>
      <c r="T16" s="33"/>
      <c r="U16" s="1"/>
      <c r="V16" s="34"/>
      <c r="W16" s="35"/>
      <c r="X16" s="36"/>
      <c r="Y16" s="35"/>
      <c r="Z16" s="35"/>
      <c r="AA16" s="36"/>
      <c r="AB16" s="36"/>
      <c r="AC16" s="36"/>
      <c r="AD16" s="36"/>
      <c r="AE16" s="38"/>
      <c r="AF16" s="38"/>
      <c r="AG16" s="38"/>
      <c r="AH16" s="38"/>
      <c r="AI16" s="38"/>
      <c r="AJ16" s="1"/>
    </row>
    <row r="17" spans="1:36" x14ac:dyDescent="0.25">
      <c r="A17" s="9">
        <f t="shared" si="3"/>
        <v>24</v>
      </c>
      <c r="C17" s="17">
        <f>C16+$A$2</f>
        <v>357</v>
      </c>
      <c r="D17" s="18">
        <f>(D$19-D$16)/(($C$19-$C$16)/($C17-$C$16))+D$16</f>
        <v>12.563581395348837</v>
      </c>
      <c r="E17" s="18">
        <f>(E$19-E$16)/(($C$19-$C$16)/($C17-$C$16))+E$16</f>
        <v>10.075198311627823</v>
      </c>
      <c r="F17" s="52">
        <f t="shared" si="4"/>
        <v>1.7808078572911841E-4</v>
      </c>
      <c r="G17" s="19">
        <f>(G$19-G$16)/(($C$19-$C$16)/($C17-$C$16))+G$16</f>
        <v>6.9532093023255674</v>
      </c>
      <c r="H17" s="20"/>
      <c r="I17" s="5">
        <f t="shared" si="2"/>
        <v>3.8307052199363043</v>
      </c>
      <c r="J17" s="51">
        <f t="shared" si="5"/>
        <v>1.2840557396389054E-2</v>
      </c>
      <c r="K17" s="5">
        <f t="shared" si="6"/>
        <v>3.1225040823892631</v>
      </c>
      <c r="R17" s="31"/>
      <c r="S17" s="32"/>
      <c r="T17" s="33"/>
      <c r="U17" s="1"/>
      <c r="V17" s="34"/>
      <c r="W17" s="35"/>
      <c r="X17" s="48"/>
      <c r="Y17" s="35"/>
      <c r="Z17" s="35"/>
      <c r="AA17" s="36"/>
      <c r="AB17" s="36"/>
      <c r="AC17" s="36"/>
      <c r="AD17" s="36"/>
      <c r="AE17" s="38"/>
      <c r="AF17" s="38"/>
      <c r="AG17" s="38"/>
      <c r="AH17" s="38"/>
      <c r="AI17" s="38"/>
      <c r="AJ17" s="1"/>
    </row>
    <row r="18" spans="1:36" x14ac:dyDescent="0.25">
      <c r="A18" s="9">
        <f t="shared" si="3"/>
        <v>24</v>
      </c>
      <c r="C18" s="17">
        <f>C17+$A$2</f>
        <v>381</v>
      </c>
      <c r="D18" s="18">
        <f>(D$19-D$16)/(($C$19-$C$16)/($C18-$C$16))+D$16</f>
        <v>12.617162790697698</v>
      </c>
      <c r="E18" s="18">
        <f>(E$19-E$16)/(($C$19-$C$16)/($C18-$C$16))+E$16</f>
        <v>9.9610016232556635</v>
      </c>
      <c r="F18" s="52">
        <f t="shared" si="4"/>
        <v>1.7732291727393066E-4</v>
      </c>
      <c r="G18" s="19">
        <f>(G$19-G$16)/(($C$19-$C$16)/($C18-$C$16))+G$16</f>
        <v>6.9264186046511345</v>
      </c>
      <c r="H18" s="20"/>
      <c r="I18" s="5">
        <f t="shared" si="2"/>
        <v>3.8160021733134983</v>
      </c>
      <c r="J18" s="51">
        <f t="shared" si="5"/>
        <v>1.2936653163799829E-2</v>
      </c>
      <c r="K18" s="5">
        <f t="shared" si="6"/>
        <v>3.1104164313376361</v>
      </c>
      <c r="M18" s="33"/>
      <c r="N18" s="1"/>
      <c r="O18" s="34"/>
      <c r="P18" s="35"/>
      <c r="Q18" s="36"/>
      <c r="R18" s="35"/>
      <c r="S18" s="35"/>
      <c r="T18" s="38"/>
      <c r="U18" s="38"/>
      <c r="V18" s="38"/>
      <c r="W18" s="38"/>
      <c r="X18" s="48"/>
      <c r="Y18" s="38"/>
      <c r="Z18" s="38"/>
      <c r="AA18" s="38"/>
      <c r="AB18" s="38"/>
      <c r="AC18" s="1"/>
    </row>
    <row r="19" spans="1:36" x14ac:dyDescent="0.25">
      <c r="A19" s="9">
        <f t="shared" si="3"/>
        <v>23.666666666627862</v>
      </c>
      <c r="B19" s="1" t="s">
        <v>59</v>
      </c>
      <c r="C19" s="10">
        <f>R12</f>
        <v>404.66666666662786</v>
      </c>
      <c r="D19" s="2">
        <f>S12</f>
        <v>12.669999999999959</v>
      </c>
      <c r="E19" s="2">
        <f>U12</f>
        <v>9.8483909999999693</v>
      </c>
      <c r="F19" s="52">
        <f t="shared" si="4"/>
        <v>1.7657666121803712E-4</v>
      </c>
      <c r="G19" s="29">
        <v>6.9</v>
      </c>
      <c r="H19" s="11"/>
      <c r="I19" s="5">
        <f t="shared" si="2"/>
        <v>3.8331089763725941</v>
      </c>
      <c r="J19" s="50">
        <f t="shared" si="5"/>
        <v>1.3083383940645836E-2</v>
      </c>
      <c r="K19" s="5">
        <f t="shared" si="6"/>
        <v>3.0668910236274063</v>
      </c>
      <c r="X19" s="48"/>
    </row>
    <row r="20" spans="1:36" x14ac:dyDescent="0.25">
      <c r="A20" s="9">
        <f t="shared" si="3"/>
        <v>24</v>
      </c>
      <c r="C20" s="17">
        <f>C19+$A$2</f>
        <v>428.66666666662786</v>
      </c>
      <c r="D20" s="18">
        <f>(D$22-D$19)/(($C$22-$C$19)/($C20-$C$19))+D$19</f>
        <v>13.066666666666649</v>
      </c>
      <c r="E20" s="18">
        <f>(E$22-E$19)/(($C$22-$C$19)/($C20-$C$19))+E$19</f>
        <v>10.177509999999987</v>
      </c>
      <c r="F20" s="52">
        <f t="shared" si="4"/>
        <v>1.2844776581358846E-3</v>
      </c>
      <c r="G20" s="19">
        <f>(G$22-G$19)/(($C$22-$C$19)/($C20-$C$19))+G$19</f>
        <v>9.6166666666666671</v>
      </c>
      <c r="H20" s="20"/>
      <c r="I20" s="5">
        <f t="shared" si="2"/>
        <v>3.7868002890487822</v>
      </c>
      <c r="J20" s="51">
        <f t="shared" si="5"/>
        <v>2.4259692392108841E-2</v>
      </c>
      <c r="K20" s="5">
        <f t="shared" si="6"/>
        <v>5.8298663776178845</v>
      </c>
      <c r="X20" s="48"/>
    </row>
    <row r="21" spans="1:36" x14ac:dyDescent="0.25">
      <c r="A21" s="9">
        <f t="shared" si="3"/>
        <v>24</v>
      </c>
      <c r="C21" s="17">
        <f>C20+$A$2</f>
        <v>452.66666666662786</v>
      </c>
      <c r="D21" s="18">
        <f>(D$22-D$19)/(($C$22-$C$19)/($C21-$C$19))+D$19</f>
        <v>13.463333333333338</v>
      </c>
      <c r="E21" s="18">
        <f>(E$22-E$19)/(($C$22-$C$19)/($C21-$C$19))+E$19</f>
        <v>10.506629000000006</v>
      </c>
      <c r="F21" s="52">
        <f t="shared" si="4"/>
        <v>1.2460617824544367E-3</v>
      </c>
      <c r="G21" s="19">
        <f>(G$22-G$19)/(($C$22-$C$19)/($C21-$C$19))+G$19</f>
        <v>12.333333333333334</v>
      </c>
      <c r="H21" s="20"/>
      <c r="I21" s="5">
        <f t="shared" si="2"/>
        <v>5.2777385671042207</v>
      </c>
      <c r="J21" s="51">
        <f t="shared" si="5"/>
        <v>2.8425946592173498E-2</v>
      </c>
      <c r="K21" s="5">
        <f t="shared" si="6"/>
        <v>7.0555947662291132</v>
      </c>
      <c r="X21" s="49"/>
    </row>
    <row r="22" spans="1:36" x14ac:dyDescent="0.25">
      <c r="A22" s="9">
        <f t="shared" si="3"/>
        <v>24</v>
      </c>
      <c r="B22" s="16" t="s">
        <v>60</v>
      </c>
      <c r="C22" s="10">
        <f>R13</f>
        <v>476.66666666662786</v>
      </c>
      <c r="D22" s="2">
        <f>S13</f>
        <v>13.860000000000028</v>
      </c>
      <c r="E22" s="2">
        <f>U13</f>
        <v>10.835748000000024</v>
      </c>
      <c r="F22" s="52">
        <f t="shared" si="4"/>
        <v>1.2098772022727945E-3</v>
      </c>
      <c r="G22" s="29">
        <v>15.05</v>
      </c>
      <c r="H22" s="11"/>
      <c r="I22" s="5">
        <f t="shared" si="2"/>
        <v>6.7686768451596588</v>
      </c>
      <c r="J22" s="50">
        <f t="shared" si="5"/>
        <v>3.2335210970331978E-2</v>
      </c>
      <c r="K22" s="5">
        <f t="shared" si="6"/>
        <v>8.2813231548403419</v>
      </c>
      <c r="X22" s="48"/>
    </row>
    <row r="23" spans="1:36" x14ac:dyDescent="0.25">
      <c r="A23" s="9">
        <f t="shared" si="3"/>
        <v>24</v>
      </c>
      <c r="C23" s="17">
        <f>C22+$A$2</f>
        <v>500.66666666662786</v>
      </c>
      <c r="D23" s="18">
        <f>(D$26-D$22)/(($C$26-$C$22)/($C23-$C$22))+D$22</f>
        <v>14.200000000000035</v>
      </c>
      <c r="E23" s="18">
        <f>(E$26-E$22)/(($C$26-$C$22)/($C23-$C$22))+E$22</f>
        <v>11.086340000000028</v>
      </c>
      <c r="F23" s="52">
        <f t="shared" si="4"/>
        <v>1.0097904518941E-3</v>
      </c>
      <c r="G23" s="19">
        <f>(G$26-G$22)/(($C$26-$C$22)/($C23-$C$22))+G$22</f>
        <v>16.844999999999999</v>
      </c>
      <c r="H23" s="20"/>
      <c r="I23" s="5">
        <f t="shared" si="2"/>
        <v>8.2596151232150969</v>
      </c>
      <c r="J23" s="51">
        <f t="shared" si="5"/>
        <v>3.2635976086405345E-2</v>
      </c>
      <c r="K23" s="5">
        <f t="shared" si="6"/>
        <v>8.5853848767849019</v>
      </c>
      <c r="X23" s="48"/>
    </row>
    <row r="24" spans="1:36" x14ac:dyDescent="0.25">
      <c r="A24" s="9">
        <f t="shared" si="3"/>
        <v>24</v>
      </c>
      <c r="C24" s="17">
        <f>C23+$A$2</f>
        <v>524.66666666662786</v>
      </c>
      <c r="D24" s="18">
        <f t="shared" ref="D24:E25" si="11">(D$26-D$22)/(($C$26-$C$22)/($C24-$C$22))+D$22</f>
        <v>14.540000000000042</v>
      </c>
      <c r="E24" s="18">
        <f t="shared" si="11"/>
        <v>11.336932000000033</v>
      </c>
      <c r="F24" s="52">
        <f t="shared" si="4"/>
        <v>9.8589614575661099E-4</v>
      </c>
      <c r="G24" s="19">
        <f t="shared" ref="G24:G25" si="12">(G$26-G$22)/(($C$26-$C$22)/($C24-$C$22))+G$22</f>
        <v>18.64</v>
      </c>
      <c r="H24" s="20"/>
      <c r="I24" s="5">
        <f t="shared" si="2"/>
        <v>9.2447320100038741</v>
      </c>
      <c r="J24" s="51">
        <f t="shared" si="5"/>
        <v>3.4916358289117738E-2</v>
      </c>
      <c r="K24" s="5">
        <f t="shared" si="6"/>
        <v>9.3952679899961264</v>
      </c>
      <c r="X24" s="48"/>
    </row>
    <row r="25" spans="1:36" x14ac:dyDescent="0.25">
      <c r="A25" s="9">
        <f t="shared" si="3"/>
        <v>24</v>
      </c>
      <c r="C25" s="17">
        <f>C24+$A$2</f>
        <v>548.66666666662786</v>
      </c>
      <c r="D25" s="18">
        <f t="shared" si="11"/>
        <v>14.880000000000049</v>
      </c>
      <c r="E25" s="18">
        <f t="shared" si="11"/>
        <v>11.587524000000039</v>
      </c>
      <c r="F25" s="52">
        <f t="shared" si="4"/>
        <v>9.6310655414887146E-4</v>
      </c>
      <c r="G25" s="19">
        <f t="shared" si="12"/>
        <v>20.435000000000002</v>
      </c>
      <c r="H25" s="20"/>
      <c r="I25" s="5">
        <f t="shared" si="2"/>
        <v>10.229848896792653</v>
      </c>
      <c r="J25" s="51">
        <f t="shared" si="5"/>
        <v>3.7097031161856572E-2</v>
      </c>
      <c r="K25" s="5">
        <f t="shared" si="6"/>
        <v>10.205151103207349</v>
      </c>
      <c r="X25" s="48"/>
    </row>
    <row r="26" spans="1:36" x14ac:dyDescent="0.25">
      <c r="A26" s="9">
        <f t="shared" si="3"/>
        <v>24</v>
      </c>
      <c r="B26" s="1" t="s">
        <v>61</v>
      </c>
      <c r="C26" s="10">
        <f>R14</f>
        <v>572.66666666662786</v>
      </c>
      <c r="D26" s="2">
        <f>S14</f>
        <v>15.220000000000056</v>
      </c>
      <c r="E26" s="2">
        <f>U14</f>
        <v>11.838116000000044</v>
      </c>
      <c r="F26" s="52">
        <f t="shared" si="4"/>
        <v>9.4134679285809485E-4</v>
      </c>
      <c r="G26" s="29">
        <v>22.23</v>
      </c>
      <c r="H26" s="11"/>
      <c r="I26" s="5">
        <f t="shared" si="2"/>
        <v>11.21496578358143</v>
      </c>
      <c r="J26" s="50">
        <f t="shared" si="5"/>
        <v>3.9184394451331005E-2</v>
      </c>
      <c r="K26" s="5">
        <f t="shared" si="6"/>
        <v>11.01503421641857</v>
      </c>
      <c r="X26" s="48"/>
    </row>
    <row r="27" spans="1:36" x14ac:dyDescent="0.25">
      <c r="A27" s="9">
        <f t="shared" si="3"/>
        <v>24</v>
      </c>
      <c r="C27" s="17">
        <f>C26+$A$2</f>
        <v>596.66666666662786</v>
      </c>
      <c r="D27" s="18">
        <f>(D$30-D$26)/(($C$30-$C$26)/($C27-$C$26))+D$26</f>
        <v>15.414325259515449</v>
      </c>
      <c r="E27" s="18">
        <f>(E$30-E$26)/(($C$30-$C$26)/($C27-$C$26))+E$26</f>
        <v>11.895188830449774</v>
      </c>
      <c r="F27" s="52">
        <f t="shared" si="4"/>
        <v>5.2862234433912749E-4</v>
      </c>
      <c r="G27" s="19">
        <f>(G$30-G$26)/(($C$30-$C$26)/($C27-$C$26))+G$26</f>
        <v>22.484117647058721</v>
      </c>
      <c r="H27" s="20"/>
      <c r="I27" s="5">
        <f t="shared" si="2"/>
        <v>12.200082670370207</v>
      </c>
      <c r="J27" s="51">
        <f t="shared" si="5"/>
        <v>3.6109716739680872E-2</v>
      </c>
      <c r="K27" s="5">
        <f t="shared" si="6"/>
        <v>10.284034976688513</v>
      </c>
      <c r="X27" s="49"/>
    </row>
    <row r="28" spans="1:36" x14ac:dyDescent="0.25">
      <c r="A28" s="9">
        <f t="shared" si="3"/>
        <v>24</v>
      </c>
      <c r="C28" s="17">
        <f>C27+$A$2</f>
        <v>620.66666666662786</v>
      </c>
      <c r="D28" s="18">
        <f t="shared" ref="D28:E29" si="13">(D$30-D$26)/(($C$30-$C$26)/($C28-$C$26))+D$26</f>
        <v>15.608650519030844</v>
      </c>
      <c r="E28" s="18">
        <f t="shared" si="13"/>
        <v>11.952261660899502</v>
      </c>
      <c r="F28" s="52">
        <f t="shared" si="4"/>
        <v>5.2199967995217691E-4</v>
      </c>
      <c r="G28" s="19">
        <f t="shared" ref="G28:G29" si="14">(G$30-G$26)/(($C$30-$C$26)/($C28-$C$26))+G$26</f>
        <v>22.738235294117441</v>
      </c>
      <c r="H28" s="20"/>
      <c r="I28" s="5">
        <f t="shared" si="2"/>
        <v>12.339545392012868</v>
      </c>
      <c r="J28" s="51">
        <f t="shared" si="5"/>
        <v>3.6337531852991732E-2</v>
      </c>
      <c r="K28" s="5">
        <f t="shared" si="6"/>
        <v>10.398689902104573</v>
      </c>
    </row>
    <row r="29" spans="1:36" x14ac:dyDescent="0.25">
      <c r="A29" s="9">
        <f t="shared" si="3"/>
        <v>24</v>
      </c>
      <c r="C29" s="17">
        <f>C28+$A$2</f>
        <v>644.66666666662786</v>
      </c>
      <c r="D29" s="18">
        <f t="shared" si="13"/>
        <v>15.802975778546237</v>
      </c>
      <c r="E29" s="18">
        <f t="shared" si="13"/>
        <v>12.009334491349232</v>
      </c>
      <c r="F29" s="52">
        <f t="shared" si="4"/>
        <v>5.1554090403649908E-4</v>
      </c>
      <c r="G29" s="19">
        <f t="shared" si="14"/>
        <v>22.992352941176165</v>
      </c>
      <c r="H29" s="20"/>
      <c r="I29" s="5">
        <f t="shared" si="2"/>
        <v>12.479008113655528</v>
      </c>
      <c r="J29" s="51">
        <f t="shared" si="5"/>
        <v>3.6563176484294108E-2</v>
      </c>
      <c r="K29" s="5">
        <f t="shared" si="6"/>
        <v>10.513344827520637</v>
      </c>
    </row>
    <row r="30" spans="1:36" x14ac:dyDescent="0.25">
      <c r="A30" s="9">
        <f t="shared" si="3"/>
        <v>24.333333333372138</v>
      </c>
      <c r="B30" s="1" t="s">
        <v>62</v>
      </c>
      <c r="C30" s="10">
        <f>R15</f>
        <v>669</v>
      </c>
      <c r="D30" s="2">
        <f>S15</f>
        <v>15.999999999999659</v>
      </c>
      <c r="E30" s="2">
        <f>U15</f>
        <v>12.067199999999744</v>
      </c>
      <c r="F30" s="52">
        <f t="shared" si="4"/>
        <v>5.0919696683545854E-4</v>
      </c>
      <c r="G30" s="29">
        <v>23.25</v>
      </c>
      <c r="H30" s="11"/>
      <c r="I30" s="5">
        <f t="shared" si="2"/>
        <v>12.513753838479033</v>
      </c>
      <c r="J30" s="50">
        <f t="shared" si="5"/>
        <v>3.6651088289867878E-2</v>
      </c>
      <c r="K30" s="5">
        <f t="shared" si="6"/>
        <v>10.736246161520967</v>
      </c>
    </row>
    <row r="31" spans="1:36" x14ac:dyDescent="0.25">
      <c r="E31" s="39"/>
      <c r="F31" s="39"/>
      <c r="G31" s="39"/>
      <c r="H31" s="20"/>
      <c r="I31" s="39"/>
      <c r="J31" s="41"/>
      <c r="K31" s="39"/>
    </row>
    <row r="32" spans="1:36" x14ac:dyDescent="0.25">
      <c r="E32" s="39"/>
      <c r="F32" s="39"/>
      <c r="G32" s="39"/>
      <c r="H32" s="20"/>
      <c r="I32" s="39"/>
      <c r="J32" s="41"/>
      <c r="K32" s="39"/>
    </row>
    <row r="33" spans="5:11" x14ac:dyDescent="0.25">
      <c r="E33" s="39"/>
      <c r="F33" s="39"/>
      <c r="G33" s="27"/>
      <c r="H33" s="20"/>
      <c r="I33" s="27"/>
      <c r="J33" s="41"/>
      <c r="K33" s="39"/>
    </row>
    <row r="34" spans="5:11" x14ac:dyDescent="0.25">
      <c r="E34" s="39"/>
      <c r="F34" s="39"/>
      <c r="G34" s="27"/>
      <c r="H34" s="20"/>
      <c r="I34" s="27"/>
      <c r="J34" s="41"/>
      <c r="K34" s="39"/>
    </row>
    <row r="35" spans="5:11" x14ac:dyDescent="0.25">
      <c r="E35" s="39"/>
      <c r="F35" s="39"/>
      <c r="G35" s="27"/>
      <c r="H35" s="20"/>
      <c r="I35" s="27"/>
      <c r="J35" s="41"/>
      <c r="K35" s="39"/>
    </row>
    <row r="36" spans="5:11" x14ac:dyDescent="0.25">
      <c r="G36" s="27"/>
      <c r="H36" s="27"/>
      <c r="I36" s="27"/>
      <c r="J36" s="46"/>
    </row>
    <row r="37" spans="5:11" x14ac:dyDescent="0.25">
      <c r="G37" s="27"/>
      <c r="H37" s="27"/>
      <c r="I37" s="27"/>
      <c r="J37" s="46"/>
    </row>
    <row r="38" spans="5:11" x14ac:dyDescent="0.25">
      <c r="G38" s="27"/>
      <c r="H38" s="27"/>
      <c r="I38" s="27"/>
      <c r="J38" s="46"/>
    </row>
    <row r="39" spans="5:11" x14ac:dyDescent="0.25">
      <c r="G39" s="27"/>
      <c r="H39" s="27"/>
      <c r="I39" s="27"/>
      <c r="J39" s="46"/>
    </row>
    <row r="40" spans="5:11" x14ac:dyDescent="0.25">
      <c r="G40" s="27"/>
      <c r="H40" s="27"/>
      <c r="I40" s="27"/>
      <c r="J40" s="46"/>
    </row>
    <row r="41" spans="5:11" x14ac:dyDescent="0.25">
      <c r="G41" s="27"/>
      <c r="H41" s="27"/>
      <c r="I41" s="27"/>
      <c r="J41" s="46"/>
    </row>
    <row r="42" spans="5:11" x14ac:dyDescent="0.25">
      <c r="G42" s="27"/>
      <c r="H42" s="27"/>
      <c r="I42" s="27"/>
      <c r="J42" s="46"/>
    </row>
    <row r="43" spans="5:11" x14ac:dyDescent="0.25">
      <c r="G43" s="27"/>
      <c r="H43" s="27"/>
      <c r="I43" s="27"/>
      <c r="J43" s="46"/>
    </row>
    <row r="44" spans="5:11" x14ac:dyDescent="0.25">
      <c r="G44" s="27"/>
      <c r="H44" s="27"/>
      <c r="J44" s="46"/>
    </row>
    <row r="45" spans="5:11" x14ac:dyDescent="0.25">
      <c r="G45" s="27"/>
      <c r="H45" s="27"/>
      <c r="J45" s="46"/>
    </row>
    <row r="46" spans="5:11" x14ac:dyDescent="0.25">
      <c r="G46" s="27"/>
      <c r="H46" s="27"/>
      <c r="J46" s="4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Chemostats</vt:lpstr>
      <vt:lpstr>C023</vt:lpstr>
      <vt:lpstr>C024</vt:lpstr>
      <vt:lpstr>C030</vt:lpstr>
      <vt:lpstr>C025</vt:lpstr>
      <vt:lpstr>C026</vt:lpstr>
      <vt:lpstr>C029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Coltman</dc:creator>
  <cp:lastModifiedBy>Benjamin Coltman</cp:lastModifiedBy>
  <dcterms:created xsi:type="dcterms:W3CDTF">2023-11-10T10:25:19Z</dcterms:created>
  <dcterms:modified xsi:type="dcterms:W3CDTF">2024-01-10T11:40:49Z</dcterms:modified>
</cp:coreProperties>
</file>