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BR388313/workspace/play/bsac-linux-cfg/bin/template/javascript/"/>
    </mc:Choice>
  </mc:AlternateContent>
  <xr:revisionPtr revIDLastSave="0" documentId="13_ncr:1_{D3A8D569-7E88-434C-9C4D-114325F5E9AB}" xr6:coauthVersionLast="47" xr6:coauthVersionMax="47" xr10:uidLastSave="{00000000-0000-0000-0000-000000000000}"/>
  <bookViews>
    <workbookView xWindow="0" yWindow="0" windowWidth="38400" windowHeight="21440" tabRatio="164" xr2:uid="{00000000-000D-0000-FFFF-FFFF00000000}"/>
  </bookViews>
  <sheets>
    <sheet name="types" sheetId="1" r:id="rId1"/>
    <sheet name="screen" sheetId="2" r:id="rId2"/>
    <sheet name="screen_2" sheetId="3" r:id="rId3"/>
    <sheet name="Final"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4" l="1"/>
  <c r="D1" i="4"/>
  <c r="F18" i="3"/>
  <c r="F16" i="3"/>
  <c r="F8" i="3"/>
  <c r="F18" i="2"/>
  <c r="F16" i="2"/>
  <c r="F8" i="2"/>
  <c r="G3" i="2"/>
  <c r="G3" i="3" s="1"/>
  <c r="B6" i="4" s="1"/>
  <c r="G2" i="2"/>
  <c r="A1" i="2"/>
  <c r="A1" i="3" s="1"/>
  <c r="A1" i="4" s="1"/>
  <c r="D90" i="1"/>
  <c r="E83" i="1"/>
  <c r="D83" i="1"/>
  <c r="F10" i="2" s="1"/>
  <c r="E65" i="1"/>
  <c r="D65" i="1"/>
  <c r="E53" i="1"/>
  <c r="D53" i="1"/>
  <c r="C53" i="1"/>
  <c r="F15" i="3" s="1"/>
  <c r="E51" i="1"/>
  <c r="D51" i="1"/>
  <c r="E40" i="1"/>
  <c r="D40" i="1"/>
  <c r="F13" i="3" s="1"/>
  <c r="D22" i="1"/>
  <c r="D6" i="1"/>
  <c r="E6" i="1" s="1"/>
  <c r="F12" i="3" l="1"/>
  <c r="F14" i="3"/>
  <c r="F15" i="2"/>
  <c r="E90" i="1"/>
  <c r="F11" i="3" s="1"/>
  <c r="F9" i="2"/>
  <c r="F9" i="3"/>
  <c r="F10" i="3"/>
  <c r="E22" i="1"/>
  <c r="F12" i="2"/>
  <c r="F13" i="2"/>
  <c r="F7" i="3" l="1"/>
  <c r="G7" i="3" s="1"/>
  <c r="F14" i="2"/>
  <c r="F11" i="2"/>
  <c r="F7" i="2" s="1"/>
  <c r="G7" i="2" s="1"/>
  <c r="G1" i="2" s="1"/>
  <c r="G2" i="3" s="1"/>
  <c r="G1" i="3" s="1"/>
  <c r="B7" i="4" s="1"/>
  <c r="B8" i="4" s="1"/>
  <c r="B17" i="4" s="1"/>
  <c r="B18" i="4" s="1"/>
  <c r="B19" i="4" l="1"/>
  <c r="B20" i="4" s="1"/>
  <c r="D2" i="4" s="1"/>
  <c r="D18" i="4"/>
</calcChain>
</file>

<file path=xl/sharedStrings.xml><?xml version="1.0" encoding="utf-8"?>
<sst xmlns="http://schemas.openxmlformats.org/spreadsheetml/2006/main" count="216" uniqueCount="126">
  <si>
    <t>Front End Estimation</t>
  </si>
  <si>
    <t>Types of Work</t>
  </si>
  <si>
    <t>Effort minimum unit is ¼ day ~ 2 uninterrupted hours</t>
  </si>
  <si>
    <t>How many actual meeting free hours do team members get per day?</t>
  </si>
  <si>
    <t>Requirements and Design Documents:</t>
  </si>
  <si>
    <t>links to documents here</t>
  </si>
  <si>
    <t>Changes to existing</t>
  </si>
  <si>
    <t>S</t>
  </si>
  <si>
    <t>M</t>
  </si>
  <si>
    <t>L</t>
  </si>
  <si>
    <t>Effort In ¼ days</t>
  </si>
  <si>
    <t>Coupled Items:</t>
  </si>
  <si>
    <t>1 to 3</t>
  </si>
  <si>
    <t>4 to 6</t>
  </si>
  <si>
    <t>7 or more</t>
  </si>
  <si>
    <t>Added Unit tests 80% covered</t>
  </si>
  <si>
    <t>Static Analysis - Eslint/SonarCube/SAST/NexusIQ</t>
  </si>
  <si>
    <t>Added Snapshots</t>
  </si>
  <si>
    <t>Added Storybook states</t>
  </si>
  <si>
    <t>PropTypes additions</t>
  </si>
  <si>
    <t>Render changes</t>
  </si>
  <si>
    <t>Styling M/T/D</t>
  </si>
  <si>
    <t>Typography M/T/D</t>
  </si>
  <si>
    <t>Accessibility</t>
  </si>
  <si>
    <t>Validation Logic</t>
  </si>
  <si>
    <t>Events handling</t>
  </si>
  <si>
    <t>Refactor</t>
  </si>
  <si>
    <t>Peer Review</t>
  </si>
  <si>
    <t>New Component</t>
  </si>
  <si>
    <t>Unit tests 80%+ covered</t>
  </si>
  <si>
    <t>Snapshot tests min/max</t>
  </si>
  <si>
    <t>Storybook states</t>
  </si>
  <si>
    <t>PropTypes</t>
  </si>
  <si>
    <t>Render</t>
  </si>
  <si>
    <t>Loading/Errors</t>
  </si>
  <si>
    <t>Lockout/debounce to prevent multiple submissions</t>
  </si>
  <si>
    <t>JSDoc</t>
  </si>
  <si>
    <t>New API</t>
  </si>
  <si>
    <t>Data Items:</t>
  </si>
  <si>
    <t>Unit tests 90%+ covered</t>
  </si>
  <si>
    <t>Mock Data Ok/Error</t>
  </si>
  <si>
    <t>Fetch.then</t>
  </si>
  <si>
    <t>Catch errors</t>
  </si>
  <si>
    <t>mockFetch/delay</t>
  </si>
  <si>
    <t>Action+Reducer to update app state</t>
  </si>
  <si>
    <t>Design/Layout</t>
  </si>
  <si>
    <t>Effort</t>
  </si>
  <si>
    <t>Sections or Areas:</t>
  </si>
  <si>
    <t>Risk, not Effort:</t>
  </si>
  <si>
    <t>If designs exist for all sizes M/T/D = Small risk</t>
  </si>
  <si>
    <t>If designs exist for one size only = Large risk</t>
  </si>
  <si>
    <t>If designs exist for two sizes only = Mid risk</t>
  </si>
  <si>
    <t>Snapshot tests</t>
  </si>
  <si>
    <t>Cypress snapshots M/T/D</t>
  </si>
  <si>
    <t>Show/Hide by M/T/D</t>
  </si>
  <si>
    <t>Rearrange by M/T/D</t>
  </si>
  <si>
    <t>New Page</t>
  </si>
  <si>
    <t>Cypress tests</t>
  </si>
  <si>
    <t>Routes</t>
  </si>
  <si>
    <t>Configuration of show/hidden sections and copy text variations</t>
  </si>
  <si>
    <t>Accessibility/Focus/Tabs</t>
  </si>
  <si>
    <t>Events handling between sections</t>
  </si>
  <si>
    <t>Configuration</t>
  </si>
  <si>
    <t>up to 10</t>
  </si>
  <si>
    <t>10 to 20</t>
  </si>
  <si>
    <t>30 or more</t>
  </si>
  <si>
    <t>Unit tests 100% covered</t>
  </si>
  <si>
    <t>Helper functions</t>
  </si>
  <si>
    <t>Logic</t>
  </si>
  <si>
    <t>Data Items * States</t>
  </si>
  <si>
    <t>up to 12</t>
  </si>
  <si>
    <t>13 to 24</t>
  </si>
  <si>
    <t>25 or more</t>
  </si>
  <si>
    <t>Coding of logic</t>
  </si>
  <si>
    <t>The first tab is meant to be used with the developers to establish what the units of work are and give an estimate of how much effort is needed for a Small, Medium or Large unit of each work type.  We restrict effort to a minimum of ¼ day.</t>
  </si>
  <si>
    <t>The screen tabs would be used for each screen in order to determine what the actual work is.</t>
  </si>
  <si>
    <t>This would require the side by side designs for each screen possibility, or at least the design showing the journey page flow, so we can see how to divide the components.</t>
  </si>
  <si>
    <t>We copy the last screen tab just before the final tab before filling in a new page, this then copies the cumulative effort to the next tab.</t>
  </si>
  <si>
    <t>Each tab should relate to a JIRA ticket for a story/epic and would list the tasks needed once we discovered them.  It also contains an uncertainty percentage score to express any unknowns about the page.</t>
  </si>
  <si>
    <t>This could be filled out with the team so everyone knows how it will be split, or it could just be a few senior leads to speed things up.</t>
  </si>
  <si>
    <t>The final tab takes the cumulative effort from each screen tab and works out a calendar end date based on how many team members we have, number of hours of meetings per day, number of bank holidays per year and a team load factor.</t>
  </si>
  <si>
    <t>Estimated Effort</t>
  </si>
  <si>
    <t>List of tasks:</t>
  </si>
  <si>
    <t>Effort for Screen [NAME]</t>
  </si>
  <si>
    <t>Cumulative</t>
  </si>
  <si>
    <t>JIRA-NNNN</t>
  </si>
  <si>
    <t>Screen</t>
  </si>
  <si>
    <t>←put 1 in S/M or L column only</t>
  </si>
  <si>
    <t>other cells indicate the number of S/M/orL items of given type on the page.</t>
  </si>
  <si>
    <t>Uncertainty</t>
  </si>
  <si>
    <t>New Screen? Or</t>
  </si>
  <si>
    <t>Changes to Existing</t>
  </si>
  <si>
    <t>New Components</t>
  </si>
  <si>
    <t>New APIs needed</t>
  </si>
  <si>
    <t>Design/Layout Effort</t>
  </si>
  <si>
    <t>Design Risk</t>
  </si>
  <si>
    <t>Other</t>
  </si>
  <si>
    <t>Assumptions</t>
  </si>
  <si>
    <t>Risks</t>
  </si>
  <si>
    <t>Effort for Screen [NAME2]</t>
  </si>
  <si>
    <t>check that this points to previous screen tab</t>
  </si>
  <si>
    <t>Today</t>
  </si>
  <si>
    <t>Cumulative effort for all screens</t>
  </si>
  <si>
    <t>Projected End Date</t>
  </si>
  <si>
    <t>Load Factor</t>
  </si>
  <si>
    <t>i.e. if entire team split between two projects then this would be 2</t>
  </si>
  <si>
    <t>Screens</t>
  </si>
  <si>
    <t>make sure this points to tab for last screen/page</t>
  </si>
  <si>
    <t>Total Effort</t>
  </si>
  <si>
    <t>days</t>
  </si>
  <si>
    <t>Team Size</t>
  </si>
  <si>
    <t>Meetings</t>
  </si>
  <si>
    <t>hours per day</t>
  </si>
  <si>
    <t>Work Day</t>
  </si>
  <si>
    <t>hours</t>
  </si>
  <si>
    <t>Usable Hours</t>
  </si>
  <si>
    <t>Work Days</t>
  </si>
  <si>
    <t>per week</t>
  </si>
  <si>
    <t>Holidays</t>
  </si>
  <si>
    <t>days per year</t>
  </si>
  <si>
    <t>Team Effort</t>
  </si>
  <si>
    <t>Effective Days</t>
  </si>
  <si>
    <t>days          ===&gt;</t>
  </si>
  <si>
    <t>weeks</t>
  </si>
  <si>
    <t>Calendar Days</t>
  </si>
  <si>
    <t>Team Calendar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</si>
</sst>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0.0"/>
  </numFmts>
  <fonts count="1" x14ac:knownFonts="1">
    <font>
      <sz val="12"/>
      <color rgb="FF000000"/>
      <name val="Arial"/>
      <family val="2"/>
    </font>
  </fonts>
  <fills count="7">
    <fill>
      <patternFill patternType="none"/>
    </fill>
    <fill>
      <patternFill patternType="gray125"/>
    </fill>
    <fill>
      <patternFill patternType="solid">
        <fgColor rgb="FF66FFFF"/>
        <bgColor rgb="FF33FF99"/>
      </patternFill>
    </fill>
    <fill>
      <patternFill patternType="solid">
        <fgColor rgb="FF33FF99"/>
        <bgColor rgb="FF00FFFF"/>
      </patternFill>
    </fill>
    <fill>
      <patternFill patternType="solid">
        <fgColor rgb="FFDDDDDD"/>
        <bgColor rgb="FFCCFFCC"/>
      </patternFill>
    </fill>
    <fill>
      <patternFill patternType="solid">
        <fgColor rgb="FFCCFF00"/>
        <bgColor rgb="FFFFFF00"/>
      </patternFill>
    </fill>
    <fill>
      <patternFill patternType="solid">
        <fgColor rgb="FFCCFFFF"/>
        <bgColor rgb="FFCCFFFF"/>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2" borderId="0" xfId="0" applyFill="1"/>
    <xf numFmtId="164" fontId="0" fillId="0" borderId="0" xfId="0" applyNumberFormat="1" applyAlignment="1">
      <alignment horizontal="right"/>
    </xf>
    <xf numFmtId="0" fontId="0" fillId="0" borderId="0" xfId="0" applyAlignment="1">
      <alignment horizontal="right"/>
    </xf>
    <xf numFmtId="0" fontId="0" fillId="3" borderId="0" xfId="0" applyFill="1"/>
    <xf numFmtId="0" fontId="0" fillId="4" borderId="0" xfId="0" applyFill="1"/>
    <xf numFmtId="0" fontId="0" fillId="6" borderId="0" xfId="0" applyFill="1"/>
    <xf numFmtId="9" fontId="0" fillId="4" borderId="0" xfId="0" applyNumberFormat="1" applyFill="1"/>
    <xf numFmtId="9" fontId="0" fillId="0" borderId="0" xfId="0" applyNumberFormat="1"/>
    <xf numFmtId="165" fontId="0" fillId="0" borderId="0" xfId="0" applyNumberFormat="1"/>
    <xf numFmtId="165" fontId="0" fillId="3" borderId="0" xfId="0" applyNumberFormat="1" applyFill="1"/>
    <xf numFmtId="166" fontId="0" fillId="0" borderId="0" xfId="0" applyNumberFormat="1"/>
    <xf numFmtId="166" fontId="0" fillId="5" borderId="0" xfId="0" applyNumberFormat="1" applyFill="1"/>
    <xf numFmtId="166"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CC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7"/>
  <sheetViews>
    <sheetView tabSelected="1" zoomScale="137" zoomScaleNormal="137" workbookViewId="0">
      <selection activeCell="H1" sqref="H1"/>
    </sheetView>
  </sheetViews>
  <sheetFormatPr baseColWidth="10" defaultColWidth="8.7109375" defaultRowHeight="16" x14ac:dyDescent="0.2"/>
  <cols>
    <col min="1" max="1" width="15.7109375"/>
    <col min="2" max="2" width="16.42578125"/>
    <col min="3" max="6" width="9.5703125"/>
    <col min="7" max="1025" width="7.28515625"/>
  </cols>
  <sheetData>
    <row r="1" spans="1:8" x14ac:dyDescent="0.2">
      <c r="A1" t="s">
        <v>0</v>
      </c>
    </row>
    <row r="2" spans="1:8" x14ac:dyDescent="0.2">
      <c r="A2" t="s">
        <v>1</v>
      </c>
      <c r="B2" t="s">
        <v>2</v>
      </c>
    </row>
    <row r="3" spans="1:8" x14ac:dyDescent="0.2">
      <c r="B3" t="s">
        <v>3</v>
      </c>
      <c r="H3" t="s">
        <v>4</v>
      </c>
    </row>
    <row r="4" spans="1:8" x14ac:dyDescent="0.2">
      <c r="H4" t="s">
        <v>5</v>
      </c>
    </row>
    <row r="5" spans="1:8" x14ac:dyDescent="0.2">
      <c r="A5" t="s">
        <v>6</v>
      </c>
      <c r="C5" t="s">
        <v>7</v>
      </c>
      <c r="D5" t="s">
        <v>8</v>
      </c>
      <c r="E5" t="s">
        <v>9</v>
      </c>
    </row>
    <row r="6" spans="1:8" x14ac:dyDescent="0.2">
      <c r="C6" s="2">
        <v>99</v>
      </c>
      <c r="D6">
        <f>2*C6</f>
        <v>198</v>
      </c>
      <c r="E6">
        <f>2*D6</f>
        <v>396</v>
      </c>
      <c r="F6" t="s">
        <v>10</v>
      </c>
    </row>
    <row r="7" spans="1:8" x14ac:dyDescent="0.2">
      <c r="B7" t="s">
        <v>11</v>
      </c>
      <c r="C7" s="3" t="s">
        <v>12</v>
      </c>
      <c r="D7" s="4" t="s">
        <v>13</v>
      </c>
      <c r="E7" s="4" t="s">
        <v>14</v>
      </c>
    </row>
    <row r="8" spans="1:8" x14ac:dyDescent="0.2">
      <c r="B8" t="s">
        <v>15</v>
      </c>
      <c r="C8" s="3"/>
      <c r="D8" s="4"/>
      <c r="E8" s="4"/>
    </row>
    <row r="9" spans="1:8" x14ac:dyDescent="0.2">
      <c r="B9" t="s">
        <v>16</v>
      </c>
      <c r="C9" s="3"/>
      <c r="D9" s="4"/>
      <c r="E9" s="4"/>
    </row>
    <row r="10" spans="1:8" x14ac:dyDescent="0.2">
      <c r="B10" t="s">
        <v>17</v>
      </c>
      <c r="C10" s="3"/>
      <c r="D10" s="4"/>
      <c r="E10" s="4"/>
    </row>
    <row r="11" spans="1:8" x14ac:dyDescent="0.2">
      <c r="B11" t="s">
        <v>18</v>
      </c>
      <c r="C11" s="3"/>
      <c r="D11" s="4"/>
      <c r="E11" s="4"/>
    </row>
    <row r="12" spans="1:8" x14ac:dyDescent="0.2">
      <c r="B12" t="s">
        <v>19</v>
      </c>
      <c r="C12" s="3"/>
      <c r="D12" s="4"/>
      <c r="E12" s="4"/>
    </row>
    <row r="13" spans="1:8" x14ac:dyDescent="0.2">
      <c r="B13" t="s">
        <v>20</v>
      </c>
      <c r="C13" s="3"/>
      <c r="D13" s="4"/>
      <c r="E13" s="4"/>
    </row>
    <row r="14" spans="1:8" x14ac:dyDescent="0.2">
      <c r="B14" t="s">
        <v>21</v>
      </c>
    </row>
    <row r="15" spans="1:8" x14ac:dyDescent="0.2">
      <c r="B15" t="s">
        <v>22</v>
      </c>
    </row>
    <row r="16" spans="1:8" x14ac:dyDescent="0.2">
      <c r="B16" t="s">
        <v>23</v>
      </c>
    </row>
    <row r="17" spans="1:5" x14ac:dyDescent="0.2">
      <c r="B17" t="s">
        <v>24</v>
      </c>
    </row>
    <row r="18" spans="1:5" x14ac:dyDescent="0.2">
      <c r="B18" t="s">
        <v>25</v>
      </c>
    </row>
    <row r="19" spans="1:5" x14ac:dyDescent="0.2">
      <c r="B19" t="s">
        <v>26</v>
      </c>
    </row>
    <row r="20" spans="1:5" x14ac:dyDescent="0.2">
      <c r="B20" t="s">
        <v>27</v>
      </c>
    </row>
    <row r="21" spans="1:5" x14ac:dyDescent="0.2">
      <c r="C21" t="s">
        <v>7</v>
      </c>
      <c r="D21" t="s">
        <v>8</v>
      </c>
      <c r="E21" t="s">
        <v>9</v>
      </c>
    </row>
    <row r="22" spans="1:5" x14ac:dyDescent="0.2">
      <c r="A22" t="s">
        <v>28</v>
      </c>
      <c r="C22" s="2">
        <v>98</v>
      </c>
      <c r="D22">
        <f>2*C22</f>
        <v>196</v>
      </c>
      <c r="E22">
        <f>2*D22</f>
        <v>392</v>
      </c>
    </row>
    <row r="23" spans="1:5" x14ac:dyDescent="0.2">
      <c r="B23" t="s">
        <v>11</v>
      </c>
      <c r="C23" s="3" t="s">
        <v>12</v>
      </c>
      <c r="D23" s="4" t="s">
        <v>13</v>
      </c>
      <c r="E23" s="4" t="s">
        <v>14</v>
      </c>
    </row>
    <row r="24" spans="1:5" x14ac:dyDescent="0.2">
      <c r="B24" t="s">
        <v>29</v>
      </c>
    </row>
    <row r="25" spans="1:5" x14ac:dyDescent="0.2">
      <c r="B25" t="s">
        <v>16</v>
      </c>
    </row>
    <row r="26" spans="1:5" x14ac:dyDescent="0.2">
      <c r="B26" t="s">
        <v>30</v>
      </c>
    </row>
    <row r="27" spans="1:5" x14ac:dyDescent="0.2">
      <c r="B27" t="s">
        <v>31</v>
      </c>
    </row>
    <row r="28" spans="1:5" x14ac:dyDescent="0.2">
      <c r="B28" t="s">
        <v>32</v>
      </c>
    </row>
    <row r="29" spans="1:5" x14ac:dyDescent="0.2">
      <c r="B29" t="s">
        <v>33</v>
      </c>
    </row>
    <row r="30" spans="1:5" x14ac:dyDescent="0.2">
      <c r="B30" t="s">
        <v>34</v>
      </c>
    </row>
    <row r="31" spans="1:5" x14ac:dyDescent="0.2">
      <c r="B31" t="s">
        <v>21</v>
      </c>
    </row>
    <row r="32" spans="1:5" x14ac:dyDescent="0.2">
      <c r="B32" t="s">
        <v>22</v>
      </c>
    </row>
    <row r="33" spans="1:5" x14ac:dyDescent="0.2">
      <c r="B33" t="s">
        <v>23</v>
      </c>
    </row>
    <row r="34" spans="1:5" x14ac:dyDescent="0.2">
      <c r="B34" t="s">
        <v>24</v>
      </c>
    </row>
    <row r="35" spans="1:5" x14ac:dyDescent="0.2">
      <c r="B35" t="s">
        <v>25</v>
      </c>
    </row>
    <row r="36" spans="1:5" x14ac:dyDescent="0.2">
      <c r="B36" t="s">
        <v>35</v>
      </c>
    </row>
    <row r="37" spans="1:5" x14ac:dyDescent="0.2">
      <c r="B37" t="s">
        <v>26</v>
      </c>
    </row>
    <row r="38" spans="1:5" x14ac:dyDescent="0.2">
      <c r="B38" t="s">
        <v>36</v>
      </c>
    </row>
    <row r="39" spans="1:5" x14ac:dyDescent="0.2">
      <c r="B39" t="s">
        <v>27</v>
      </c>
    </row>
    <row r="40" spans="1:5" x14ac:dyDescent="0.2">
      <c r="A40" t="s">
        <v>37</v>
      </c>
      <c r="C40" s="2">
        <v>97</v>
      </c>
      <c r="D40">
        <f>1.5*C40</f>
        <v>145.5</v>
      </c>
      <c r="E40">
        <f>2*C40</f>
        <v>194</v>
      </c>
    </row>
    <row r="41" spans="1:5" x14ac:dyDescent="0.2">
      <c r="B41" t="s">
        <v>38</v>
      </c>
      <c r="C41" s="4" t="s">
        <v>12</v>
      </c>
      <c r="D41" s="4" t="s">
        <v>13</v>
      </c>
      <c r="E41" s="4" t="s">
        <v>14</v>
      </c>
    </row>
    <row r="42" spans="1:5" x14ac:dyDescent="0.2">
      <c r="B42" t="s">
        <v>39</v>
      </c>
    </row>
    <row r="43" spans="1:5" x14ac:dyDescent="0.2">
      <c r="B43" t="s">
        <v>16</v>
      </c>
    </row>
    <row r="44" spans="1:5" x14ac:dyDescent="0.2">
      <c r="B44" t="s">
        <v>40</v>
      </c>
    </row>
    <row r="45" spans="1:5" x14ac:dyDescent="0.2">
      <c r="B45" t="s">
        <v>41</v>
      </c>
    </row>
    <row r="46" spans="1:5" x14ac:dyDescent="0.2">
      <c r="B46" t="s">
        <v>42</v>
      </c>
    </row>
    <row r="47" spans="1:5" x14ac:dyDescent="0.2">
      <c r="B47" t="s">
        <v>43</v>
      </c>
    </row>
    <row r="48" spans="1:5" x14ac:dyDescent="0.2">
      <c r="B48" t="s">
        <v>44</v>
      </c>
    </row>
    <row r="49" spans="1:5" x14ac:dyDescent="0.2">
      <c r="B49" t="s">
        <v>36</v>
      </c>
    </row>
    <row r="50" spans="1:5" x14ac:dyDescent="0.2">
      <c r="B50" t="s">
        <v>27</v>
      </c>
    </row>
    <row r="51" spans="1:5" x14ac:dyDescent="0.2">
      <c r="A51" t="s">
        <v>45</v>
      </c>
      <c r="B51" s="4" t="s">
        <v>46</v>
      </c>
      <c r="C51" s="2">
        <v>90</v>
      </c>
      <c r="D51">
        <f>1.5*C51</f>
        <v>135</v>
      </c>
      <c r="E51">
        <f>2*C51</f>
        <v>180</v>
      </c>
    </row>
    <row r="52" spans="1:5" x14ac:dyDescent="0.2">
      <c r="B52" t="s">
        <v>47</v>
      </c>
      <c r="C52" s="4" t="s">
        <v>12</v>
      </c>
      <c r="D52" s="4" t="s">
        <v>13</v>
      </c>
      <c r="E52" s="4" t="s">
        <v>14</v>
      </c>
    </row>
    <row r="53" spans="1:5" x14ac:dyDescent="0.2">
      <c r="B53" s="4" t="s">
        <v>48</v>
      </c>
      <c r="C53">
        <f>3/3</f>
        <v>1</v>
      </c>
      <c r="D53">
        <f>3/2</f>
        <v>1.5</v>
      </c>
      <c r="E53">
        <f>3/1</f>
        <v>3</v>
      </c>
    </row>
    <row r="54" spans="1:5" x14ac:dyDescent="0.2">
      <c r="B54" t="s">
        <v>49</v>
      </c>
      <c r="C54" s="4"/>
      <c r="D54" s="4"/>
      <c r="E54" s="4"/>
    </row>
    <row r="55" spans="1:5" x14ac:dyDescent="0.2">
      <c r="B55" t="s">
        <v>50</v>
      </c>
    </row>
    <row r="56" spans="1:5" x14ac:dyDescent="0.2">
      <c r="B56" t="s">
        <v>51</v>
      </c>
    </row>
    <row r="57" spans="1:5" x14ac:dyDescent="0.2">
      <c r="B57" t="s">
        <v>52</v>
      </c>
    </row>
    <row r="58" spans="1:5" x14ac:dyDescent="0.2">
      <c r="B58" t="s">
        <v>31</v>
      </c>
    </row>
    <row r="59" spans="1:5" x14ac:dyDescent="0.2">
      <c r="B59" t="s">
        <v>53</v>
      </c>
    </row>
    <row r="60" spans="1:5" x14ac:dyDescent="0.2">
      <c r="B60" t="s">
        <v>54</v>
      </c>
    </row>
    <row r="61" spans="1:5" x14ac:dyDescent="0.2">
      <c r="B61" t="s">
        <v>55</v>
      </c>
    </row>
    <row r="62" spans="1:5" x14ac:dyDescent="0.2">
      <c r="B62" t="s">
        <v>21</v>
      </c>
    </row>
    <row r="63" spans="1:5" x14ac:dyDescent="0.2">
      <c r="B63" t="s">
        <v>26</v>
      </c>
    </row>
    <row r="64" spans="1:5" x14ac:dyDescent="0.2">
      <c r="B64" t="s">
        <v>27</v>
      </c>
    </row>
    <row r="65" spans="1:5" x14ac:dyDescent="0.2">
      <c r="A65" t="s">
        <v>56</v>
      </c>
      <c r="C65" s="2">
        <v>96</v>
      </c>
      <c r="D65">
        <f>1.5*C65</f>
        <v>144</v>
      </c>
      <c r="E65">
        <f>2*C65</f>
        <v>192</v>
      </c>
    </row>
    <row r="66" spans="1:5" x14ac:dyDescent="0.2">
      <c r="B66" t="s">
        <v>47</v>
      </c>
      <c r="C66" s="4" t="s">
        <v>12</v>
      </c>
      <c r="D66" s="4" t="s">
        <v>13</v>
      </c>
      <c r="E66" s="4" t="s">
        <v>14</v>
      </c>
    </row>
    <row r="67" spans="1:5" x14ac:dyDescent="0.2">
      <c r="B67" t="s">
        <v>29</v>
      </c>
    </row>
    <row r="68" spans="1:5" x14ac:dyDescent="0.2">
      <c r="B68" t="s">
        <v>16</v>
      </c>
    </row>
    <row r="69" spans="1:5" x14ac:dyDescent="0.2">
      <c r="B69" t="s">
        <v>30</v>
      </c>
    </row>
    <row r="70" spans="1:5" x14ac:dyDescent="0.2">
      <c r="B70" t="s">
        <v>31</v>
      </c>
    </row>
    <row r="71" spans="1:5" x14ac:dyDescent="0.2">
      <c r="B71" t="s">
        <v>57</v>
      </c>
    </row>
    <row r="72" spans="1:5" x14ac:dyDescent="0.2">
      <c r="B72" t="s">
        <v>53</v>
      </c>
    </row>
    <row r="73" spans="1:5" x14ac:dyDescent="0.2">
      <c r="B73" t="s">
        <v>58</v>
      </c>
    </row>
    <row r="74" spans="1:5" x14ac:dyDescent="0.2">
      <c r="B74" t="s">
        <v>32</v>
      </c>
    </row>
    <row r="75" spans="1:5" x14ac:dyDescent="0.2">
      <c r="B75" t="s">
        <v>59</v>
      </c>
    </row>
    <row r="76" spans="1:5" x14ac:dyDescent="0.2">
      <c r="B76" t="s">
        <v>33</v>
      </c>
    </row>
    <row r="77" spans="1:5" x14ac:dyDescent="0.2">
      <c r="B77" t="s">
        <v>34</v>
      </c>
    </row>
    <row r="78" spans="1:5" x14ac:dyDescent="0.2">
      <c r="B78" t="s">
        <v>21</v>
      </c>
    </row>
    <row r="79" spans="1:5" x14ac:dyDescent="0.2">
      <c r="B79" t="s">
        <v>60</v>
      </c>
    </row>
    <row r="80" spans="1:5" x14ac:dyDescent="0.2">
      <c r="B80" t="s">
        <v>61</v>
      </c>
    </row>
    <row r="81" spans="1:5" x14ac:dyDescent="0.2">
      <c r="B81" t="s">
        <v>26</v>
      </c>
    </row>
    <row r="82" spans="1:5" x14ac:dyDescent="0.2">
      <c r="B82" t="s">
        <v>27</v>
      </c>
    </row>
    <row r="83" spans="1:5" x14ac:dyDescent="0.2">
      <c r="A83" t="s">
        <v>62</v>
      </c>
      <c r="C83" s="2">
        <v>95</v>
      </c>
      <c r="D83">
        <f>1.5*C83</f>
        <v>142.5</v>
      </c>
      <c r="E83">
        <f>2*C83</f>
        <v>190</v>
      </c>
    </row>
    <row r="84" spans="1:5" x14ac:dyDescent="0.2">
      <c r="B84" t="s">
        <v>38</v>
      </c>
      <c r="C84" s="4" t="s">
        <v>63</v>
      </c>
      <c r="D84" s="4" t="s">
        <v>64</v>
      </c>
      <c r="E84" s="4" t="s">
        <v>65</v>
      </c>
    </row>
    <row r="85" spans="1:5" x14ac:dyDescent="0.2">
      <c r="B85" t="s">
        <v>66</v>
      </c>
    </row>
    <row r="86" spans="1:5" x14ac:dyDescent="0.2">
      <c r="B86" t="s">
        <v>16</v>
      </c>
    </row>
    <row r="87" spans="1:5" x14ac:dyDescent="0.2">
      <c r="B87" t="s">
        <v>67</v>
      </c>
    </row>
    <row r="88" spans="1:5" x14ac:dyDescent="0.2">
      <c r="B88" t="s">
        <v>36</v>
      </c>
    </row>
    <row r="89" spans="1:5" x14ac:dyDescent="0.2">
      <c r="B89" t="s">
        <v>27</v>
      </c>
    </row>
    <row r="90" spans="1:5" x14ac:dyDescent="0.2">
      <c r="A90" t="s">
        <v>68</v>
      </c>
      <c r="C90" s="2">
        <v>94</v>
      </c>
      <c r="D90">
        <f>3*C90</f>
        <v>282</v>
      </c>
      <c r="E90">
        <f>3*D90</f>
        <v>846</v>
      </c>
    </row>
    <row r="91" spans="1:5" x14ac:dyDescent="0.2">
      <c r="B91" t="s">
        <v>69</v>
      </c>
      <c r="C91" s="4" t="s">
        <v>70</v>
      </c>
      <c r="D91" s="4" t="s">
        <v>71</v>
      </c>
      <c r="E91" s="4" t="s">
        <v>72</v>
      </c>
    </row>
    <row r="92" spans="1:5" x14ac:dyDescent="0.2">
      <c r="B92" t="s">
        <v>66</v>
      </c>
    </row>
    <row r="93" spans="1:5" x14ac:dyDescent="0.2">
      <c r="B93" t="s">
        <v>16</v>
      </c>
    </row>
    <row r="94" spans="1:5" ht="13.5" customHeight="1" x14ac:dyDescent="0.2">
      <c r="B94" t="s">
        <v>73</v>
      </c>
    </row>
    <row r="95" spans="1:5" x14ac:dyDescent="0.2">
      <c r="B95" t="s">
        <v>26</v>
      </c>
    </row>
    <row r="96" spans="1:5" x14ac:dyDescent="0.2">
      <c r="B96" t="s">
        <v>36</v>
      </c>
    </row>
    <row r="97" spans="1:6" x14ac:dyDescent="0.2">
      <c r="B97" t="s">
        <v>27</v>
      </c>
    </row>
    <row r="99" spans="1:6" ht="45.25" customHeight="1" x14ac:dyDescent="0.2">
      <c r="A99" s="1" t="s">
        <v>74</v>
      </c>
      <c r="B99" s="1"/>
      <c r="C99" s="1"/>
      <c r="D99" s="1"/>
      <c r="E99" s="1"/>
      <c r="F99" s="1"/>
    </row>
    <row r="101" spans="1:6" ht="32.75" customHeight="1" x14ac:dyDescent="0.2">
      <c r="A101" s="1" t="s">
        <v>75</v>
      </c>
      <c r="B101" s="1"/>
      <c r="C101" s="1"/>
      <c r="D101" s="1"/>
      <c r="E101" s="1"/>
      <c r="F101" s="1"/>
    </row>
    <row r="102" spans="1:6" ht="33.75" customHeight="1" x14ac:dyDescent="0.2">
      <c r="A102" s="1" t="s">
        <v>76</v>
      </c>
      <c r="B102" s="1"/>
      <c r="C102" s="1"/>
      <c r="D102" s="1"/>
      <c r="E102" s="1"/>
      <c r="F102" s="1"/>
    </row>
    <row r="103" spans="1:6" ht="32" customHeight="1" x14ac:dyDescent="0.2">
      <c r="A103" s="1" t="s">
        <v>77</v>
      </c>
      <c r="B103" s="1"/>
      <c r="C103" s="1"/>
      <c r="D103" s="1"/>
      <c r="E103" s="1"/>
      <c r="F103" s="1"/>
    </row>
    <row r="104" spans="1:6" ht="43" customHeight="1" x14ac:dyDescent="0.2">
      <c r="A104" s="1" t="s">
        <v>78</v>
      </c>
      <c r="B104" s="1"/>
      <c r="C104" s="1"/>
      <c r="D104" s="1"/>
      <c r="E104" s="1"/>
      <c r="F104" s="1"/>
    </row>
    <row r="105" spans="1:6" ht="32" customHeight="1" x14ac:dyDescent="0.2">
      <c r="A105" s="1" t="s">
        <v>79</v>
      </c>
      <c r="B105" s="1"/>
      <c r="C105" s="1"/>
      <c r="D105" s="1"/>
      <c r="E105" s="1"/>
      <c r="F105" s="1"/>
    </row>
    <row r="107" spans="1:6" ht="44.75" customHeight="1" x14ac:dyDescent="0.2">
      <c r="A107" s="1" t="s">
        <v>80</v>
      </c>
      <c r="B107" s="1"/>
      <c r="C107" s="1"/>
      <c r="D107" s="1"/>
      <c r="E107" s="1"/>
      <c r="F107" s="1"/>
    </row>
  </sheetData>
  <mergeCells count="7">
    <mergeCell ref="A105:F105"/>
    <mergeCell ref="A107:F107"/>
    <mergeCell ref="A99:F99"/>
    <mergeCell ref="A101:F101"/>
    <mergeCell ref="A102:F102"/>
    <mergeCell ref="A103:F103"/>
    <mergeCell ref="A104:F104"/>
  </mergeCells>
  <pageMargins left="0" right="0" top="0" bottom="0" header="0" footer="0"/>
  <pageSetup paperSize="0" scale="0" orientation="portrait" usePrinterDefaults="0" useFirstPageNumber="1" horizontalDpi="0" verticalDpi="0" copies="0"/>
  <headerFooter>
    <oddFooter>&amp;L_x000D_&amp;1#&amp;"Calibri"&amp;10&amp;K000000 Internal to Wipro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
  <sheetViews>
    <sheetView zoomScale="137" zoomScaleNormal="137" workbookViewId="0">
      <selection activeCell="G2" sqref="G1:G2"/>
    </sheetView>
  </sheetViews>
  <sheetFormatPr baseColWidth="10" defaultColWidth="8.7109375" defaultRowHeight="16" x14ac:dyDescent="0.2"/>
  <cols>
    <col min="1" max="7" width="9.5703125"/>
    <col min="8" max="1025" width="7.28515625"/>
  </cols>
  <sheetData>
    <row r="1" spans="1:9" x14ac:dyDescent="0.2">
      <c r="A1" t="str">
        <f>types!A1</f>
        <v>Front End Estimation</v>
      </c>
      <c r="F1" s="4" t="s">
        <v>81</v>
      </c>
      <c r="G1" s="14">
        <f>G2+G7</f>
        <v>0</v>
      </c>
      <c r="I1" t="s">
        <v>82</v>
      </c>
    </row>
    <row r="2" spans="1:9" x14ac:dyDescent="0.2">
      <c r="A2" t="s">
        <v>83</v>
      </c>
      <c r="F2" s="4" t="s">
        <v>84</v>
      </c>
      <c r="G2" s="12">
        <f>types!G1</f>
        <v>0</v>
      </c>
    </row>
    <row r="3" spans="1:9" x14ac:dyDescent="0.2">
      <c r="A3" t="s">
        <v>85</v>
      </c>
      <c r="F3" s="4" t="s">
        <v>86</v>
      </c>
      <c r="G3">
        <f>types!G2+1</f>
        <v>1</v>
      </c>
    </row>
    <row r="4" spans="1:9" x14ac:dyDescent="0.2">
      <c r="A4" s="6"/>
      <c r="B4" t="s">
        <v>87</v>
      </c>
    </row>
    <row r="5" spans="1:9" x14ac:dyDescent="0.2">
      <c r="B5" t="s">
        <v>88</v>
      </c>
    </row>
    <row r="6" spans="1:9" x14ac:dyDescent="0.2">
      <c r="F6" t="s">
        <v>46</v>
      </c>
      <c r="G6" t="s">
        <v>89</v>
      </c>
    </row>
    <row r="7" spans="1:9" x14ac:dyDescent="0.2">
      <c r="C7" t="s">
        <v>7</v>
      </c>
      <c r="D7" t="s">
        <v>8</v>
      </c>
      <c r="E7" t="s">
        <v>9</v>
      </c>
      <c r="F7" s="5">
        <f>SUM(F8:F17)-F15</f>
        <v>0</v>
      </c>
      <c r="G7" s="13">
        <f>F7*(1+F18)</f>
        <v>0</v>
      </c>
    </row>
    <row r="8" spans="1:9" x14ac:dyDescent="0.2">
      <c r="A8" t="s">
        <v>90</v>
      </c>
      <c r="C8" s="6"/>
      <c r="D8" s="6"/>
      <c r="E8" s="6"/>
      <c r="F8">
        <f>C8*types!$C$65+D8*types!$D$65+E8*types!$E$65</f>
        <v>0</v>
      </c>
    </row>
    <row r="9" spans="1:9" x14ac:dyDescent="0.2">
      <c r="A9" t="s">
        <v>91</v>
      </c>
      <c r="C9" s="6"/>
      <c r="D9" s="6"/>
      <c r="E9" s="6"/>
      <c r="F9">
        <f>C9*types!$C$6+D9*types!$D$6+E9*types!$E$6</f>
        <v>0</v>
      </c>
    </row>
    <row r="10" spans="1:9" x14ac:dyDescent="0.2">
      <c r="A10" t="s">
        <v>62</v>
      </c>
      <c r="C10" s="6"/>
      <c r="D10" s="6"/>
      <c r="E10" s="6"/>
      <c r="F10">
        <f>C10*types!$C$83+D10*types!$D$83+E10*types!$E$83</f>
        <v>0</v>
      </c>
    </row>
    <row r="11" spans="1:9" x14ac:dyDescent="0.2">
      <c r="A11" t="s">
        <v>68</v>
      </c>
      <c r="F11">
        <f>C11*types!$C$90+D11*types!$D$90+E11*types!$E$90</f>
        <v>0</v>
      </c>
    </row>
    <row r="12" spans="1:9" x14ac:dyDescent="0.2">
      <c r="A12" t="s">
        <v>92</v>
      </c>
      <c r="F12">
        <f>C12*types!$C$22+D12*types!$D$22+E12*types!$E$22</f>
        <v>0</v>
      </c>
    </row>
    <row r="13" spans="1:9" x14ac:dyDescent="0.2">
      <c r="A13" t="s">
        <v>93</v>
      </c>
      <c r="F13">
        <f>C13*types!$C$40+D13*types!$D$40+E13*types!$E$40</f>
        <v>0</v>
      </c>
    </row>
    <row r="14" spans="1:9" x14ac:dyDescent="0.2">
      <c r="A14" t="s">
        <v>94</v>
      </c>
      <c r="C14" s="6"/>
      <c r="D14" s="6"/>
      <c r="E14" s="6"/>
      <c r="F14">
        <f>(C14*types!$C$51+D14*types!$D$51+E14*types!$E$51)*IF(F15,F15,1)</f>
        <v>0</v>
      </c>
    </row>
    <row r="15" spans="1:9" x14ac:dyDescent="0.2">
      <c r="A15" t="s">
        <v>95</v>
      </c>
      <c r="C15" s="6"/>
      <c r="D15" s="6"/>
      <c r="E15" s="6"/>
      <c r="F15" s="7">
        <f>MIN(1,C15*types!$C$53+D15*types!$D$53+E15*types!$E$53)</f>
        <v>0</v>
      </c>
    </row>
    <row r="16" spans="1:9" x14ac:dyDescent="0.2">
      <c r="A16" t="s">
        <v>96</v>
      </c>
      <c r="F16">
        <f>SUM(C16:E17)</f>
        <v>0</v>
      </c>
    </row>
    <row r="18" spans="1:6" x14ac:dyDescent="0.2">
      <c r="A18" t="s">
        <v>89</v>
      </c>
      <c r="C18" s="8"/>
      <c r="D18" s="8"/>
      <c r="E18" s="8"/>
      <c r="F18" s="9">
        <f>SUM(C18:E18)</f>
        <v>0</v>
      </c>
    </row>
    <row r="20" spans="1:6" x14ac:dyDescent="0.2">
      <c r="A20" t="s">
        <v>97</v>
      </c>
    </row>
    <row r="25" spans="1:6" x14ac:dyDescent="0.2">
      <c r="A25" t="s">
        <v>98</v>
      </c>
    </row>
  </sheetData>
  <pageMargins left="0" right="0" top="0" bottom="0" header="0" footer="0"/>
  <headerFooter>
    <oddFooter>&amp;L_x000D_&amp;1#&amp;"Calibri"&amp;10&amp;K000000 Internal to Wipro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
  <sheetViews>
    <sheetView zoomScale="137" zoomScaleNormal="137" workbookViewId="0">
      <selection activeCell="C1" sqref="C1"/>
    </sheetView>
  </sheetViews>
  <sheetFormatPr baseColWidth="10" defaultColWidth="8.7109375" defaultRowHeight="16" x14ac:dyDescent="0.2"/>
  <cols>
    <col min="1" max="7" width="9.5703125"/>
    <col min="8" max="1025" width="7.28515625"/>
  </cols>
  <sheetData>
    <row r="1" spans="1:9" x14ac:dyDescent="0.2">
      <c r="A1" t="str">
        <f>screen!A1</f>
        <v>Front End Estimation</v>
      </c>
      <c r="F1" s="4" t="s">
        <v>81</v>
      </c>
      <c r="G1" s="14">
        <f>G2+G7</f>
        <v>0</v>
      </c>
      <c r="I1" t="s">
        <v>82</v>
      </c>
    </row>
    <row r="2" spans="1:9" x14ac:dyDescent="0.2">
      <c r="A2" t="s">
        <v>99</v>
      </c>
      <c r="F2" s="4" t="s">
        <v>84</v>
      </c>
      <c r="G2" s="12">
        <f>screen!G1</f>
        <v>0</v>
      </c>
      <c r="H2" t="s">
        <v>100</v>
      </c>
    </row>
    <row r="3" spans="1:9" x14ac:dyDescent="0.2">
      <c r="A3" t="s">
        <v>85</v>
      </c>
      <c r="F3" s="4" t="s">
        <v>86</v>
      </c>
      <c r="G3">
        <f>screen!G3+1</f>
        <v>2</v>
      </c>
      <c r="H3" t="s">
        <v>100</v>
      </c>
    </row>
    <row r="4" spans="1:9" x14ac:dyDescent="0.2">
      <c r="A4" s="6"/>
      <c r="B4" t="s">
        <v>87</v>
      </c>
    </row>
    <row r="5" spans="1:9" x14ac:dyDescent="0.2">
      <c r="B5" t="s">
        <v>88</v>
      </c>
    </row>
    <row r="6" spans="1:9" x14ac:dyDescent="0.2">
      <c r="F6" t="s">
        <v>46</v>
      </c>
      <c r="G6" t="s">
        <v>89</v>
      </c>
    </row>
    <row r="7" spans="1:9" x14ac:dyDescent="0.2">
      <c r="C7" t="s">
        <v>7</v>
      </c>
      <c r="D7" t="s">
        <v>8</v>
      </c>
      <c r="E7" t="s">
        <v>9</v>
      </c>
      <c r="F7" s="5">
        <f>SUM(F8:F17)-F15</f>
        <v>0</v>
      </c>
      <c r="G7" s="13">
        <f>F7*(1+F18)</f>
        <v>0</v>
      </c>
    </row>
    <row r="8" spans="1:9" x14ac:dyDescent="0.2">
      <c r="A8" t="s">
        <v>90</v>
      </c>
      <c r="C8" s="6"/>
      <c r="D8" s="6"/>
      <c r="E8" s="6"/>
      <c r="F8">
        <f>C8*types!$C$65+D8*types!$D$65+E8*types!$E$65</f>
        <v>0</v>
      </c>
    </row>
    <row r="9" spans="1:9" x14ac:dyDescent="0.2">
      <c r="A9" t="s">
        <v>91</v>
      </c>
      <c r="C9" s="6"/>
      <c r="D9" s="6"/>
      <c r="E9" s="6"/>
      <c r="F9">
        <f>C9*types!$C$6+D9*types!$D$6+E9*types!$E$6</f>
        <v>0</v>
      </c>
    </row>
    <row r="10" spans="1:9" x14ac:dyDescent="0.2">
      <c r="A10" t="s">
        <v>62</v>
      </c>
      <c r="C10" s="6"/>
      <c r="D10" s="6"/>
      <c r="E10" s="6"/>
      <c r="F10">
        <f>C10*types!$C$83+D10*types!$D$83+E10*types!$E$83</f>
        <v>0</v>
      </c>
    </row>
    <row r="11" spans="1:9" x14ac:dyDescent="0.2">
      <c r="A11" t="s">
        <v>68</v>
      </c>
      <c r="F11">
        <f>C11*types!$C$90+D11*types!$D$90+E11*types!$E$90</f>
        <v>0</v>
      </c>
    </row>
    <row r="12" spans="1:9" x14ac:dyDescent="0.2">
      <c r="A12" t="s">
        <v>92</v>
      </c>
      <c r="F12">
        <f>C12*types!$C$22+D12*types!$D$22+E12*types!$E$22</f>
        <v>0</v>
      </c>
    </row>
    <row r="13" spans="1:9" x14ac:dyDescent="0.2">
      <c r="A13" t="s">
        <v>93</v>
      </c>
      <c r="F13">
        <f>C13*types!$C$40+D13*types!$D$40+E13*types!$E$40</f>
        <v>0</v>
      </c>
    </row>
    <row r="14" spans="1:9" x14ac:dyDescent="0.2">
      <c r="A14" t="s">
        <v>94</v>
      </c>
      <c r="C14" s="6"/>
      <c r="D14" s="6"/>
      <c r="E14" s="6"/>
      <c r="F14">
        <f>(C14*types!$C$51+D14*types!$D$51+E14*types!$E$51)*IF(F15,F15,1)</f>
        <v>0</v>
      </c>
    </row>
    <row r="15" spans="1:9" x14ac:dyDescent="0.2">
      <c r="A15" t="s">
        <v>95</v>
      </c>
      <c r="C15" s="6"/>
      <c r="D15" s="6"/>
      <c r="E15" s="6"/>
      <c r="F15" s="7">
        <f>C15*types!$C$53+D15*types!$D$53+E15*types!$E$53</f>
        <v>0</v>
      </c>
    </row>
    <row r="16" spans="1:9" x14ac:dyDescent="0.2">
      <c r="A16" t="s">
        <v>96</v>
      </c>
      <c r="F16">
        <f>SUM(C16:E17)</f>
        <v>0</v>
      </c>
    </row>
    <row r="18" spans="1:6" x14ac:dyDescent="0.2">
      <c r="A18" t="s">
        <v>89</v>
      </c>
      <c r="C18" s="8"/>
      <c r="D18" s="8"/>
      <c r="E18" s="8"/>
      <c r="F18" s="9">
        <f>SUM(C18:E18)</f>
        <v>0</v>
      </c>
    </row>
    <row r="20" spans="1:6" x14ac:dyDescent="0.2">
      <c r="A20" t="s">
        <v>97</v>
      </c>
    </row>
    <row r="25" spans="1:6" x14ac:dyDescent="0.2">
      <c r="A25" t="s">
        <v>98</v>
      </c>
    </row>
  </sheetData>
  <pageMargins left="0" right="0" top="0" bottom="0" header="0" footer="0"/>
  <headerFooter>
    <oddFooter>&amp;L_x000D_&amp;1#&amp;"Calibri"&amp;10&amp;K000000 Internal to Wipro</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
  <sheetViews>
    <sheetView zoomScale="137" zoomScaleNormal="137" workbookViewId="0">
      <selection activeCell="D18" sqref="D18"/>
    </sheetView>
  </sheetViews>
  <sheetFormatPr baseColWidth="10" defaultColWidth="8.7109375" defaultRowHeight="16" x14ac:dyDescent="0.2"/>
  <cols>
    <col min="1" max="1" width="12.85546875"/>
    <col min="2" max="2" width="9.5703125"/>
    <col min="3" max="3" width="13.85546875"/>
    <col min="4" max="5" width="9.5703125"/>
    <col min="6" max="1025" width="7.28515625"/>
  </cols>
  <sheetData>
    <row r="1" spans="1:5" x14ac:dyDescent="0.2">
      <c r="A1" t="str">
        <f>screen_2!A1</f>
        <v>Front End Estimation</v>
      </c>
      <c r="D1" s="10">
        <f ca="1">TODAY()</f>
        <v>45008</v>
      </c>
      <c r="E1" t="s">
        <v>101</v>
      </c>
    </row>
    <row r="2" spans="1:5" x14ac:dyDescent="0.2">
      <c r="A2" t="s">
        <v>102</v>
      </c>
      <c r="D2" s="11">
        <f ca="1">D1+7*B20</f>
        <v>45008</v>
      </c>
      <c r="E2" t="s">
        <v>103</v>
      </c>
    </row>
    <row r="4" spans="1:5" x14ac:dyDescent="0.2">
      <c r="A4" t="s">
        <v>104</v>
      </c>
      <c r="B4" s="2">
        <v>1</v>
      </c>
      <c r="C4" t="s">
        <v>105</v>
      </c>
    </row>
    <row r="6" spans="1:5" x14ac:dyDescent="0.2">
      <c r="A6" t="s">
        <v>106</v>
      </c>
      <c r="B6" s="5">
        <f>screen_2!G3</f>
        <v>2</v>
      </c>
      <c r="C6" t="s">
        <v>107</v>
      </c>
    </row>
    <row r="7" spans="1:5" x14ac:dyDescent="0.2">
      <c r="A7" t="s">
        <v>84</v>
      </c>
      <c r="B7" s="14">
        <f>screen_2!G1</f>
        <v>0</v>
      </c>
      <c r="C7" t="s">
        <v>107</v>
      </c>
    </row>
    <row r="8" spans="1:5" x14ac:dyDescent="0.2">
      <c r="A8" t="s">
        <v>108</v>
      </c>
      <c r="B8" s="12">
        <f>B7*B4</f>
        <v>0</v>
      </c>
      <c r="C8" t="s">
        <v>109</v>
      </c>
    </row>
    <row r="9" spans="1:5" x14ac:dyDescent="0.2">
      <c r="A9" t="s">
        <v>110</v>
      </c>
      <c r="B9" s="2">
        <v>10</v>
      </c>
    </row>
    <row r="10" spans="1:5" x14ac:dyDescent="0.2">
      <c r="A10" t="s">
        <v>111</v>
      </c>
      <c r="B10" s="2">
        <v>2</v>
      </c>
      <c r="C10" t="s">
        <v>112</v>
      </c>
    </row>
    <row r="11" spans="1:5" x14ac:dyDescent="0.2">
      <c r="A11" t="s">
        <v>113</v>
      </c>
      <c r="B11">
        <v>8</v>
      </c>
      <c r="C11" t="s">
        <v>114</v>
      </c>
    </row>
    <row r="12" spans="1:5" x14ac:dyDescent="0.2">
      <c r="A12" t="s">
        <v>115</v>
      </c>
      <c r="B12">
        <f>B11-B10</f>
        <v>6</v>
      </c>
      <c r="C12" t="s">
        <v>114</v>
      </c>
    </row>
    <row r="13" spans="1:5" x14ac:dyDescent="0.2">
      <c r="A13" t="s">
        <v>116</v>
      </c>
      <c r="B13">
        <v>5</v>
      </c>
      <c r="C13" t="s">
        <v>117</v>
      </c>
    </row>
    <row r="14" spans="1:5" x14ac:dyDescent="0.2">
      <c r="A14" t="s">
        <v>118</v>
      </c>
      <c r="B14" s="2">
        <v>20</v>
      </c>
      <c r="C14" t="s">
        <v>119</v>
      </c>
    </row>
    <row r="17" spans="1:5" x14ac:dyDescent="0.2">
      <c r="A17" t="s">
        <v>120</v>
      </c>
      <c r="B17" s="12">
        <f>B8*B11/B9</f>
        <v>0</v>
      </c>
      <c r="C17" t="s">
        <v>114</v>
      </c>
    </row>
    <row r="18" spans="1:5" x14ac:dyDescent="0.2">
      <c r="A18" t="s">
        <v>121</v>
      </c>
      <c r="B18" s="12">
        <f>B17/B12</f>
        <v>0</v>
      </c>
      <c r="C18" t="s">
        <v>122</v>
      </c>
      <c r="D18">
        <f>B18/B13</f>
        <v>0</v>
      </c>
      <c r="E18" t="s">
        <v>123</v>
      </c>
    </row>
    <row r="19" spans="1:5" x14ac:dyDescent="0.2">
      <c r="A19" t="s">
        <v>124</v>
      </c>
      <c r="B19" s="12">
        <f>B14*((7*B18/B13)/52)+B18</f>
        <v>0</v>
      </c>
      <c r="C19" t="s">
        <v>109</v>
      </c>
    </row>
    <row r="20" spans="1:5" x14ac:dyDescent="0.2">
      <c r="A20" t="s">
        <v>125</v>
      </c>
      <c r="B20" s="12">
        <f>B19/7</f>
        <v>0</v>
      </c>
      <c r="C20" t="s">
        <v>123</v>
      </c>
    </row>
  </sheetData>
  <pageMargins left="0" right="0" top="0" bottom="0" header="0" footer="0"/>
  <headerFooter>
    <oddFooter>&amp;L_x000D_&amp;1#&amp;"Calibri"&amp;10&amp;K000000 Internal to Wipro</oddFooter>
  </headerFooter>
</worksheet>
</file>

<file path=docProps/app.xml><?xml version="1.0" encoding="utf-8"?>
<Properties xmlns="http://schemas.openxmlformats.org/officeDocument/2006/extended-properties" xmlns:vt="http://schemas.openxmlformats.org/officeDocument/2006/docPropsVTypes">
  <TotalTime>9943</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types</vt:lpstr>
      <vt:lpstr>screen</vt:lpstr>
      <vt:lpstr>screen_2</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23</cp:revision>
  <cp:lastPrinted>2023-03-23T08:34:26Z</cp:lastPrinted>
  <dcterms:created xsi:type="dcterms:W3CDTF">2023-03-21T17:51:28Z</dcterms:created>
  <dcterms:modified xsi:type="dcterms:W3CDTF">2023-03-23T11:39:28Z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5b3423-ec78-4b3c-9693-96b88a3857c2_Enabled">
    <vt:lpwstr>true</vt:lpwstr>
  </property>
  <property fmtid="{D5CDD505-2E9C-101B-9397-08002B2CF9AE}" pid="3" name="MSIP_Label_f65b3423-ec78-4b3c-9693-96b88a3857c2_SetDate">
    <vt:lpwstr>2023-03-23T11:37:02Z</vt:lpwstr>
  </property>
  <property fmtid="{D5CDD505-2E9C-101B-9397-08002B2CF9AE}" pid="4" name="MSIP_Label_f65b3423-ec78-4b3c-9693-96b88a3857c2_Method">
    <vt:lpwstr>Standard</vt:lpwstr>
  </property>
  <property fmtid="{D5CDD505-2E9C-101B-9397-08002B2CF9AE}" pid="5" name="MSIP_Label_f65b3423-ec78-4b3c-9693-96b88a3857c2_Name">
    <vt:lpwstr>Internal to Wipro</vt:lpwstr>
  </property>
  <property fmtid="{D5CDD505-2E9C-101B-9397-08002B2CF9AE}" pid="6" name="MSIP_Label_f65b3423-ec78-4b3c-9693-96b88a3857c2_SiteId">
    <vt:lpwstr>258ac4e4-146a-411e-9dc8-79a9e12fd6da</vt:lpwstr>
  </property>
  <property fmtid="{D5CDD505-2E9C-101B-9397-08002B2CF9AE}" pid="7" name="MSIP_Label_f65b3423-ec78-4b3c-9693-96b88a3857c2_ActionId">
    <vt:lpwstr>224cf0cf-c031-400c-9322-3a76ae5aa415</vt:lpwstr>
  </property>
  <property fmtid="{D5CDD505-2E9C-101B-9397-08002B2CF9AE}" pid="8" name="MSIP_Label_f65b3423-ec78-4b3c-9693-96b88a3857c2_ContentBits">
    <vt:lpwstr>2</vt:lpwstr>
  </property>
</Properties>
</file>