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ktglbuc-my.sharepoint.com/personal/bernd_christian_kantar_com/Documents/Documents/KUNDENPROJEKTE/Allianz/Quaterly_Modell/20_Prediction/"/>
    </mc:Choice>
  </mc:AlternateContent>
  <xr:revisionPtr revIDLastSave="43" documentId="11_CE00AF151CF8BF80F05E92387573F0842F162823" xr6:coauthVersionLast="47" xr6:coauthVersionMax="47" xr10:uidLastSave="{6A62DC48-064A-4B17-97DE-F49F44713699}"/>
  <bookViews>
    <workbookView xWindow="28680" yWindow="-120" windowWidth="29040" windowHeight="15840" xr2:uid="{00000000-000D-0000-FFFF-FFFF00000000}"/>
  </bookViews>
  <sheets>
    <sheet name="MIMQ 2022 Q1" sheetId="1" r:id="rId1"/>
    <sheet name="Insight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" i="1" l="1"/>
  <c r="O21" i="1" s="1"/>
  <c r="D21" i="1"/>
  <c r="G21" i="1" s="1"/>
  <c r="D10" i="1"/>
  <c r="F18" i="2"/>
  <c r="E18" i="2"/>
  <c r="B18" i="2"/>
  <c r="F17" i="2"/>
  <c r="E17" i="2"/>
  <c r="B17" i="2"/>
  <c r="F16" i="2"/>
  <c r="E16" i="2"/>
  <c r="B16" i="2"/>
  <c r="F15" i="2"/>
  <c r="E15" i="2"/>
  <c r="B15" i="2"/>
  <c r="F14" i="2"/>
  <c r="E14" i="2"/>
  <c r="B14" i="2"/>
  <c r="F13" i="2"/>
  <c r="E13" i="2"/>
  <c r="B13" i="2"/>
  <c r="F12" i="2"/>
  <c r="E12" i="2"/>
  <c r="B12" i="2"/>
  <c r="G11" i="2"/>
  <c r="F11" i="2"/>
  <c r="E11" i="2"/>
  <c r="D11" i="2"/>
  <c r="C11" i="2"/>
  <c r="N25" i="1"/>
  <c r="M25" i="1"/>
  <c r="F25" i="1"/>
  <c r="E25" i="1"/>
  <c r="O24" i="1"/>
  <c r="N24" i="1"/>
  <c r="M24" i="1"/>
  <c r="L24" i="1"/>
  <c r="K24" i="1"/>
  <c r="G24" i="1"/>
  <c r="F24" i="1"/>
  <c r="E24" i="1"/>
  <c r="D24" i="1"/>
  <c r="C24" i="1"/>
  <c r="O20" i="1"/>
  <c r="G20" i="1"/>
  <c r="O19" i="1"/>
  <c r="G19" i="1"/>
  <c r="O18" i="1"/>
  <c r="G18" i="1"/>
  <c r="O17" i="1"/>
  <c r="G17" i="1"/>
  <c r="O16" i="1"/>
  <c r="G16" i="1"/>
  <c r="O15" i="1"/>
  <c r="G15" i="1"/>
  <c r="C9" i="1"/>
  <c r="G8" i="1"/>
  <c r="C7" i="1"/>
  <c r="C6" i="1"/>
  <c r="C5" i="1"/>
  <c r="C4" i="1"/>
  <c r="D26" i="1" l="1"/>
  <c r="D18" i="2"/>
  <c r="D25" i="1"/>
  <c r="D13" i="2"/>
  <c r="D15" i="2"/>
  <c r="D17" i="2"/>
  <c r="L25" i="1"/>
  <c r="L26" i="1" s="1"/>
  <c r="D12" i="2"/>
  <c r="D16" i="2"/>
  <c r="D14" i="2"/>
  <c r="C10" i="1"/>
  <c r="C14" i="2" s="1"/>
  <c r="G4" i="1"/>
  <c r="C13" i="2"/>
  <c r="G5" i="1"/>
  <c r="G6" i="1"/>
  <c r="H17" i="1" s="1"/>
  <c r="G7" i="1"/>
  <c r="H18" i="1" s="1"/>
  <c r="C17" i="2"/>
  <c r="G9" i="1"/>
  <c r="H20" i="1" s="1"/>
  <c r="H15" i="1"/>
  <c r="H16" i="1"/>
  <c r="H19" i="1"/>
  <c r="C15" i="2" l="1"/>
  <c r="C18" i="2"/>
  <c r="C16" i="2"/>
  <c r="C26" i="1"/>
  <c r="K25" i="1"/>
  <c r="C25" i="1"/>
  <c r="G25" i="1" s="1"/>
  <c r="G10" i="1"/>
  <c r="C12" i="2"/>
  <c r="G12" i="2" l="1"/>
  <c r="G13" i="2"/>
  <c r="G14" i="2"/>
  <c r="G15" i="2"/>
  <c r="G16" i="2"/>
  <c r="G17" i="2"/>
  <c r="G18" i="2"/>
  <c r="G26" i="1"/>
  <c r="H21" i="1"/>
  <c r="K26" i="1"/>
  <c r="O25" i="1"/>
  <c r="O26" i="1" s="1"/>
</calcChain>
</file>

<file path=xl/sharedStrings.xml><?xml version="1.0" encoding="utf-8"?>
<sst xmlns="http://schemas.openxmlformats.org/spreadsheetml/2006/main" count="47" uniqueCount="20">
  <si>
    <t>Net investment</t>
  </si>
  <si>
    <t xml:space="preserve"> </t>
  </si>
  <si>
    <t>Q1</t>
  </si>
  <si>
    <t>Q2</t>
  </si>
  <si>
    <t>Q3</t>
  </si>
  <si>
    <t>Q4</t>
  </si>
  <si>
    <t>Brazil</t>
  </si>
  <si>
    <t>France</t>
  </si>
  <si>
    <t>Germany</t>
  </si>
  <si>
    <t>Italy</t>
  </si>
  <si>
    <t>Spain</t>
  </si>
  <si>
    <t>Switzerland</t>
  </si>
  <si>
    <t>Total</t>
  </si>
  <si>
    <t>Policies (60% probability)</t>
  </si>
  <si>
    <t>Policies (50% probability)</t>
  </si>
  <si>
    <t>Performance</t>
  </si>
  <si>
    <t>Net</t>
  </si>
  <si>
    <t>PROI</t>
  </si>
  <si>
    <t>SOE/SOB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</si>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</sst>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€-407];[Red]\-#,##0\ [$€-407]"/>
    <numFmt numFmtId="165" formatCode="#,##0.0"/>
  </numFmts>
  <fonts count="7" x14ac:knownFonts="1">
    <font>
      <sz val="10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1" fillId="0" borderId="0" xfId="0" applyNumberFormat="1" applyFont="1"/>
    <xf numFmtId="3" fontId="3" fillId="0" borderId="0" xfId="0" applyNumberFormat="1" applyFont="1" applyAlignment="1">
      <alignment horizontal="right"/>
    </xf>
    <xf numFmtId="3" fontId="1" fillId="0" borderId="0" xfId="0" applyNumberFormat="1" applyFont="1"/>
    <xf numFmtId="4" fontId="1" fillId="0" borderId="0" xfId="0" applyNumberFormat="1" applyFont="1" applyAlignment="1">
      <alignment horizontal="right"/>
    </xf>
    <xf numFmtId="11" fontId="4" fillId="0" borderId="0" xfId="0" applyNumberFormat="1" applyFont="1"/>
    <xf numFmtId="165" fontId="4" fillId="0" borderId="0" xfId="0" applyNumberFormat="1" applyFont="1"/>
    <xf numFmtId="165" fontId="1" fillId="0" borderId="0" xfId="0" applyNumberFormat="1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0" fontId="4" fillId="0" borderId="0" xfId="0" applyNumberFormat="1" applyFont="1"/>
    <xf numFmtId="4" fontId="4" fillId="0" borderId="0" xfId="0" applyNumberFormat="1" applyFont="1"/>
    <xf numFmtId="3" fontId="3" fillId="0" borderId="0" xfId="0" applyNumberFormat="1" applyFont="1"/>
    <xf numFmtId="164" fontId="3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3" fontId="3" fillId="2" borderId="0" xfId="0" applyNumberFormat="1" applyFont="1" applyFill="1" applyAlignment="1">
      <alignment horizontal="right"/>
    </xf>
    <xf numFmtId="3" fontId="1" fillId="2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Share of effect / Share of budget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Insights!$C$11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Insights!$B$12:$B$17</c:f>
              <c:strCache>
                <c:ptCount val="6"/>
                <c:pt idx="0">
                  <c:v>Brazil</c:v>
                </c:pt>
                <c:pt idx="1">
                  <c:v>France</c:v>
                </c:pt>
                <c:pt idx="2">
                  <c:v>Germany</c:v>
                </c:pt>
                <c:pt idx="3">
                  <c:v>Italy</c:v>
                </c:pt>
                <c:pt idx="4">
                  <c:v>Spain</c:v>
                </c:pt>
                <c:pt idx="5">
                  <c:v>Switzerland</c:v>
                </c:pt>
              </c:strCache>
            </c:strRef>
          </c:cat>
          <c:val>
            <c:numRef>
              <c:f>Insights!$C$12:$C$17</c:f>
              <c:numCache>
                <c:formatCode>#,##0.00</c:formatCode>
                <c:ptCount val="6"/>
                <c:pt idx="0">
                  <c:v>3.6516785562631235</c:v>
                </c:pt>
                <c:pt idx="1">
                  <c:v>0.81887047829282789</c:v>
                </c:pt>
                <c:pt idx="2">
                  <c:v>1.1681506804766915</c:v>
                </c:pt>
                <c:pt idx="3">
                  <c:v>1.9110335123653046</c:v>
                </c:pt>
                <c:pt idx="4">
                  <c:v>1.1164466183032908</c:v>
                </c:pt>
                <c:pt idx="5">
                  <c:v>0.45952019055985116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CF0-4B44-B40E-CBB39F639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599036"/>
        <c:axId val="1152194866"/>
      </c:barChart>
      <c:catAx>
        <c:axId val="1891599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152194866"/>
        <c:crosses val="autoZero"/>
        <c:auto val="1"/>
        <c:lblAlgn val="ctr"/>
        <c:lblOffset val="100"/>
        <c:noMultiLvlLbl val="1"/>
      </c:catAx>
      <c:valAx>
        <c:axId val="1152194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SOE/SOB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8915990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</xdr:colOff>
      <xdr:row>5</xdr:row>
      <xdr:rowOff>152400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2"/>
  <sheetViews>
    <sheetView tabSelected="1" workbookViewId="0">
      <selection activeCell="L21" sqref="L21"/>
    </sheetView>
  </sheetViews>
  <sheetFormatPr baseColWidth="10" defaultColWidth="14.42578125" defaultRowHeight="15" customHeight="1" x14ac:dyDescent="0.2"/>
  <cols>
    <col min="1" max="1" width="13.85546875" customWidth="1"/>
    <col min="2" max="3" width="11.5703125" customWidth="1"/>
    <col min="4" max="4" width="13" customWidth="1"/>
    <col min="5" max="7" width="11.5703125" customWidth="1"/>
    <col min="8" max="9" width="8.7109375" customWidth="1"/>
    <col min="10" max="10" width="11.7109375" customWidth="1"/>
    <col min="11" max="11" width="10.28515625" customWidth="1"/>
    <col min="12" max="15" width="11.140625" customWidth="1"/>
    <col min="16" max="17" width="8.7109375" customWidth="1"/>
    <col min="18" max="18" width="11.7109375" customWidth="1"/>
    <col min="19" max="19" width="10.28515625" customWidth="1"/>
    <col min="20" max="23" width="11.140625" customWidth="1"/>
    <col min="24" max="25" width="8.7109375" customWidth="1"/>
  </cols>
  <sheetData>
    <row r="1" spans="1:23" ht="12.7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3" ht="12.75" customHeight="1" x14ac:dyDescent="0.2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>
        <v>2022</v>
      </c>
      <c r="H2" s="1"/>
      <c r="I2" s="1"/>
      <c r="J2" s="1"/>
      <c r="K2" s="1"/>
      <c r="L2" s="1"/>
      <c r="M2" s="1"/>
      <c r="N2" s="1"/>
      <c r="O2" s="1"/>
    </row>
    <row r="3" spans="1:23" ht="12.75" customHeight="1" x14ac:dyDescent="0.2">
      <c r="A3" s="1"/>
      <c r="B3" s="2" t="s">
        <v>19</v>
      </c>
      <c r="C3" s="2"/>
      <c r="D3" s="21">
        <v>5050124.5526598208</v>
      </c>
      <c r="E3" s="2"/>
      <c r="F3" s="2"/>
      <c r="G3" s="3"/>
      <c r="H3" s="1"/>
      <c r="I3" s="1"/>
      <c r="J3" s="1"/>
      <c r="K3" s="1"/>
      <c r="L3" s="1"/>
      <c r="M3" s="1"/>
      <c r="N3" s="1"/>
      <c r="O3" s="1"/>
    </row>
    <row r="4" spans="1:23" ht="12.75" customHeight="1" x14ac:dyDescent="0.2">
      <c r="A4" s="1"/>
      <c r="B4" s="2" t="s">
        <v>6</v>
      </c>
      <c r="C4" s="4">
        <f>27597.139</f>
        <v>27597.138999999999</v>
      </c>
      <c r="D4" s="21">
        <v>418423.67595547962</v>
      </c>
      <c r="E4" s="5"/>
      <c r="F4" s="5"/>
      <c r="G4" s="4">
        <f t="shared" ref="G4:G10" si="0">SUM(C4:F4)</f>
        <v>446020.81495547964</v>
      </c>
      <c r="H4" s="1"/>
      <c r="I4" s="1"/>
      <c r="J4" s="1"/>
      <c r="K4" s="1"/>
      <c r="L4" s="1"/>
      <c r="M4" s="1"/>
      <c r="N4" s="1"/>
      <c r="O4" s="1"/>
    </row>
    <row r="5" spans="1:23" ht="12.75" customHeight="1" x14ac:dyDescent="0.2">
      <c r="A5" s="1"/>
      <c r="B5" s="2" t="s">
        <v>7</v>
      </c>
      <c r="C5" s="4">
        <f>2190076.6+2959044</f>
        <v>5149120.5999999996</v>
      </c>
      <c r="D5" s="21">
        <v>7774823.3247114439</v>
      </c>
      <c r="E5" s="5"/>
      <c r="F5" s="5"/>
      <c r="G5" s="4">
        <f t="shared" si="0"/>
        <v>12923943.924711443</v>
      </c>
      <c r="H5" s="1"/>
      <c r="I5" s="1"/>
      <c r="J5" s="1"/>
      <c r="K5" s="1"/>
      <c r="L5" s="1"/>
      <c r="M5" s="1"/>
      <c r="N5" s="1"/>
      <c r="O5" s="1"/>
    </row>
    <row r="6" spans="1:23" ht="12.75" customHeight="1" x14ac:dyDescent="0.2">
      <c r="A6" s="1"/>
      <c r="B6" s="2" t="s">
        <v>8</v>
      </c>
      <c r="C6" s="4">
        <f>3431328+999823.24</f>
        <v>4431151.24</v>
      </c>
      <c r="D6" s="21">
        <v>10456706.69875248</v>
      </c>
      <c r="E6" s="5"/>
      <c r="F6" s="5"/>
      <c r="G6" s="4">
        <f t="shared" si="0"/>
        <v>14887857.93875248</v>
      </c>
      <c r="H6" s="1"/>
      <c r="I6" s="1"/>
      <c r="J6" s="1"/>
      <c r="K6" s="1"/>
      <c r="L6" s="1"/>
      <c r="M6" s="1"/>
      <c r="N6" s="1"/>
      <c r="O6" s="1"/>
    </row>
    <row r="7" spans="1:23" ht="12.75" customHeight="1" x14ac:dyDescent="0.2">
      <c r="A7" s="1"/>
      <c r="B7" s="2" t="s">
        <v>9</v>
      </c>
      <c r="C7" s="4">
        <f>253241.8+297614.5</f>
        <v>550856.30000000005</v>
      </c>
      <c r="D7" s="21">
        <v>1934289.735081967</v>
      </c>
      <c r="E7" s="5"/>
      <c r="F7" s="5"/>
      <c r="G7" s="4">
        <f t="shared" si="0"/>
        <v>2485146.0350819668</v>
      </c>
      <c r="H7" s="1"/>
      <c r="I7" s="1"/>
      <c r="J7" s="1"/>
      <c r="K7" s="1"/>
      <c r="L7" s="1"/>
      <c r="M7" s="1"/>
      <c r="N7" s="1"/>
      <c r="O7" s="1"/>
    </row>
    <row r="8" spans="1:23" ht="12.75" customHeight="1" x14ac:dyDescent="0.2">
      <c r="A8" s="1"/>
      <c r="B8" s="2" t="s">
        <v>10</v>
      </c>
      <c r="C8" s="5">
        <v>2064357</v>
      </c>
      <c r="D8" s="22"/>
      <c r="E8" s="5"/>
      <c r="F8" s="5"/>
      <c r="G8" s="4">
        <f t="shared" si="0"/>
        <v>2064357</v>
      </c>
      <c r="H8" s="1"/>
      <c r="I8" s="1"/>
      <c r="J8" s="1"/>
      <c r="K8" s="1"/>
      <c r="L8" s="1"/>
      <c r="M8" s="1"/>
      <c r="N8" s="1"/>
      <c r="O8" s="1"/>
    </row>
    <row r="9" spans="1:23" ht="12.75" customHeight="1" x14ac:dyDescent="0.2">
      <c r="A9" s="1"/>
      <c r="B9" s="2" t="s">
        <v>11</v>
      </c>
      <c r="C9" s="4">
        <f>536930.048+624737.82</f>
        <v>1161667.8679999998</v>
      </c>
      <c r="D9" s="21">
        <v>852649.33781818603</v>
      </c>
      <c r="E9" s="5"/>
      <c r="F9" s="5"/>
      <c r="G9" s="4">
        <f t="shared" si="0"/>
        <v>2014317.2058181858</v>
      </c>
      <c r="H9" s="1"/>
      <c r="I9" s="1"/>
      <c r="J9" s="1"/>
      <c r="K9" s="1"/>
      <c r="L9" s="1"/>
      <c r="M9" s="1"/>
      <c r="N9" s="1"/>
      <c r="O9" s="1"/>
    </row>
    <row r="10" spans="1:23" ht="12.75" customHeight="1" x14ac:dyDescent="0.2">
      <c r="A10" s="1"/>
      <c r="B10" s="2" t="s">
        <v>12</v>
      </c>
      <c r="C10" s="4">
        <f>SUM(C4:C9)</f>
        <v>13384750.147</v>
      </c>
      <c r="D10" s="21">
        <f>SUM(D3:D9)</f>
        <v>26487017.32497938</v>
      </c>
      <c r="E10" s="5"/>
      <c r="F10" s="5"/>
      <c r="G10" s="4">
        <f t="shared" si="0"/>
        <v>39871767.47197938</v>
      </c>
      <c r="H10" s="1"/>
      <c r="I10" s="1"/>
      <c r="J10" s="1"/>
      <c r="K10" s="1"/>
      <c r="L10" s="1"/>
      <c r="M10" s="1"/>
      <c r="N10" s="1"/>
      <c r="O10" s="1"/>
    </row>
    <row r="11" spans="1:23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23" ht="12.75" customHeight="1" x14ac:dyDescent="0.2">
      <c r="A12" s="1" t="s">
        <v>13</v>
      </c>
      <c r="B12" s="1"/>
      <c r="C12" s="1"/>
      <c r="D12" s="1"/>
      <c r="E12" s="1"/>
      <c r="F12" s="1"/>
      <c r="G12" s="1"/>
      <c r="H12" s="1"/>
      <c r="I12" s="1" t="s">
        <v>14</v>
      </c>
      <c r="J12" s="1"/>
      <c r="K12" s="1"/>
      <c r="L12" s="1"/>
      <c r="M12" s="1"/>
      <c r="N12" s="1"/>
      <c r="O12" s="1"/>
    </row>
    <row r="13" spans="1:23" ht="12.75" customHeight="1" x14ac:dyDescent="0.2">
      <c r="A13" s="1"/>
      <c r="B13" s="1"/>
      <c r="C13" s="2" t="s">
        <v>2</v>
      </c>
      <c r="D13" s="2" t="s">
        <v>3</v>
      </c>
      <c r="E13" s="2" t="s">
        <v>4</v>
      </c>
      <c r="F13" s="2" t="s">
        <v>5</v>
      </c>
      <c r="G13" s="3">
        <v>2022</v>
      </c>
      <c r="H13" s="1"/>
      <c r="I13" s="1"/>
      <c r="J13" s="1"/>
      <c r="K13" s="2" t="s">
        <v>2</v>
      </c>
      <c r="L13" s="2" t="s">
        <v>3</v>
      </c>
      <c r="M13" s="2" t="s">
        <v>4</v>
      </c>
      <c r="N13" s="2" t="s">
        <v>5</v>
      </c>
      <c r="O13" s="3">
        <v>2022</v>
      </c>
      <c r="S13" s="2"/>
      <c r="T13" s="2"/>
      <c r="U13" s="2"/>
      <c r="V13" s="2"/>
      <c r="W13" s="2"/>
    </row>
    <row r="14" spans="1:23" ht="12.75" customHeight="1" x14ac:dyDescent="0.2">
      <c r="A14" s="1"/>
      <c r="B14" s="2" t="s">
        <v>19</v>
      </c>
      <c r="C14" s="2"/>
      <c r="D14" s="23">
        <v>43405.671701378553</v>
      </c>
      <c r="E14" s="2"/>
      <c r="F14" s="2"/>
      <c r="G14" s="3"/>
      <c r="H14" s="1"/>
      <c r="I14" s="1"/>
      <c r="J14" s="2" t="s">
        <v>19</v>
      </c>
      <c r="K14" s="2"/>
      <c r="L14" s="23">
        <v>49285.655116011723</v>
      </c>
      <c r="M14" s="2"/>
      <c r="N14" s="2"/>
      <c r="O14" s="3"/>
      <c r="S14" s="2"/>
      <c r="T14" s="2"/>
      <c r="U14" s="2"/>
      <c r="V14" s="2"/>
      <c r="W14" s="2"/>
    </row>
    <row r="15" spans="1:23" ht="12.75" customHeight="1" x14ac:dyDescent="0.2">
      <c r="A15" s="1"/>
      <c r="B15" s="2" t="s">
        <v>6</v>
      </c>
      <c r="C15" s="6">
        <v>1000</v>
      </c>
      <c r="D15" s="23">
        <v>10936.523073879011</v>
      </c>
      <c r="E15" s="7"/>
      <c r="F15" s="7"/>
      <c r="G15" s="6">
        <f t="shared" ref="G15:G21" si="1">SUM(C15:F15)</f>
        <v>11936.523073879011</v>
      </c>
      <c r="H15" s="8">
        <f t="shared" ref="H15:H21" si="2">G15/G4*1000</f>
        <v>26.762255647352415</v>
      </c>
      <c r="I15" s="1"/>
      <c r="J15" s="2" t="s">
        <v>6</v>
      </c>
      <c r="K15" s="6">
        <v>1442</v>
      </c>
      <c r="L15" s="23">
        <v>13533.15250417585</v>
      </c>
      <c r="M15" s="7"/>
      <c r="N15" s="7"/>
      <c r="O15" s="6">
        <f t="shared" ref="O15:O21" si="3">SUM(K15:N15)</f>
        <v>14975.15250417585</v>
      </c>
      <c r="R15" s="2"/>
      <c r="S15" s="20"/>
      <c r="T15" s="20"/>
      <c r="U15" s="20"/>
      <c r="V15" s="20"/>
      <c r="W15" s="20"/>
    </row>
    <row r="16" spans="1:23" ht="12.75" customHeight="1" x14ac:dyDescent="0.2">
      <c r="A16" s="1"/>
      <c r="B16" s="2" t="s">
        <v>7</v>
      </c>
      <c r="C16" s="6">
        <v>41840</v>
      </c>
      <c r="D16" s="23">
        <v>64242.759777811363</v>
      </c>
      <c r="E16" s="7"/>
      <c r="F16" s="7"/>
      <c r="G16" s="6">
        <f t="shared" si="1"/>
        <v>106082.75977781136</v>
      </c>
      <c r="H16" s="8">
        <f t="shared" si="2"/>
        <v>8.2082342971926732</v>
      </c>
      <c r="I16" s="1"/>
      <c r="J16" s="2" t="s">
        <v>7</v>
      </c>
      <c r="K16" s="6">
        <v>54717</v>
      </c>
      <c r="L16" s="23">
        <v>72229.836819771066</v>
      </c>
      <c r="M16" s="7"/>
      <c r="N16" s="7"/>
      <c r="O16" s="6">
        <f t="shared" si="3"/>
        <v>126946.83681977107</v>
      </c>
      <c r="R16" s="2"/>
      <c r="S16" s="20"/>
      <c r="T16" s="20"/>
      <c r="U16" s="20"/>
      <c r="V16" s="20"/>
      <c r="W16" s="20"/>
    </row>
    <row r="17" spans="1:23" ht="12.75" customHeight="1" x14ac:dyDescent="0.2">
      <c r="A17" s="1"/>
      <c r="B17" s="2" t="s">
        <v>8</v>
      </c>
      <c r="C17" s="6">
        <v>51364</v>
      </c>
      <c r="D17" s="23">
        <v>96781.876398499211</v>
      </c>
      <c r="E17" s="7"/>
      <c r="F17" s="7"/>
      <c r="G17" s="6">
        <f t="shared" si="1"/>
        <v>148145.87639849921</v>
      </c>
      <c r="H17" s="8">
        <f t="shared" si="2"/>
        <v>9.9507851974380817</v>
      </c>
      <c r="I17" s="1"/>
      <c r="J17" s="2" t="s">
        <v>8</v>
      </c>
      <c r="K17" s="6">
        <v>60133</v>
      </c>
      <c r="L17" s="23">
        <v>108059.38274702949</v>
      </c>
      <c r="M17" s="7"/>
      <c r="N17" s="7"/>
      <c r="O17" s="6">
        <f t="shared" si="3"/>
        <v>168192.38274702948</v>
      </c>
      <c r="R17" s="2"/>
      <c r="S17" s="20"/>
      <c r="T17" s="20"/>
      <c r="U17" s="20"/>
      <c r="V17" s="20"/>
      <c r="W17" s="20"/>
    </row>
    <row r="18" spans="1:23" ht="12.75" customHeight="1" x14ac:dyDescent="0.2">
      <c r="A18" s="1"/>
      <c r="B18" s="2" t="s">
        <v>9</v>
      </c>
      <c r="C18" s="6">
        <v>10446</v>
      </c>
      <c r="D18" s="23">
        <v>27115.26793796217</v>
      </c>
      <c r="E18" s="7"/>
      <c r="F18" s="7"/>
      <c r="G18" s="6">
        <f t="shared" si="1"/>
        <v>37561.26793796217</v>
      </c>
      <c r="H18" s="8">
        <f t="shared" si="2"/>
        <v>15.114310148265915</v>
      </c>
      <c r="I18" s="1"/>
      <c r="J18" s="2" t="s">
        <v>9</v>
      </c>
      <c r="K18" s="6">
        <v>13475</v>
      </c>
      <c r="L18" s="23">
        <v>31347.928759795359</v>
      </c>
      <c r="M18" s="7"/>
      <c r="N18" s="7"/>
      <c r="O18" s="6">
        <f t="shared" si="3"/>
        <v>44822.928759795359</v>
      </c>
      <c r="R18" s="2"/>
      <c r="S18" s="20"/>
      <c r="T18" s="20"/>
      <c r="U18" s="20"/>
      <c r="V18" s="20"/>
      <c r="W18" s="20"/>
    </row>
    <row r="19" spans="1:23" ht="12.75" customHeight="1" x14ac:dyDescent="0.2">
      <c r="A19" s="1"/>
      <c r="B19" s="2" t="s">
        <v>10</v>
      </c>
      <c r="C19" s="7">
        <v>22870</v>
      </c>
      <c r="D19" s="24"/>
      <c r="E19" s="7"/>
      <c r="F19" s="7"/>
      <c r="G19" s="6">
        <f t="shared" si="1"/>
        <v>22870</v>
      </c>
      <c r="H19" s="8">
        <f t="shared" si="2"/>
        <v>11.078510160790987</v>
      </c>
      <c r="I19" s="1"/>
      <c r="J19" s="2" t="s">
        <v>10</v>
      </c>
      <c r="K19" s="7">
        <v>33281</v>
      </c>
      <c r="L19" s="23"/>
      <c r="M19" s="7"/>
      <c r="N19" s="7"/>
      <c r="O19" s="6">
        <f t="shared" si="3"/>
        <v>33281</v>
      </c>
      <c r="R19" s="2"/>
      <c r="S19" s="20"/>
      <c r="T19" s="20"/>
      <c r="U19" s="20"/>
      <c r="V19" s="20"/>
      <c r="W19" s="20"/>
    </row>
    <row r="20" spans="1:23" ht="12.75" customHeight="1" x14ac:dyDescent="0.2">
      <c r="A20" s="1"/>
      <c r="B20" s="2" t="s">
        <v>11</v>
      </c>
      <c r="C20" s="6">
        <v>5297</v>
      </c>
      <c r="D20" s="23">
        <v>4863.5849148349171</v>
      </c>
      <c r="E20" s="7"/>
      <c r="F20" s="7"/>
      <c r="G20" s="6">
        <f t="shared" si="1"/>
        <v>10160.584914834917</v>
      </c>
      <c r="H20" s="8">
        <f t="shared" si="2"/>
        <v>5.044183153222801</v>
      </c>
      <c r="I20" s="1"/>
      <c r="J20" s="2" t="s">
        <v>11</v>
      </c>
      <c r="K20" s="6">
        <v>6040</v>
      </c>
      <c r="L20" s="23">
        <v>6846.1050585015</v>
      </c>
      <c r="M20" s="7"/>
      <c r="N20" s="7"/>
      <c r="O20" s="6">
        <f t="shared" si="3"/>
        <v>12886.1050585015</v>
      </c>
      <c r="R20" s="2"/>
      <c r="S20" s="20"/>
      <c r="T20" s="20"/>
      <c r="U20" s="20"/>
      <c r="V20" s="20"/>
      <c r="W20" s="20"/>
    </row>
    <row r="21" spans="1:23" ht="12.75" customHeight="1" x14ac:dyDescent="0.2">
      <c r="A21" s="1"/>
      <c r="B21" s="2" t="s">
        <v>12</v>
      </c>
      <c r="C21" s="6">
        <v>132817</v>
      </c>
      <c r="D21" s="23">
        <f>SUM(D14:D20)</f>
        <v>247345.68380436522</v>
      </c>
      <c r="E21" s="6"/>
      <c r="F21" s="6"/>
      <c r="G21" s="6">
        <f t="shared" si="1"/>
        <v>380162.68380436522</v>
      </c>
      <c r="H21" s="8">
        <f t="shared" si="2"/>
        <v>9.5346333485600194</v>
      </c>
      <c r="I21" s="1"/>
      <c r="J21" s="2" t="s">
        <v>12</v>
      </c>
      <c r="K21" s="6">
        <v>135807</v>
      </c>
      <c r="L21" s="23">
        <f>SUM(L14:L20)</f>
        <v>281302.06100528501</v>
      </c>
      <c r="M21" s="7"/>
      <c r="N21" s="7"/>
      <c r="O21" s="6">
        <f t="shared" si="3"/>
        <v>417109.06100528501</v>
      </c>
      <c r="R21" s="2"/>
      <c r="S21" s="20"/>
      <c r="T21" s="20"/>
      <c r="U21" s="20"/>
      <c r="V21" s="20"/>
      <c r="W21" s="20"/>
    </row>
    <row r="22" spans="1:23" ht="12.75" customHeight="1" x14ac:dyDescent="0.2">
      <c r="C22" s="9"/>
      <c r="D22" s="9"/>
      <c r="E22" s="9"/>
      <c r="F22" s="9"/>
      <c r="G22" s="10"/>
    </row>
    <row r="23" spans="1:23" ht="12.75" customHeight="1" x14ac:dyDescent="0.2">
      <c r="A23" s="1" t="s">
        <v>15</v>
      </c>
      <c r="B23" s="1"/>
      <c r="C23" s="1"/>
      <c r="D23" s="1"/>
      <c r="E23" s="1"/>
      <c r="F23" s="1"/>
      <c r="G23" s="11"/>
      <c r="H23" s="1"/>
      <c r="I23" s="12" t="s">
        <v>15</v>
      </c>
      <c r="J23" s="1"/>
      <c r="K23" s="1"/>
      <c r="L23" s="1"/>
      <c r="M23" s="1"/>
      <c r="N23" s="1"/>
      <c r="O23" s="11"/>
    </row>
    <row r="24" spans="1:23" ht="12.75" customHeight="1" x14ac:dyDescent="0.2">
      <c r="A24" s="1"/>
      <c r="B24" s="1"/>
      <c r="C24" s="13" t="str">
        <f t="shared" ref="C24:G24" si="4">C13</f>
        <v>Q1</v>
      </c>
      <c r="D24" s="13" t="str">
        <f t="shared" si="4"/>
        <v>Q2</v>
      </c>
      <c r="E24" s="13" t="str">
        <f t="shared" si="4"/>
        <v>Q3</v>
      </c>
      <c r="F24" s="13" t="str">
        <f t="shared" si="4"/>
        <v>Q4</v>
      </c>
      <c r="G24" s="14">
        <f t="shared" si="4"/>
        <v>2022</v>
      </c>
      <c r="H24" s="1"/>
      <c r="I24" s="1"/>
      <c r="J24" s="1"/>
      <c r="K24" s="13" t="str">
        <f t="shared" ref="K24:O24" si="5">K13</f>
        <v>Q1</v>
      </c>
      <c r="L24" s="13" t="str">
        <f t="shared" si="5"/>
        <v>Q2</v>
      </c>
      <c r="M24" s="13" t="str">
        <f t="shared" si="5"/>
        <v>Q3</v>
      </c>
      <c r="N24" s="13" t="str">
        <f t="shared" si="5"/>
        <v>Q4</v>
      </c>
      <c r="O24" s="14">
        <f t="shared" si="5"/>
        <v>2022</v>
      </c>
      <c r="S24" s="15"/>
      <c r="T24" s="15"/>
      <c r="U24" s="15"/>
      <c r="V24" s="15"/>
      <c r="W24" s="15"/>
    </row>
    <row r="25" spans="1:23" ht="12.75" customHeight="1" x14ac:dyDescent="0.2">
      <c r="A25" s="1"/>
      <c r="B25" s="13" t="s">
        <v>16</v>
      </c>
      <c r="C25" s="16">
        <f t="shared" ref="C25:F25" si="6">C10</f>
        <v>13384750.147</v>
      </c>
      <c r="D25" s="5">
        <f t="shared" si="6"/>
        <v>26487017.32497938</v>
      </c>
      <c r="E25" s="5">
        <f t="shared" si="6"/>
        <v>0</v>
      </c>
      <c r="F25" s="5">
        <f t="shared" si="6"/>
        <v>0</v>
      </c>
      <c r="G25" s="16">
        <f>SUM(C25:F25)</f>
        <v>39871767.47197938</v>
      </c>
      <c r="H25" s="1"/>
      <c r="I25" s="1"/>
      <c r="J25" s="13" t="s">
        <v>16</v>
      </c>
      <c r="K25" s="16">
        <f t="shared" ref="K25:N25" si="7">C10</f>
        <v>13384750.147</v>
      </c>
      <c r="L25" s="16">
        <f t="shared" si="7"/>
        <v>26487017.32497938</v>
      </c>
      <c r="M25" s="16">
        <f t="shared" si="7"/>
        <v>0</v>
      </c>
      <c r="N25" s="16">
        <f t="shared" si="7"/>
        <v>0</v>
      </c>
      <c r="O25" s="16">
        <f>SUM(K25:N25)</f>
        <v>39871767.47197938</v>
      </c>
      <c r="R25" s="15"/>
    </row>
    <row r="26" spans="1:23" ht="12.75" customHeight="1" x14ac:dyDescent="0.2">
      <c r="A26" s="1"/>
      <c r="B26" s="13" t="s">
        <v>17</v>
      </c>
      <c r="C26" s="17">
        <f>C21/C10*1000</f>
        <v>9.923009286039532</v>
      </c>
      <c r="D26" s="17">
        <f>D21/D10*1000</f>
        <v>9.3383743729837949</v>
      </c>
      <c r="E26" s="11"/>
      <c r="F26" s="11"/>
      <c r="G26" s="17">
        <f>G21/G10*1000</f>
        <v>9.5346333485600194</v>
      </c>
      <c r="H26" s="1"/>
      <c r="I26" s="1"/>
      <c r="J26" s="13" t="s">
        <v>17</v>
      </c>
      <c r="K26" s="17">
        <f>K21/K25*1000</f>
        <v>10.146397841459834</v>
      </c>
      <c r="L26" s="17">
        <f>L21/L25*1000</f>
        <v>10.620375165458688</v>
      </c>
      <c r="M26" s="11"/>
      <c r="N26" s="11"/>
      <c r="O26" s="17">
        <f>O21/O25*1000</f>
        <v>10.461263381374206</v>
      </c>
      <c r="R26" s="15"/>
      <c r="S26" s="10"/>
      <c r="T26" s="10"/>
      <c r="U26" s="10"/>
      <c r="V26" s="10"/>
      <c r="W26" s="10"/>
    </row>
    <row r="27" spans="1:23" ht="12.75" customHeight="1" x14ac:dyDescent="0.2">
      <c r="O27" s="18"/>
      <c r="W27" s="18"/>
    </row>
    <row r="28" spans="1:23" ht="12.75" customHeight="1" x14ac:dyDescent="0.2">
      <c r="C28" s="19"/>
      <c r="D28" s="19"/>
      <c r="E28" s="19"/>
      <c r="F28" s="19"/>
      <c r="G28" s="19"/>
    </row>
    <row r="29" spans="1:23" ht="12.75" customHeight="1" x14ac:dyDescent="0.2"/>
    <row r="30" spans="1:23" ht="12.75" customHeight="1" x14ac:dyDescent="0.2"/>
    <row r="31" spans="1:23" ht="12.75" customHeight="1" x14ac:dyDescent="0.2"/>
    <row r="32" spans="1:2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</sheetData>
  <pageMargins left="0.78749999999999998" right="0.78749999999999998" top="0.78749999999999998" bottom="0.78749999999999998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0:G18"/>
  <sheetViews>
    <sheetView workbookViewId="0"/>
  </sheetViews>
  <sheetFormatPr baseColWidth="10" defaultColWidth="14.42578125" defaultRowHeight="15" customHeight="1" x14ac:dyDescent="0.2"/>
  <sheetData>
    <row r="10" spans="1:7" ht="15" customHeight="1" x14ac:dyDescent="0.2">
      <c r="A10" s="12" t="s">
        <v>18</v>
      </c>
    </row>
    <row r="11" spans="1:7" ht="15" customHeight="1" x14ac:dyDescent="0.2">
      <c r="C11" s="12" t="str">
        <f>'MIMQ 2022 Q1'!C2</f>
        <v>Q1</v>
      </c>
      <c r="D11" s="12" t="str">
        <f>'MIMQ 2022 Q1'!D2</f>
        <v>Q2</v>
      </c>
      <c r="E11" s="12" t="str">
        <f>'MIMQ 2022 Q1'!E2</f>
        <v>Q3</v>
      </c>
      <c r="F11" s="12" t="str">
        <f>'MIMQ 2022 Q1'!F2</f>
        <v>Q4</v>
      </c>
      <c r="G11" s="12">
        <f>'MIMQ 2022 Q1'!G2</f>
        <v>2022</v>
      </c>
    </row>
    <row r="12" spans="1:7" ht="15" customHeight="1" x14ac:dyDescent="0.2">
      <c r="B12" s="12" t="str">
        <f>'MIMQ 2022 Q1'!B4</f>
        <v>Brazil</v>
      </c>
      <c r="C12" s="19">
        <f>IFERROR(('MIMQ 2022 Q1'!C15/'MIMQ 2022 Q1'!C$21)/('MIMQ 2022 Q1'!C4/'MIMQ 2022 Q1'!C$10),)</f>
        <v>3.6516785562631235</v>
      </c>
      <c r="D12" s="19">
        <f>IFERROR(('MIMQ 2022 Q1'!D15/'MIMQ 2022 Q1'!D$21)/('MIMQ 2022 Q1'!D4/'MIMQ 2022 Q1'!D$10),)</f>
        <v>2.7989281003563864</v>
      </c>
      <c r="E12" s="19">
        <f>IFERROR(('MIMQ 2022 Q1'!E15/'MIMQ 2022 Q1'!E$21)/('MIMQ 2022 Q1'!E4/'MIMQ 2022 Q1'!E$10),)</f>
        <v>0</v>
      </c>
      <c r="F12" s="19">
        <f>IFERROR(('MIMQ 2022 Q1'!F15/'MIMQ 2022 Q1'!F$21)/('MIMQ 2022 Q1'!F4/'MIMQ 2022 Q1'!F$10),)</f>
        <v>0</v>
      </c>
      <c r="G12" s="19">
        <f>IFERROR(('MIMQ 2022 Q1'!G15/'MIMQ 2022 Q1'!G$21)/('MIMQ 2022 Q1'!G4/'MIMQ 2022 Q1'!G$10),)</f>
        <v>2.8068468570313945</v>
      </c>
    </row>
    <row r="13" spans="1:7" ht="15" customHeight="1" x14ac:dyDescent="0.2">
      <c r="B13" s="12" t="str">
        <f>'MIMQ 2022 Q1'!B5</f>
        <v>France</v>
      </c>
      <c r="C13" s="19">
        <f>IFERROR(('MIMQ 2022 Q1'!C16/'MIMQ 2022 Q1'!C$21)/('MIMQ 2022 Q1'!C5/'MIMQ 2022 Q1'!C$10),)</f>
        <v>0.81887047829282789</v>
      </c>
      <c r="D13" s="19">
        <f>IFERROR(('MIMQ 2022 Q1'!D16/'MIMQ 2022 Q1'!D$21)/('MIMQ 2022 Q1'!D5/'MIMQ 2022 Q1'!D$10),)</f>
        <v>0.88483517678026757</v>
      </c>
      <c r="E13" s="19">
        <f>IFERROR(('MIMQ 2022 Q1'!E16/'MIMQ 2022 Q1'!E$21)/('MIMQ 2022 Q1'!E5/'MIMQ 2022 Q1'!E$10),)</f>
        <v>0</v>
      </c>
      <c r="F13" s="19">
        <f>IFERROR(('MIMQ 2022 Q1'!F16/'MIMQ 2022 Q1'!F$21)/('MIMQ 2022 Q1'!F5/'MIMQ 2022 Q1'!F$10),)</f>
        <v>0</v>
      </c>
      <c r="G13" s="19">
        <f>IFERROR(('MIMQ 2022 Q1'!G16/'MIMQ 2022 Q1'!G$21)/('MIMQ 2022 Q1'!G5/'MIMQ 2022 Q1'!G$10),)</f>
        <v>0.86088620265952154</v>
      </c>
    </row>
    <row r="14" spans="1:7" ht="15" customHeight="1" x14ac:dyDescent="0.2">
      <c r="B14" s="12" t="str">
        <f>'MIMQ 2022 Q1'!B6</f>
        <v>Germany</v>
      </c>
      <c r="C14" s="19">
        <f>IFERROR(('MIMQ 2022 Q1'!C17/'MIMQ 2022 Q1'!C$21)/('MIMQ 2022 Q1'!C6/'MIMQ 2022 Q1'!C$10),)</f>
        <v>1.1681506804766915</v>
      </c>
      <c r="D14" s="19">
        <f>IFERROR(('MIMQ 2022 Q1'!D17/'MIMQ 2022 Q1'!D$21)/('MIMQ 2022 Q1'!D6/'MIMQ 2022 Q1'!D$10),)</f>
        <v>0.9911236301251497</v>
      </c>
      <c r="E14" s="19">
        <f>IFERROR(('MIMQ 2022 Q1'!E17/'MIMQ 2022 Q1'!E$21)/('MIMQ 2022 Q1'!E6/'MIMQ 2022 Q1'!E$10),)</f>
        <v>0</v>
      </c>
      <c r="F14" s="19">
        <f>IFERROR(('MIMQ 2022 Q1'!F17/'MIMQ 2022 Q1'!F$21)/('MIMQ 2022 Q1'!F6/'MIMQ 2022 Q1'!F$10),)</f>
        <v>0</v>
      </c>
      <c r="G14" s="19">
        <f>IFERROR(('MIMQ 2022 Q1'!G17/'MIMQ 2022 Q1'!G$21)/('MIMQ 2022 Q1'!G6/'MIMQ 2022 Q1'!G$10),)</f>
        <v>1.0436463399970082</v>
      </c>
    </row>
    <row r="15" spans="1:7" ht="15" customHeight="1" x14ac:dyDescent="0.2">
      <c r="B15" s="12" t="str">
        <f>'MIMQ 2022 Q1'!B7</f>
        <v>Italy</v>
      </c>
      <c r="C15" s="19">
        <f>IFERROR(('MIMQ 2022 Q1'!C18/'MIMQ 2022 Q1'!C$21)/('MIMQ 2022 Q1'!C7/'MIMQ 2022 Q1'!C$10),)</f>
        <v>1.9110335123653046</v>
      </c>
      <c r="D15" s="19">
        <f>IFERROR(('MIMQ 2022 Q1'!D18/'MIMQ 2022 Q1'!D$21)/('MIMQ 2022 Q1'!D7/'MIMQ 2022 Q1'!D$10),)</f>
        <v>1.5011396368961345</v>
      </c>
      <c r="E15" s="19">
        <f>IFERROR(('MIMQ 2022 Q1'!E18/'MIMQ 2022 Q1'!E$21)/('MIMQ 2022 Q1'!E7/'MIMQ 2022 Q1'!E$10),)</f>
        <v>0</v>
      </c>
      <c r="F15" s="19">
        <f>IFERROR(('MIMQ 2022 Q1'!F18/'MIMQ 2022 Q1'!F$21)/('MIMQ 2022 Q1'!F7/'MIMQ 2022 Q1'!F$10),)</f>
        <v>0</v>
      </c>
      <c r="G15" s="19">
        <f>IFERROR(('MIMQ 2022 Q1'!G18/'MIMQ 2022 Q1'!G$21)/('MIMQ 2022 Q1'!G7/'MIMQ 2022 Q1'!G$10),)</f>
        <v>1.5852009821173221</v>
      </c>
    </row>
    <row r="16" spans="1:7" ht="15" customHeight="1" x14ac:dyDescent="0.2">
      <c r="B16" s="12" t="str">
        <f>'MIMQ 2022 Q1'!B8</f>
        <v>Spain</v>
      </c>
      <c r="C16" s="19">
        <f>IFERROR(('MIMQ 2022 Q1'!C19/'MIMQ 2022 Q1'!C$21)/('MIMQ 2022 Q1'!C8/'MIMQ 2022 Q1'!C$10),)</f>
        <v>1.1164466183032908</v>
      </c>
      <c r="D16" s="19">
        <f>IFERROR(('MIMQ 2022 Q1'!D19/'MIMQ 2022 Q1'!D$21)/('MIMQ 2022 Q1'!D8/'MIMQ 2022 Q1'!D$10),)</f>
        <v>0</v>
      </c>
      <c r="E16" s="19">
        <f>IFERROR(('MIMQ 2022 Q1'!E19/'MIMQ 2022 Q1'!E$21)/('MIMQ 2022 Q1'!E8/'MIMQ 2022 Q1'!E$10),)</f>
        <v>0</v>
      </c>
      <c r="F16" s="19">
        <f>IFERROR(('MIMQ 2022 Q1'!F19/'MIMQ 2022 Q1'!F$21)/('MIMQ 2022 Q1'!F8/'MIMQ 2022 Q1'!F$10),)</f>
        <v>0</v>
      </c>
      <c r="G16" s="19">
        <f>IFERROR(('MIMQ 2022 Q1'!G19/'MIMQ 2022 Q1'!G$21)/('MIMQ 2022 Q1'!G8/'MIMQ 2022 Q1'!G$10),)</f>
        <v>1.1619230394909872</v>
      </c>
    </row>
    <row r="17" spans="2:7" ht="15" customHeight="1" x14ac:dyDescent="0.2">
      <c r="B17" s="12" t="str">
        <f>'MIMQ 2022 Q1'!B9</f>
        <v>Switzerland</v>
      </c>
      <c r="C17" s="19">
        <f>IFERROR(('MIMQ 2022 Q1'!C20/'MIMQ 2022 Q1'!C$21)/('MIMQ 2022 Q1'!C9/'MIMQ 2022 Q1'!C$10),)</f>
        <v>0.45952019055985116</v>
      </c>
      <c r="D17" s="19">
        <f>IFERROR(('MIMQ 2022 Q1'!D20/'MIMQ 2022 Q1'!D$21)/('MIMQ 2022 Q1'!D9/'MIMQ 2022 Q1'!D$10),)</f>
        <v>0.61082212979252193</v>
      </c>
      <c r="E17" s="19">
        <f>IFERROR(('MIMQ 2022 Q1'!E20/'MIMQ 2022 Q1'!E$21)/('MIMQ 2022 Q1'!E9/'MIMQ 2022 Q1'!E$10),)</f>
        <v>0</v>
      </c>
      <c r="F17" s="19">
        <f>IFERROR(('MIMQ 2022 Q1'!F20/'MIMQ 2022 Q1'!F$21)/('MIMQ 2022 Q1'!F9/'MIMQ 2022 Q1'!F$10),)</f>
        <v>0</v>
      </c>
      <c r="G17" s="19">
        <f>IFERROR(('MIMQ 2022 Q1'!G20/'MIMQ 2022 Q1'!G$21)/('MIMQ 2022 Q1'!G9/'MIMQ 2022 Q1'!G$10),)</f>
        <v>0.52903797857991097</v>
      </c>
    </row>
    <row r="18" spans="2:7" ht="15" customHeight="1" x14ac:dyDescent="0.2">
      <c r="B18" s="12" t="str">
        <f>'MIMQ 2022 Q1'!B10</f>
        <v>Total</v>
      </c>
      <c r="C18" s="19">
        <f>IFERROR(('MIMQ 2022 Q1'!C21/'MIMQ 2022 Q1'!C$21)/('MIMQ 2022 Q1'!C10/'MIMQ 2022 Q1'!C$10),)</f>
        <v>1</v>
      </c>
      <c r="D18" s="19">
        <f>IFERROR(('MIMQ 2022 Q1'!D21/'MIMQ 2022 Q1'!D$21)/('MIMQ 2022 Q1'!D10/'MIMQ 2022 Q1'!D$10),)</f>
        <v>1</v>
      </c>
      <c r="E18" s="19">
        <f>IFERROR(('MIMQ 2022 Q1'!E21/'MIMQ 2022 Q1'!E$21)/('MIMQ 2022 Q1'!E10/'MIMQ 2022 Q1'!E$10),)</f>
        <v>0</v>
      </c>
      <c r="F18" s="19">
        <f>IFERROR(('MIMQ 2022 Q1'!F21/'MIMQ 2022 Q1'!F$21)/('MIMQ 2022 Q1'!F10/'MIMQ 2022 Q1'!F$10),)</f>
        <v>0</v>
      </c>
      <c r="G18" s="19">
        <f>IFERROR(('MIMQ 2022 Q1'!G21/'MIMQ 2022 Q1'!G$21)/('MIMQ 2022 Q1'!G10/'MIMQ 2022 Q1'!G$10),)</f>
        <v>1</v>
      </c>
    </row>
  </sheetData>
  <pageMargins left="0" right="0" top="0" bottom="0" header="0" footer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8C41D0CF7695345875C99AAF7996E1D" ma:contentTypeVersion="20" ma:contentTypeDescription="Ein neues Dokument erstellen." ma:contentTypeScope="" ma:versionID="f4a44b8d6c4132cd04f286c0e45090d8">
  <xsd:schema xmlns:xsd="http://www.w3.org/2001/XMLSchema" xmlns:xs="http://www.w3.org/2001/XMLSchema" xmlns:p="http://schemas.microsoft.com/office/2006/metadata/properties" xmlns:ns2="cd862286-453d-4afb-a851-3fe242f4ec51" xmlns:ns3="f8050af4-dcf3-472a-8a86-5e097edd4024" targetNamespace="http://schemas.microsoft.com/office/2006/metadata/properties" ma:root="true" ma:fieldsID="9791495ca45088d7fed913d052adb743" ns2:_="" ns3:_="">
    <xsd:import namespace="cd862286-453d-4afb-a851-3fe242f4ec51"/>
    <xsd:import namespace="f8050af4-dcf3-472a-8a86-5e097edd40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Highlight" minOccurs="0"/>
                <xsd:element ref="ns2:Solution" minOccurs="0"/>
                <xsd:element ref="ns2:type" minOccurs="0"/>
                <xsd:element ref="ns2:Industry" minOccurs="0"/>
                <xsd:element ref="ns2:aScope" minOccurs="0"/>
                <xsd:element ref="ns2:BusinessModel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862286-453d-4afb-a851-3fe242f4ec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Highlight" ma:index="19" nillable="true" ma:displayName="aHighlight" ma:default="No" ma:description="Yes, if filtered for highlighting best practices | knowledge sharing&#10;&#10;Default No" ma:format="Dropdown" ma:internalName="Highlight">
      <xsd:simpleType>
        <xsd:restriction base="dms:Choice">
          <xsd:enumeration value="Yes"/>
          <xsd:enumeration value="No"/>
        </xsd:restriction>
      </xsd:simpleType>
    </xsd:element>
    <xsd:element name="Solution" ma:index="20" nillable="true" ma:displayName="aSolution" ma:description="What Ax Solution" ma:format="Dropdown" ma:internalName="Solution">
      <xsd:simpleType>
        <xsd:restriction base="dms:Choice">
          <xsd:enumeration value="Marketing ROI"/>
          <xsd:enumeration value="Hamilton.AI"/>
          <xsd:enumeration value="Brand Structure Analysis"/>
          <xsd:enumeration value="Forecasting"/>
          <xsd:enumeration value="Dx Search"/>
          <xsd:enumeration value="Dx Social"/>
          <xsd:enumeration value="Dx Digital Brand Health"/>
          <xsd:enumeration value="Dx Custom"/>
          <xsd:enumeration value="Dx General"/>
          <xsd:enumeration value="DSE Marketing Cockpit"/>
          <xsd:enumeration value="DSE Olympus"/>
          <xsd:enumeration value="DSE Data Projects"/>
          <xsd:enumeration value="DSE General"/>
          <xsd:enumeration value="Segmentation"/>
          <xsd:enumeration value="Ax General"/>
          <xsd:enumeration value="Customer Experience"/>
          <xsd:enumeration value="Choice 17"/>
        </xsd:restriction>
      </xsd:simpleType>
    </xsd:element>
    <xsd:element name="type" ma:index="21" nillable="true" ma:displayName="aType" ma:format="Dropdown" ma:internalName="type">
      <xsd:simpleType>
        <xsd:restriction base="dms:Choice">
          <xsd:enumeration value="Proposal"/>
          <xsd:enumeration value="Capabillity"/>
          <xsd:enumeration value="Delivery"/>
        </xsd:restriction>
      </xsd:simpleType>
    </xsd:element>
    <xsd:element name="Industry" ma:index="22" nillable="true" ma:displayName="aIndustry" ma:description="industry client operates in" ma:format="Dropdown" ma:internalName="Industry">
      <xsd:simpleType>
        <xsd:restriction base="dms:Choice">
          <xsd:enumeration value="CPG (Consumer Packaged Goods)"/>
          <xsd:enumeration value="Financial Services"/>
          <xsd:enumeration value="Mobility | Automotive"/>
          <xsd:enumeration value="eCommerce | Retailing"/>
          <xsd:enumeration value="Media | Advertising"/>
          <xsd:enumeration value="Health | OTC"/>
          <xsd:enumeration value="Consumer Electronics"/>
          <xsd:enumeration value="IT | Solutions | Services"/>
          <xsd:enumeration value="General | Cross Industry"/>
        </xsd:restriction>
      </xsd:simpleType>
    </xsd:element>
    <xsd:element name="aScope" ma:index="23" nillable="true" ma:displayName="aScope" ma:description="Scope of document" ma:format="Dropdown" ma:internalName="aScope">
      <xsd:simpleType>
        <xsd:restriction base="dms:Choice">
          <xsd:enumeration value="complete &amp; detailed"/>
          <xsd:enumeration value="comprehensive"/>
          <xsd:enumeration value="short"/>
        </xsd:restriction>
      </xsd:simpleType>
    </xsd:element>
    <xsd:element name="BusinessModel" ma:index="24" nillable="true" ma:displayName="aBusinessModel" ma:format="Dropdown" ma:internalName="BusinessModel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Online"/>
                    <xsd:enumeration value="Stationery | Bricks&amp;Morter"/>
                    <xsd:enumeration value="Apps"/>
                    <xsd:enumeration value="D2C"/>
                    <xsd:enumeration value="B2B"/>
                  </xsd:restriction>
                </xsd:simpleType>
              </xsd:element>
            </xsd:sequence>
          </xsd:extension>
        </xsd:complexContent>
      </xsd:complexType>
    </xsd:element>
    <xsd:element name="lcf76f155ced4ddcb4097134ff3c332f" ma:index="26" nillable="true" ma:taxonomy="true" ma:internalName="lcf76f155ced4ddcb4097134ff3c332f" ma:taxonomyFieldName="MediaServiceImageTags" ma:displayName="Bildmarkierungen" ma:readOnly="false" ma:fieldId="{5cf76f15-5ced-4ddc-b409-7134ff3c332f}" ma:taxonomyMulti="true" ma:sspId="335d02d2-2acc-434b-b7bb-812ff22cbf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50af4-dcf3-472a-8a86-5e097edd402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5812ffa5-cc94-49cb-ac3d-6f3d6ef25bdc}" ma:internalName="TaxCatchAll" ma:showField="CatchAllData" ma:web="f8050af4-dcf3-472a-8a86-5e097edd40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d862286-453d-4afb-a851-3fe242f4ec51">
      <Terms xmlns="http://schemas.microsoft.com/office/infopath/2007/PartnerControls"/>
    </lcf76f155ced4ddcb4097134ff3c332f>
    <TaxCatchAll xmlns="f8050af4-dcf3-472a-8a86-5e097edd4024" xsi:nil="true"/>
    <Industry xmlns="cd862286-453d-4afb-a851-3fe242f4ec51" xsi:nil="true"/>
    <aScope xmlns="cd862286-453d-4afb-a851-3fe242f4ec51" xsi:nil="true"/>
    <Highlight xmlns="cd862286-453d-4afb-a851-3fe242f4ec51">No</Highlight>
    <Solution xmlns="cd862286-453d-4afb-a851-3fe242f4ec51" xsi:nil="true"/>
    <type xmlns="cd862286-453d-4afb-a851-3fe242f4ec51" xsi:nil="true"/>
    <BusinessModel xmlns="cd862286-453d-4afb-a851-3fe242f4ec51" xsi:nil="true"/>
  </documentManagement>
</p:properties>
</file>

<file path=customXml/itemProps1.xml><?xml version="1.0" encoding="utf-8"?>
<ds:datastoreItem xmlns:ds="http://schemas.openxmlformats.org/officeDocument/2006/customXml" ds:itemID="{8B3007B3-7E0B-4AA9-A190-27873A725C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39207C-0102-4896-B63F-ED0B570C25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862286-453d-4afb-a851-3fe242f4ec51"/>
    <ds:schemaRef ds:uri="f8050af4-dcf3-472a-8a86-5e097edd40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608F52-6A3E-4482-B741-DAF6F3BC546F}">
  <ds:schemaRefs>
    <ds:schemaRef ds:uri="http://schemas.microsoft.com/office/2006/metadata/properties"/>
    <ds:schemaRef ds:uri="http://schemas.microsoft.com/office/infopath/2007/PartnerControls"/>
    <ds:schemaRef ds:uri="cd862286-453d-4afb-a851-3fe242f4ec51"/>
    <ds:schemaRef ds:uri="f8050af4-dcf3-472a-8a86-5e097edd40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MIMQ 2022 Q1</vt:lpstr>
      <vt:lpstr>Insights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Christian, Dr. Bernd (AVANU md)</cp:lastModifiedBy>
  <cp:revision/>
  <dcterms:created xsi:type="dcterms:W3CDTF">2022-09-26T11:28:42Z</dcterms:created>
  <dcterms:modified xsi:type="dcterms:W3CDTF">2022-10-25T14:53:25Z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0x01010028C41D0CF7695345875C99AAF7996E1D</vt:lpwstr>
  </property>
  <property fmtid="{D5CDD505-2E9C-101B-9397-08002B2CF9AE}" pid="3" name="MediaServiceImageTags">
    <vt:lpwstr/>
  </property>
</Properties>
</file>