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99_work\99_社内\作業実績\202003\"/>
    </mc:Choice>
  </mc:AlternateContent>
  <xr:revisionPtr revIDLastSave="0" documentId="13_ncr:1_{ED0D7EB9-6B3B-4FC8-870C-09A81AC3EECC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作業時間表" sheetId="1" r:id="rId1"/>
    <sheet name="マスタ" sheetId="4" state="hidden" r:id="rId2"/>
    <sheet name="サンプル" sheetId="5" state="hidden" r:id="rId3"/>
  </sheets>
  <definedNames>
    <definedName name="_xlnm.Print_Area" localSheetId="0">作業時間表!$A$1:$G$47</definedName>
    <definedName name="開始終了日">マスタ!$C$2:$E$13</definedName>
    <definedName name="祝日">マスタ!$A$2:$A$74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9" i="1" l="1"/>
  <c r="E38" i="1"/>
  <c r="E32" i="1"/>
  <c r="E31" i="1"/>
  <c r="E24" i="1"/>
  <c r="E19" i="1"/>
  <c r="E18" i="1"/>
  <c r="E17" i="1"/>
  <c r="E10" i="1"/>
  <c r="E34" i="1" l="1"/>
  <c r="E33" i="1"/>
  <c r="E26" i="1"/>
  <c r="E25" i="1"/>
  <c r="E21" i="1"/>
  <c r="E20" i="1"/>
  <c r="E35" i="1" l="1"/>
  <c r="E27" i="1"/>
  <c r="E14" i="1"/>
  <c r="E13" i="1"/>
  <c r="E12" i="1"/>
  <c r="E11" i="1"/>
  <c r="M49" i="1" l="1"/>
  <c r="M48" i="1"/>
  <c r="K4" i="1" l="1"/>
  <c r="K5" i="1" s="1"/>
  <c r="E40" i="1" l="1"/>
  <c r="A10" i="1"/>
  <c r="K6" i="1" l="1"/>
  <c r="B9" i="1" l="1"/>
  <c r="B10" i="1"/>
  <c r="A11" i="1"/>
  <c r="A12" i="1" s="1"/>
  <c r="A13" i="1" s="1"/>
  <c r="A14" i="1" s="1"/>
  <c r="A15" i="1" s="1"/>
  <c r="A16" i="1" s="1"/>
  <c r="A17" i="1" s="1"/>
  <c r="B17" i="1" s="1"/>
  <c r="B11" i="1" l="1"/>
  <c r="B16" i="1"/>
  <c r="B15" i="1"/>
  <c r="B14" i="1"/>
  <c r="B12" i="1"/>
  <c r="B13" i="1"/>
  <c r="I40" i="1" l="1"/>
  <c r="A7" i="5" l="1"/>
  <c r="A8" i="5" s="1"/>
  <c r="L8" i="5" s="1"/>
  <c r="E38" i="5"/>
  <c r="Q40" i="5" s="1"/>
  <c r="F38" i="5"/>
  <c r="G38" i="5"/>
  <c r="Q38" i="5"/>
  <c r="S38" i="5"/>
  <c r="U38" i="5"/>
  <c r="Q41" i="5"/>
  <c r="Q42" i="5" l="1"/>
  <c r="K7" i="5"/>
  <c r="A9" i="5"/>
  <c r="L7" i="5"/>
  <c r="K8" i="5" l="1"/>
  <c r="N8" i="5" s="1"/>
  <c r="A10" i="5"/>
  <c r="L9" i="5"/>
  <c r="N7" i="5"/>
  <c r="O7" i="5" s="1"/>
  <c r="O8" i="5" l="1"/>
  <c r="K9" i="5"/>
  <c r="N9" i="5" s="1"/>
  <c r="O9" i="5" s="1"/>
  <c r="A11" i="5"/>
  <c r="L10" i="5"/>
  <c r="K10" i="5" l="1"/>
  <c r="N10" i="5" s="1"/>
  <c r="O10" i="5" s="1"/>
  <c r="A12" i="5"/>
  <c r="L11" i="5"/>
  <c r="K11" i="5" l="1"/>
  <c r="L12" i="5"/>
  <c r="A13" i="5"/>
  <c r="N11" i="5" l="1"/>
  <c r="O11" i="5" s="1"/>
  <c r="A14" i="5"/>
  <c r="L13" i="5"/>
  <c r="K12" i="5"/>
  <c r="N12" i="5" l="1"/>
  <c r="O12" i="5" s="1"/>
  <c r="K13" i="5"/>
  <c r="A15" i="5"/>
  <c r="L14" i="5"/>
  <c r="K14" i="5" l="1"/>
  <c r="N14" i="5" s="1"/>
  <c r="O14" i="5" s="1"/>
  <c r="K15" i="5"/>
  <c r="L15" i="5"/>
  <c r="A16" i="5"/>
  <c r="N13" i="5"/>
  <c r="O13" i="5" s="1"/>
  <c r="L16" i="5" l="1"/>
  <c r="A17" i="5"/>
  <c r="A18" i="1"/>
  <c r="B18" i="1" s="1"/>
  <c r="N15" i="5"/>
  <c r="O15" i="5" s="1"/>
  <c r="K16" i="5" l="1"/>
  <c r="N16" i="5" s="1"/>
  <c r="O16" i="5" s="1"/>
  <c r="A19" i="1"/>
  <c r="B19" i="1" s="1"/>
  <c r="A18" i="5"/>
  <c r="L17" i="5"/>
  <c r="A20" i="1" l="1"/>
  <c r="K17" i="5"/>
  <c r="N17" i="5" s="1"/>
  <c r="L18" i="5"/>
  <c r="A19" i="5"/>
  <c r="K18" i="5" l="1"/>
  <c r="N18" i="5" s="1"/>
  <c r="O18" i="5" s="1"/>
  <c r="B20" i="1"/>
  <c r="A20" i="5"/>
  <c r="L19" i="5"/>
  <c r="A21" i="1"/>
  <c r="B21" i="1" s="1"/>
  <c r="O17" i="5"/>
  <c r="K19" i="5" l="1"/>
  <c r="A22" i="1"/>
  <c r="A21" i="5"/>
  <c r="L20" i="5"/>
  <c r="K20" i="5" l="1"/>
  <c r="N20" i="5" s="1"/>
  <c r="O20" i="5" s="1"/>
  <c r="B22" i="1"/>
  <c r="A22" i="5"/>
  <c r="L21" i="5"/>
  <c r="N19" i="5"/>
  <c r="O19" i="5" s="1"/>
  <c r="A23" i="1"/>
  <c r="B23" i="1" s="1"/>
  <c r="A23" i="5" l="1"/>
  <c r="L22" i="5"/>
  <c r="A24" i="1"/>
  <c r="K21" i="5"/>
  <c r="N21" i="5" s="1"/>
  <c r="K22" i="5" l="1"/>
  <c r="N22" i="5" s="1"/>
  <c r="O22" i="5" s="1"/>
  <c r="B24" i="1"/>
  <c r="O21" i="5"/>
  <c r="A25" i="1"/>
  <c r="B25" i="1" s="1"/>
  <c r="A24" i="5"/>
  <c r="L23" i="5"/>
  <c r="K23" i="5" l="1"/>
  <c r="N23" i="5" s="1"/>
  <c r="O23" i="5" s="1"/>
  <c r="A26" i="1"/>
  <c r="B26" i="1" s="1"/>
  <c r="A25" i="5"/>
  <c r="L24" i="5"/>
  <c r="A27" i="1" l="1"/>
  <c r="B27" i="1" s="1"/>
  <c r="K24" i="5"/>
  <c r="N24" i="5" s="1"/>
  <c r="O24" i="5" s="1"/>
  <c r="L25" i="5"/>
  <c r="A26" i="5"/>
  <c r="A27" i="5" l="1"/>
  <c r="L26" i="5"/>
  <c r="A28" i="1"/>
  <c r="K25" i="5"/>
  <c r="N25" i="5" s="1"/>
  <c r="O25" i="5" s="1"/>
  <c r="A29" i="1" l="1"/>
  <c r="B29" i="1" s="1"/>
  <c r="B28" i="1"/>
  <c r="L27" i="5"/>
  <c r="A28" i="5"/>
  <c r="K26" i="5"/>
  <c r="L28" i="5" l="1"/>
  <c r="A29" i="5"/>
  <c r="A30" i="1"/>
  <c r="K27" i="5"/>
  <c r="N27" i="5" s="1"/>
  <c r="O27" i="5" s="1"/>
  <c r="N26" i="5"/>
  <c r="O26" i="5" s="1"/>
  <c r="K28" i="5" l="1"/>
  <c r="N28" i="5" s="1"/>
  <c r="O28" i="5" s="1"/>
  <c r="B30" i="1"/>
  <c r="A30" i="5"/>
  <c r="L29" i="5"/>
  <c r="A31" i="1"/>
  <c r="K29" i="5" l="1"/>
  <c r="N29" i="5" s="1"/>
  <c r="O29" i="5" s="1"/>
  <c r="B31" i="1"/>
  <c r="A32" i="1"/>
  <c r="A31" i="5"/>
  <c r="L30" i="5"/>
  <c r="K30" i="5" l="1"/>
  <c r="N30" i="5" s="1"/>
  <c r="O30" i="5" s="1"/>
  <c r="B32" i="1"/>
  <c r="A33" i="1"/>
  <c r="B33" i="1" s="1"/>
  <c r="A32" i="5"/>
  <c r="L31" i="5"/>
  <c r="A34" i="1" l="1"/>
  <c r="A35" i="1" s="1"/>
  <c r="A36" i="1" s="1"/>
  <c r="A37" i="1" s="1"/>
  <c r="A38" i="1" s="1"/>
  <c r="K31" i="5"/>
  <c r="N31" i="5" s="1"/>
  <c r="O31" i="5" s="1"/>
  <c r="L32" i="5"/>
  <c r="A33" i="5"/>
  <c r="B38" i="1" l="1"/>
  <c r="A39" i="1"/>
  <c r="B39" i="1" s="1"/>
  <c r="B35" i="1"/>
  <c r="B34" i="1"/>
  <c r="A34" i="5"/>
  <c r="L33" i="5"/>
  <c r="K32" i="5"/>
  <c r="B36" i="1" l="1"/>
  <c r="K33" i="5"/>
  <c r="N33" i="5" s="1"/>
  <c r="O33" i="5" s="1"/>
  <c r="N32" i="5"/>
  <c r="O32" i="5" s="1"/>
  <c r="A35" i="5"/>
  <c r="L34" i="5"/>
  <c r="B37" i="1" l="1"/>
  <c r="K34" i="5"/>
  <c r="N34" i="5" s="1"/>
  <c r="O34" i="5" s="1"/>
  <c r="L35" i="5"/>
  <c r="A36" i="5"/>
  <c r="K35" i="5"/>
  <c r="L36" i="5" l="1"/>
  <c r="A37" i="5"/>
  <c r="K36" i="5"/>
  <c r="N35" i="5"/>
  <c r="O35" i="5" s="1"/>
  <c r="L37" i="5" l="1"/>
  <c r="K37" i="5"/>
  <c r="N36" i="5"/>
  <c r="O36" i="5" s="1"/>
  <c r="N37" i="5" l="1"/>
  <c r="N38" i="5" s="1"/>
  <c r="O37" i="5" l="1"/>
  <c r="O38" i="5" s="1"/>
  <c r="Q4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（株）ベネッセコーポレーション</author>
    <author>(株)ベネッセコーポレーション</author>
  </authors>
  <commentList>
    <comment ref="G3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ファイル名から
氏名を取得して、
表示されます。</t>
        </r>
      </text>
    </comment>
    <comment ref="G4" authorId="0" shapeId="0" xr:uid="{00000000-0006-0000-02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ファイル名から、
月を取得して、
『マスタ』シートの
開始日・終了日が
表示されます。</t>
        </r>
      </text>
    </comment>
    <comment ref="J6" authorId="1" shapeId="0" xr:uid="{00000000-0006-0000-02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休憩時間数</t>
        </r>
      </text>
    </comment>
    <comment ref="K6" authorId="0" shapeId="0" xr:uid="{00000000-0006-0000-0200-00000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1を入力すると
休日扱い
</t>
        </r>
      </text>
    </comment>
    <comment ref="L6" authorId="0" shapeId="0" xr:uid="{00000000-0006-0000-02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月毎の行数調整
</t>
        </r>
      </text>
    </comment>
    <comment ref="A7" authorId="0" shapeId="0" xr:uid="{00000000-0006-0000-02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ファイル名から、
月を取得して、
『マスタ』シートの
開始日・終了日が
表示されます。</t>
        </r>
      </text>
    </comment>
    <comment ref="K9" authorId="0" shapeId="0" xr:uid="{00000000-0006-0000-02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日付のシリアル値が
1か7もしくは、
マスタの祝日に
該当する場合は、
1を表示させる。
また、このセルが
『1』の場合は、
ブルーの網かけを
設定する。</t>
        </r>
      </text>
    </comment>
    <comment ref="L9" authorId="0" shapeId="0" xr:uid="{00000000-0006-0000-0200-000008000000}">
      <text>
        <r>
          <rPr>
            <b/>
            <sz val="9"/>
            <color indexed="81"/>
            <rFont val="ＭＳ Ｐゴシック"/>
            <family val="3"/>
            <charset val="128"/>
          </rPr>
          <t>開始日（セル：A7）と
日付を比較し、
このセルが、
『1』の場合は、
網かけとフォント色を
グレーに設定する。</t>
        </r>
      </text>
    </comment>
  </commentList>
</comments>
</file>

<file path=xl/sharedStrings.xml><?xml version="1.0" encoding="utf-8"?>
<sst xmlns="http://schemas.openxmlformats.org/spreadsheetml/2006/main" count="156" uniqueCount="90">
  <si>
    <t>日付</t>
    <rPh sb="0" eb="2">
      <t>ヒヅケ</t>
    </rPh>
    <phoneticPr fontId="2"/>
  </si>
  <si>
    <t>曜日</t>
    <rPh sb="0" eb="2">
      <t>ヨウビ</t>
    </rPh>
    <phoneticPr fontId="2"/>
  </si>
  <si>
    <t>木</t>
  </si>
  <si>
    <t>金</t>
  </si>
  <si>
    <t>土</t>
  </si>
  <si>
    <t>日</t>
  </si>
  <si>
    <t>月</t>
  </si>
  <si>
    <t>火</t>
  </si>
  <si>
    <t>水</t>
  </si>
  <si>
    <t>作業者</t>
    <rPh sb="0" eb="3">
      <t>サギョウシャ</t>
    </rPh>
    <phoneticPr fontId="2"/>
  </si>
  <si>
    <t>作業年月</t>
    <rPh sb="0" eb="2">
      <t>サギョウキ</t>
    </rPh>
    <rPh sb="2" eb="3">
      <t>ネン</t>
    </rPh>
    <rPh sb="3" eb="4">
      <t>ツキ</t>
    </rPh>
    <phoneticPr fontId="2"/>
  </si>
  <si>
    <t>記入要領</t>
    <rPh sb="0" eb="2">
      <t>キニュウ</t>
    </rPh>
    <rPh sb="2" eb="4">
      <t>ヨウリョウ</t>
    </rPh>
    <phoneticPr fontId="2"/>
  </si>
  <si>
    <t>・</t>
    <phoneticPr fontId="2"/>
  </si>
  <si>
    <t>合計</t>
    <rPh sb="0" eb="2">
      <t>ゴウケイ</t>
    </rPh>
    <phoneticPr fontId="2"/>
  </si>
  <si>
    <t xml:space="preserve">直接作業時間 ： 高ゼミオンデマンド作業システムサポート業務に関する作業を行った時間 </t>
    <rPh sb="0" eb="2">
      <t>チョクセツ</t>
    </rPh>
    <rPh sb="2" eb="4">
      <t>サギョウ</t>
    </rPh>
    <rPh sb="4" eb="6">
      <t>ジカン</t>
    </rPh>
    <rPh sb="28" eb="30">
      <t>ギョウム</t>
    </rPh>
    <rPh sb="31" eb="32">
      <t>カン</t>
    </rPh>
    <rPh sb="34" eb="36">
      <t>サギョウ</t>
    </rPh>
    <rPh sb="37" eb="38">
      <t>オコナ</t>
    </rPh>
    <rPh sb="40" eb="42">
      <t>ジカン</t>
    </rPh>
    <phoneticPr fontId="2"/>
  </si>
  <si>
    <t>直接
作業時間</t>
    <rPh sb="0" eb="2">
      <t>チョクセツ</t>
    </rPh>
    <rPh sb="3" eb="5">
      <t>サギョウ</t>
    </rPh>
    <rPh sb="5" eb="7">
      <t>ジカン</t>
    </rPh>
    <phoneticPr fontId="2"/>
  </si>
  <si>
    <t>祝日</t>
    <rPh sb="0" eb="2">
      <t>シュクジツ</t>
    </rPh>
    <phoneticPr fontId="2"/>
  </si>
  <si>
    <t>別作業内容１</t>
    <rPh sb="0" eb="1">
      <t>ベツ</t>
    </rPh>
    <rPh sb="1" eb="3">
      <t>サギョウ</t>
    </rPh>
    <rPh sb="3" eb="5">
      <t>ナイヨウ</t>
    </rPh>
    <phoneticPr fontId="2"/>
  </si>
  <si>
    <t>別作業時間１</t>
    <rPh sb="0" eb="1">
      <t>ベツ</t>
    </rPh>
    <rPh sb="1" eb="3">
      <t>サギョウ</t>
    </rPh>
    <rPh sb="3" eb="5">
      <t>ジカン</t>
    </rPh>
    <phoneticPr fontId="2"/>
  </si>
  <si>
    <t>別作業内容２</t>
    <rPh sb="0" eb="1">
      <t>ベツ</t>
    </rPh>
    <rPh sb="1" eb="3">
      <t>サギョウ</t>
    </rPh>
    <rPh sb="3" eb="5">
      <t>ナイヨウ</t>
    </rPh>
    <phoneticPr fontId="2"/>
  </si>
  <si>
    <t>別作業時間２</t>
    <rPh sb="0" eb="1">
      <t>ベツ</t>
    </rPh>
    <rPh sb="1" eb="3">
      <t>サギョウ</t>
    </rPh>
    <rPh sb="3" eb="5">
      <t>ジカン</t>
    </rPh>
    <phoneticPr fontId="2"/>
  </si>
  <si>
    <t>別作業内容３</t>
    <rPh sb="0" eb="1">
      <t>ベツ</t>
    </rPh>
    <rPh sb="1" eb="3">
      <t>サギョウ</t>
    </rPh>
    <rPh sb="3" eb="5">
      <t>ナイヨウ</t>
    </rPh>
    <phoneticPr fontId="2"/>
  </si>
  <si>
    <t>別作業時間３</t>
    <rPh sb="0" eb="1">
      <t>ベツ</t>
    </rPh>
    <rPh sb="1" eb="3">
      <t>サギョウ</t>
    </rPh>
    <rPh sb="3" eb="5">
      <t>ジカン</t>
    </rPh>
    <phoneticPr fontId="2"/>
  </si>
  <si>
    <t>高ゼミオンデマンド　作業時間</t>
    <rPh sb="0" eb="1">
      <t>コウ</t>
    </rPh>
    <rPh sb="10" eb="12">
      <t>サギョウ</t>
    </rPh>
    <rPh sb="12" eb="14">
      <t>ジカン</t>
    </rPh>
    <phoneticPr fontId="2"/>
  </si>
  <si>
    <t>総作業時間</t>
    <rPh sb="0" eb="1">
      <t>ソウ</t>
    </rPh>
    <rPh sb="1" eb="3">
      <t>サギョウ</t>
    </rPh>
    <rPh sb="3" eb="5">
      <t>ジカン</t>
    </rPh>
    <phoneticPr fontId="2"/>
  </si>
  <si>
    <t>残業時間</t>
    <rPh sb="0" eb="2">
      <t>ザンギョウ</t>
    </rPh>
    <rPh sb="2" eb="4">
      <t>ジカン</t>
    </rPh>
    <phoneticPr fontId="2"/>
  </si>
  <si>
    <t>その他作業時間</t>
    <rPh sb="2" eb="3">
      <t>タ</t>
    </rPh>
    <rPh sb="3" eb="5">
      <t>サギョウ</t>
    </rPh>
    <rPh sb="5" eb="7">
      <t>ジカン</t>
    </rPh>
    <phoneticPr fontId="2"/>
  </si>
  <si>
    <t>総残業時間</t>
    <rPh sb="0" eb="1">
      <t>ソウ</t>
    </rPh>
    <rPh sb="1" eb="3">
      <t>ザンギョウ</t>
    </rPh>
    <rPh sb="3" eb="5">
      <t>ジカン</t>
    </rPh>
    <phoneticPr fontId="2"/>
  </si>
  <si>
    <t>月</t>
    <rPh sb="0" eb="1">
      <t>ツキ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</si>
  <si>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</si>
  <si>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</si>
  <si>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</si>
  <si>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</si>
  <si>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</si>
  <si>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</si>
  <si>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</si>
  <si>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</si>
  <si>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</si>
  <si>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</si>
  <si>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</si>
  <si>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</si>
  <si>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</si>
  <si>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</si>
  <si>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～</t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</si>
  <si>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</si>
  <si>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</si>
  <si>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開　始　時　間 ： 作業を開始した時間</t>
    <rPh sb="0" eb="1">
      <t>カイ</t>
    </rPh>
    <rPh sb="2" eb="3">
      <t>ハジメ</t>
    </rPh>
    <rPh sb="4" eb="5">
      <t>トキ</t>
    </rPh>
    <rPh sb="6" eb="7">
      <t>アイダ</t>
    </rPh>
    <rPh sb="10" eb="12">
      <t>サギョウ</t>
    </rPh>
    <rPh sb="13" eb="15">
      <t>カイシ</t>
    </rPh>
    <rPh sb="17" eb="19">
      <t>ジカン</t>
    </rPh>
    <phoneticPr fontId="2"/>
  </si>
  <si>
    <t>終　了　時　間 ： 作業を終了した時間</t>
    <rPh sb="0" eb="1">
      <t>シュウ</t>
    </rPh>
    <rPh sb="2" eb="3">
      <t>リョウ</t>
    </rPh>
    <rPh sb="4" eb="5">
      <t>トキ</t>
    </rPh>
    <rPh sb="6" eb="7">
      <t>アイダ</t>
    </rPh>
    <rPh sb="10" eb="12">
      <t>サギョウ</t>
    </rPh>
    <rPh sb="13" eb="15">
      <t>シュウリョウ</t>
    </rPh>
    <rPh sb="17" eb="19">
      <t>ジカン</t>
    </rPh>
    <phoneticPr fontId="2"/>
  </si>
  <si>
    <t>　　　　　　　　　　　ただし、作業時間内の休憩時間（昼休みなど）、請求対象とならない時間（自社作業など）を除く</t>
    <phoneticPr fontId="2"/>
  </si>
  <si>
    <t>休　日　時　間 ： 使用しない</t>
    <rPh sb="0" eb="1">
      <t>キュウ</t>
    </rPh>
    <rPh sb="2" eb="3">
      <t>ヒ</t>
    </rPh>
    <rPh sb="4" eb="5">
      <t>ジ</t>
    </rPh>
    <rPh sb="6" eb="7">
      <t>アイダ</t>
    </rPh>
    <rPh sb="10" eb="12">
      <t>シヨウ</t>
    </rPh>
    <phoneticPr fontId="2"/>
  </si>
  <si>
    <t>深　夜　時　間 ： 使用しない</t>
    <rPh sb="0" eb="1">
      <t>シン</t>
    </rPh>
    <rPh sb="2" eb="3">
      <t>ヨル</t>
    </rPh>
    <rPh sb="4" eb="5">
      <t>トキ</t>
    </rPh>
    <rPh sb="6" eb="7">
      <t>アイダ</t>
    </rPh>
    <rPh sb="10" eb="12">
      <t>シヨウ</t>
    </rPh>
    <phoneticPr fontId="2"/>
  </si>
  <si>
    <t>高ゼミオンデマンド作業時間表</t>
    <phoneticPr fontId="2"/>
  </si>
  <si>
    <t>ピープルソフトウェア株式会社</t>
    <rPh sb="10" eb="12">
      <t>カブシキ</t>
    </rPh>
    <rPh sb="12" eb="14">
      <t>カイシャ</t>
    </rPh>
    <phoneticPr fontId="2"/>
  </si>
  <si>
    <t>作業者</t>
    <rPh sb="0" eb="3">
      <t>サギョウシャ</t>
    </rPh>
    <phoneticPr fontId="2"/>
  </si>
  <si>
    <t>作業年月</t>
    <rPh sb="0" eb="2">
      <t>サギョウキ</t>
    </rPh>
    <rPh sb="2" eb="3">
      <t>ネン</t>
    </rPh>
    <rPh sb="3" eb="4">
      <t>ツキ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</si>
  <si>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</si>
  <si>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</si>
  <si>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休日時間</t>
    <rPh sb="0" eb="2">
      <t>キュウジツ</t>
    </rPh>
    <rPh sb="2" eb="4">
      <t>ジカン</t>
    </rPh>
    <phoneticPr fontId="2"/>
  </si>
  <si>
    <t>深夜時間</t>
    <rPh sb="0" eb="2">
      <t>シンヤ</t>
    </rPh>
    <rPh sb="2" eb="4">
      <t>ジカン</t>
    </rPh>
    <phoneticPr fontId="2"/>
  </si>
  <si>
    <t>翌2:00</t>
    <rPh sb="0" eb="1">
      <t>ヨク</t>
    </rPh>
    <phoneticPr fontId="2"/>
  </si>
  <si>
    <t>木</t>
    <rPh sb="0" eb="1">
      <t>モク</t>
    </rPh>
    <phoneticPr fontId="2"/>
  </si>
  <si>
    <t>記入要領</t>
    <rPh sb="0" eb="2">
      <t>キニュウ</t>
    </rPh>
    <rPh sb="2" eb="4">
      <t>ヨウリョウ</t>
    </rPh>
    <phoneticPr fontId="2"/>
  </si>
  <si>
    <t>XX　XX</t>
    <phoneticPr fontId="2"/>
  </si>
  <si>
    <t>作業内容</t>
    <rPh sb="0" eb="2">
      <t>サギョウ</t>
    </rPh>
    <rPh sb="2" eb="4">
      <t>ナイヨウ</t>
    </rPh>
    <phoneticPr fontId="2"/>
  </si>
  <si>
    <t>高ゼミオンデマンド作業</t>
    <rPh sb="0" eb="1">
      <t>コウ</t>
    </rPh>
    <rPh sb="9" eb="11">
      <t>サギョウ</t>
    </rPh>
    <phoneticPr fontId="2"/>
  </si>
  <si>
    <t>↓オンデマンド以外の作業が発生した場合に、使用してください。↓</t>
    <rPh sb="7" eb="9">
      <t>イガイ</t>
    </rPh>
    <rPh sb="10" eb="12">
      <t>サギョウ</t>
    </rPh>
    <rPh sb="13" eb="15">
      <t>ハッセイ</t>
    </rPh>
    <rPh sb="17" eb="19">
      <t>バアイ</t>
    </rPh>
    <rPh sb="21" eb="23">
      <t>シヨウ</t>
    </rPh>
    <phoneticPr fontId="2"/>
  </si>
  <si>
    <t>詳細（成果物など）</t>
    <rPh sb="0" eb="2">
      <t>ショウサイ</t>
    </rPh>
    <rPh sb="3" eb="6">
      <t>セイカブツ</t>
    </rPh>
    <phoneticPr fontId="2"/>
  </si>
  <si>
    <t>確認印：</t>
    <rPh sb="0" eb="3">
      <t>カクニンイン</t>
    </rPh>
    <phoneticPr fontId="2"/>
  </si>
  <si>
    <t xml:space="preserve">直接作業時間 ： ソフトウェア開発支援業務に関する作業を行った時間 </t>
    <rPh sb="0" eb="2">
      <t>チョクセツ</t>
    </rPh>
    <rPh sb="2" eb="4">
      <t>サギョウ</t>
    </rPh>
    <rPh sb="4" eb="6">
      <t>ジカン</t>
    </rPh>
    <rPh sb="15" eb="17">
      <t>カイハツ</t>
    </rPh>
    <rPh sb="17" eb="19">
      <t>シエン</t>
    </rPh>
    <rPh sb="19" eb="21">
      <t>ギョウム</t>
    </rPh>
    <rPh sb="22" eb="23">
      <t>カン</t>
    </rPh>
    <rPh sb="25" eb="27">
      <t>サギョウ</t>
    </rPh>
    <rPh sb="28" eb="29">
      <t>オコナ</t>
    </rPh>
    <rPh sb="31" eb="33">
      <t>ジカン</t>
    </rPh>
    <phoneticPr fontId="2"/>
  </si>
  <si>
    <t>日本システム技術株式会社　宮川　直樹</t>
    <rPh sb="0" eb="2">
      <t>ニホン</t>
    </rPh>
    <rPh sb="6" eb="8">
      <t>ギジュツ</t>
    </rPh>
    <rPh sb="8" eb="10">
      <t>カブシキ</t>
    </rPh>
    <rPh sb="10" eb="12">
      <t>カイシャ</t>
    </rPh>
    <rPh sb="13" eb="15">
      <t>ミヤガワ</t>
    </rPh>
    <rPh sb="16" eb="18">
      <t>ナオキ</t>
    </rPh>
    <phoneticPr fontId="2"/>
  </si>
  <si>
    <t>休憩時間</t>
  </si>
  <si>
    <t>営業日</t>
    <rPh sb="0" eb="3">
      <t>エイギョウビ</t>
    </rPh>
    <phoneticPr fontId="2"/>
  </si>
  <si>
    <t>標準稼働</t>
    <rPh sb="0" eb="2">
      <t>ヒョウジュン</t>
    </rPh>
    <rPh sb="2" eb="4">
      <t>カドウ</t>
    </rPh>
    <phoneticPr fontId="2"/>
  </si>
  <si>
    <t>稼働上限</t>
    <rPh sb="0" eb="2">
      <t>カドウ</t>
    </rPh>
    <rPh sb="2" eb="4">
      <t>ジョウゲン</t>
    </rPh>
    <phoneticPr fontId="2"/>
  </si>
  <si>
    <t>稼働下限</t>
    <rPh sb="0" eb="2">
      <t>カドウ</t>
    </rPh>
    <rPh sb="2" eb="4">
      <t>カゲン</t>
    </rPh>
    <phoneticPr fontId="2"/>
  </si>
  <si>
    <t>かくに</t>
    <phoneticPr fontId="2"/>
  </si>
  <si>
    <t>ソフトウェア開発支援_2020年度03月度作業時間表</t>
    <rPh sb="6" eb="8">
      <t>カイハツ</t>
    </rPh>
    <rPh sb="8" eb="10">
      <t>シエン</t>
    </rPh>
    <rPh sb="15" eb="17">
      <t>ネンド</t>
    </rPh>
    <rPh sb="19" eb="20">
      <t>ガツ</t>
    </rPh>
    <rPh sb="20" eb="21">
      <t>ド</t>
    </rPh>
    <rPh sb="23" eb="24">
      <t>ジ</t>
    </rPh>
    <rPh sb="24" eb="25">
      <t>アイダ</t>
    </rPh>
    <phoneticPr fontId="2"/>
  </si>
  <si>
    <t>2020/03/1～2020/03/31</t>
    <phoneticPr fontId="2"/>
  </si>
  <si>
    <t>忌引の為、休み</t>
    <rPh sb="0" eb="2">
      <t>キビ</t>
    </rPh>
    <rPh sb="3" eb="4">
      <t>タメ</t>
    </rPh>
    <rPh sb="5" eb="6">
      <t>ヤス</t>
    </rPh>
    <phoneticPr fontId="2"/>
  </si>
  <si>
    <t>運用テスト発生故障横並び確認対応</t>
  </si>
  <si>
    <t>運用テスト発生故障横並び確認対応</t>
    <rPh sb="0" eb="2">
      <t>ウンヨウ</t>
    </rPh>
    <rPh sb="5" eb="7">
      <t>ハッセイ</t>
    </rPh>
    <rPh sb="7" eb="9">
      <t>コショウ</t>
    </rPh>
    <rPh sb="9" eb="11">
      <t>ヨコナラ</t>
    </rPh>
    <rPh sb="12" eb="14">
      <t>カクニン</t>
    </rPh>
    <rPh sb="14" eb="16">
      <t>タイオウ</t>
    </rPh>
    <phoneticPr fontId="2"/>
  </si>
  <si>
    <t>運用テスト発生故障横並び確認対応。PM以降、忌引休</t>
    <rPh sb="0" eb="2">
      <t>ウンヨウ</t>
    </rPh>
    <rPh sb="5" eb="7">
      <t>ハッセイ</t>
    </rPh>
    <rPh sb="7" eb="9">
      <t>コショウ</t>
    </rPh>
    <rPh sb="9" eb="11">
      <t>ヨコナラ</t>
    </rPh>
    <rPh sb="12" eb="14">
      <t>カクニン</t>
    </rPh>
    <rPh sb="14" eb="16">
      <t>タイオウ</t>
    </rPh>
    <rPh sb="19" eb="21">
      <t>イコウ</t>
    </rPh>
    <rPh sb="22" eb="24">
      <t>キビキ</t>
    </rPh>
    <rPh sb="24" eb="25">
      <t>キュウ</t>
    </rPh>
    <phoneticPr fontId="2"/>
  </si>
  <si>
    <t>設計書修正</t>
    <rPh sb="0" eb="3">
      <t>セッケイショ</t>
    </rPh>
    <rPh sb="3" eb="5">
      <t>シュウセイ</t>
    </rPh>
    <phoneticPr fontId="2"/>
  </si>
  <si>
    <t>K40~K47-C各設計書の実装差異修正</t>
    <rPh sb="9" eb="10">
      <t>カク</t>
    </rPh>
    <rPh sb="10" eb="13">
      <t>セッケイショ</t>
    </rPh>
    <rPh sb="14" eb="16">
      <t>ジッソウ</t>
    </rPh>
    <rPh sb="16" eb="18">
      <t>サイ</t>
    </rPh>
    <rPh sb="18" eb="20">
      <t>シュウセイ</t>
    </rPh>
    <phoneticPr fontId="2"/>
  </si>
  <si>
    <t>運用テスト強化試験</t>
    <rPh sb="0" eb="2">
      <t>ウンヨウ</t>
    </rPh>
    <rPh sb="5" eb="7">
      <t>キョウカ</t>
    </rPh>
    <rPh sb="7" eb="9">
      <t>シケン</t>
    </rPh>
    <phoneticPr fontId="2"/>
  </si>
  <si>
    <t>本番リリース後調査</t>
    <rPh sb="0" eb="2">
      <t>ホンバン</t>
    </rPh>
    <rPh sb="6" eb="7">
      <t>ゴ</t>
    </rPh>
    <rPh sb="7" eb="9">
      <t>チョウサ</t>
    </rPh>
    <phoneticPr fontId="2"/>
  </si>
  <si>
    <t>Apacheログ不要対象調査対応</t>
    <rPh sb="8" eb="10">
      <t>フヨウ</t>
    </rPh>
    <rPh sb="10" eb="12">
      <t>タイショウ</t>
    </rPh>
    <rPh sb="12" eb="14">
      <t>チョウサ</t>
    </rPh>
    <rPh sb="14" eb="16">
      <t>タイオウ</t>
    </rPh>
    <phoneticPr fontId="2"/>
  </si>
  <si>
    <t>catalinaログ肥大調査</t>
    <phoneticPr fontId="2"/>
  </si>
  <si>
    <t>Apacheログ不要対象調査対応、catalinaログ肥大調査</t>
    <phoneticPr fontId="2"/>
  </si>
  <si>
    <t>検知済エラー調査対応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</si>
</sst>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[h]:mm"/>
    <numFmt numFmtId="178" formatCode="0.00_);[Red]\(0.00\)"/>
    <numFmt numFmtId="179" formatCode="d"/>
    <numFmt numFmtId="180" formatCode="aaa"/>
    <numFmt numFmtId="181" formatCode="[$-411]ggge&quot;年&quot;m&quot;月&quot;d&quot;日&quot;;@"/>
    <numFmt numFmtId="182" formatCode="yyyy/mm/dd"/>
    <numFmt numFmtId="183" formatCode="0.00&quot;h&quot;"/>
    <numFmt numFmtId="184" formatCode="0&quot;日&quot;"/>
    <numFmt numFmtId="185" formatCode="0.0&quot;H&quot;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right" vertical="center"/>
    </xf>
    <xf numFmtId="0" fontId="0" fillId="0" borderId="4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20" fontId="0" fillId="0" borderId="3" xfId="0" applyNumberForma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76" fontId="0" fillId="0" borderId="11" xfId="0" applyNumberFormat="1" applyFill="1" applyBorder="1" applyAlignment="1">
      <alignment horizontal="right" vertical="center"/>
    </xf>
    <xf numFmtId="176" fontId="0" fillId="0" borderId="6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0" fontId="0" fillId="0" borderId="12" xfId="0" applyFill="1" applyBorder="1" applyAlignment="1">
      <alignment vertical="center" shrinkToFit="1"/>
    </xf>
    <xf numFmtId="0" fontId="0" fillId="0" borderId="0" xfId="0" applyFill="1" applyAlignment="1">
      <alignment vertical="center"/>
    </xf>
    <xf numFmtId="20" fontId="3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179" fontId="0" fillId="0" borderId="13" xfId="0" applyNumberFormat="1" applyFill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176" fontId="0" fillId="2" borderId="15" xfId="0" applyNumberForma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6" fillId="0" borderId="0" xfId="0" applyFont="1"/>
    <xf numFmtId="14" fontId="6" fillId="3" borderId="17" xfId="0" applyNumberFormat="1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181" fontId="0" fillId="4" borderId="18" xfId="0" applyNumberFormat="1" applyFill="1" applyBorder="1" applyAlignment="1">
      <alignment horizontal="center" vertical="center" wrapText="1" shrinkToFit="1"/>
    </xf>
    <xf numFmtId="179" fontId="0" fillId="4" borderId="19" xfId="0" applyNumberFormat="1" applyFill="1" applyBorder="1" applyAlignment="1">
      <alignment horizontal="center" vertical="center"/>
    </xf>
    <xf numFmtId="20" fontId="5" fillId="0" borderId="20" xfId="0" applyNumberFormat="1" applyFont="1" applyFill="1" applyBorder="1" applyAlignment="1">
      <alignment horizontal="center" vertical="center"/>
    </xf>
    <xf numFmtId="176" fontId="0" fillId="0" borderId="20" xfId="0" applyNumberForma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20" fontId="5" fillId="0" borderId="3" xfId="0" applyNumberFormat="1" applyFont="1" applyFill="1" applyBorder="1" applyAlignment="1">
      <alignment horizontal="center" vertical="center"/>
    </xf>
    <xf numFmtId="176" fontId="0" fillId="0" borderId="3" xfId="0" applyNumberForma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20" fontId="0" fillId="0" borderId="22" xfId="0" applyNumberFormat="1" applyFill="1" applyBorder="1" applyAlignment="1">
      <alignment horizontal="center" vertical="center"/>
    </xf>
    <xf numFmtId="176" fontId="0" fillId="0" borderId="22" xfId="0" applyNumberFormat="1" applyFill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9" fillId="0" borderId="0" xfId="0" applyNumberFormat="1" applyFont="1" applyFill="1" applyAlignment="1">
      <alignment horizontal="center" vertical="center"/>
    </xf>
    <xf numFmtId="177" fontId="9" fillId="0" borderId="23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5" borderId="24" xfId="0" applyFont="1" applyFill="1" applyBorder="1" applyAlignment="1">
      <alignment horizontal="center" vertical="center"/>
    </xf>
    <xf numFmtId="178" fontId="0" fillId="0" borderId="25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82" fontId="6" fillId="3" borderId="17" xfId="0" applyNumberFormat="1" applyFont="1" applyFill="1" applyBorder="1" applyAlignment="1">
      <alignment horizontal="center"/>
    </xf>
    <xf numFmtId="0" fontId="6" fillId="4" borderId="17" xfId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20" fontId="14" fillId="0" borderId="0" xfId="0" applyNumberFormat="1" applyFont="1" applyAlignment="1">
      <alignment horizontal="center" vertical="center"/>
    </xf>
    <xf numFmtId="177" fontId="13" fillId="0" borderId="0" xfId="0" applyNumberFormat="1" applyFont="1" applyFill="1" applyAlignment="1">
      <alignment vertical="center"/>
    </xf>
    <xf numFmtId="177" fontId="13" fillId="0" borderId="0" xfId="0" applyNumberFormat="1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/>
    <xf numFmtId="183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vertical="center"/>
    </xf>
    <xf numFmtId="176" fontId="0" fillId="0" borderId="17" xfId="0" applyNumberFormat="1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12" fillId="0" borderId="0" xfId="0" applyFont="1"/>
    <xf numFmtId="20" fontId="0" fillId="0" borderId="3" xfId="0" applyNumberFormat="1" applyFont="1" applyFill="1" applyBorder="1" applyAlignment="1">
      <alignment horizontal="center" vertical="center"/>
    </xf>
    <xf numFmtId="179" fontId="0" fillId="9" borderId="13" xfId="0" applyNumberForma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vertical="center"/>
    </xf>
    <xf numFmtId="20" fontId="0" fillId="8" borderId="3" xfId="0" applyNumberFormat="1" applyFont="1" applyFill="1" applyBorder="1" applyAlignment="1">
      <alignment horizontal="center" vertical="center"/>
    </xf>
    <xf numFmtId="183" fontId="0" fillId="8" borderId="2" xfId="0" applyNumberFormat="1" applyFont="1" applyFill="1" applyBorder="1" applyAlignment="1">
      <alignment horizontal="left" vertical="center" wrapText="1"/>
    </xf>
    <xf numFmtId="183" fontId="0" fillId="8" borderId="3" xfId="0" applyNumberFormat="1" applyFill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184" fontId="3" fillId="0" borderId="17" xfId="0" applyNumberFormat="1" applyFont="1" applyBorder="1" applyAlignment="1">
      <alignment vertical="center"/>
    </xf>
    <xf numFmtId="185" fontId="3" fillId="0" borderId="17" xfId="0" applyNumberFormat="1" applyFont="1" applyBorder="1" applyAlignment="1">
      <alignment vertical="center"/>
    </xf>
    <xf numFmtId="0" fontId="0" fillId="8" borderId="5" xfId="0" applyFill="1" applyBorder="1" applyAlignment="1">
      <alignment horizontal="left" vertical="center" shrinkToFit="1"/>
    </xf>
    <xf numFmtId="183" fontId="0" fillId="0" borderId="5" xfId="0" applyNumberFormat="1" applyFill="1" applyBorder="1" applyAlignment="1">
      <alignment horizontal="left" vertical="center" shrinkToFit="1"/>
    </xf>
    <xf numFmtId="183" fontId="0" fillId="0" borderId="2" xfId="0" applyNumberFormat="1" applyFont="1" applyFill="1" applyBorder="1" applyAlignment="1">
      <alignment horizontal="left" vertical="center" shrinkToFit="1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81" fontId="0" fillId="0" borderId="29" xfId="0" applyNumberFormat="1" applyBorder="1" applyAlignment="1">
      <alignment horizontal="left" vertical="center" shrinkToFit="1"/>
    </xf>
    <xf numFmtId="181" fontId="0" fillId="0" borderId="18" xfId="0" applyNumberFormat="1" applyBorder="1" applyAlignment="1">
      <alignment horizontal="left" vertical="center" shrinkToFit="1"/>
    </xf>
    <xf numFmtId="181" fontId="0" fillId="0" borderId="30" xfId="0" applyNumberFormat="1" applyBorder="1" applyAlignment="1">
      <alignment horizontal="left" vertical="center" shrinkToFi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5" borderId="36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9" xfId="0" applyFill="1" applyBorder="1" applyAlignment="1">
      <alignment horizontal="left" vertical="center"/>
    </xf>
    <xf numFmtId="0" fontId="0" fillId="5" borderId="40" xfId="0" applyFill="1" applyBorder="1" applyAlignment="1">
      <alignment horizontal="left" vertical="center"/>
    </xf>
    <xf numFmtId="0" fontId="10" fillId="0" borderId="3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181" fontId="0" fillId="4" borderId="29" xfId="0" applyNumberFormat="1" applyFill="1" applyBorder="1" applyAlignment="1">
      <alignment horizontal="center" vertical="center" wrapText="1" shrinkToFit="1"/>
    </xf>
    <xf numFmtId="181" fontId="0" fillId="4" borderId="18" xfId="0" applyNumberFormat="1" applyFill="1" applyBorder="1" applyAlignment="1">
      <alignment horizontal="center" vertical="center" wrapText="1" shrinkToFit="1"/>
    </xf>
    <xf numFmtId="181" fontId="0" fillId="4" borderId="18" xfId="0" applyNumberFormat="1" applyFill="1" applyBorder="1" applyAlignment="1">
      <alignment horizontal="left" vertical="center" wrapText="1" shrinkToFit="1"/>
    </xf>
    <xf numFmtId="181" fontId="0" fillId="4" borderId="30" xfId="0" applyNumberFormat="1" applyFill="1" applyBorder="1" applyAlignment="1">
      <alignment horizontal="left" vertical="center" wrapText="1" shrinkToFit="1"/>
    </xf>
  </cellXfs>
  <cellStyles count="2">
    <cellStyle name="標準" xfId="0" builtinId="0"/>
    <cellStyle name="標準_ADXXXA_高ゼミオンデマンド作業時間表（06月度 通形　藍）" xfId="1" xr:uid="{00000000-0005-0000-0000-000001000000}"/>
  </cellStyles>
  <dxfs count="16"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7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49"/>
  <sheetViews>
    <sheetView showGridLines="0" tabSelected="1" view="pageBreakPreview" zoomScale="70" zoomScaleNormal="90" zoomScaleSheetLayoutView="70" workbookViewId="0">
      <pane ySplit="8" topLeftCell="A22" activePane="bottomLeft" state="frozen"/>
      <selection pane="bottomLeft" activeCell="E33" sqref="E33"/>
    </sheetView>
  </sheetViews>
  <sheetFormatPr defaultRowHeight="13" x14ac:dyDescent="0.2"/>
  <cols>
    <col min="1" max="1" width="6.08984375" style="1" customWidth="1"/>
    <col min="2" max="2" width="4.08984375" style="1" bestFit="1" customWidth="1"/>
    <col min="3" max="3" width="9.453125" style="1" customWidth="1"/>
    <col min="4" max="4" width="9.6328125" style="1" customWidth="1"/>
    <col min="5" max="5" width="8.6328125" customWidth="1"/>
    <col min="6" max="6" width="28.7265625" customWidth="1"/>
    <col min="7" max="7" width="44.08984375" bestFit="1" customWidth="1"/>
    <col min="8" max="8" width="9.26953125" style="86" customWidth="1"/>
    <col min="9" max="9" width="9" hidden="1" customWidth="1"/>
  </cols>
  <sheetData>
    <row r="1" spans="1:12" ht="15" x14ac:dyDescent="0.35">
      <c r="G1" s="91" t="s">
        <v>67</v>
      </c>
    </row>
    <row r="2" spans="1:12" x14ac:dyDescent="0.2">
      <c r="L2" s="105"/>
    </row>
    <row r="3" spans="1:12" s="3" customFormat="1" ht="16.5" x14ac:dyDescent="0.2">
      <c r="A3" s="112" t="s">
        <v>76</v>
      </c>
      <c r="B3" s="112"/>
      <c r="C3" s="112"/>
      <c r="D3" s="112"/>
      <c r="E3" s="112"/>
      <c r="F3" s="112"/>
      <c r="G3" s="112"/>
      <c r="H3" s="81"/>
      <c r="J3" s="98" t="s">
        <v>71</v>
      </c>
      <c r="K3" s="99">
        <v>21</v>
      </c>
    </row>
    <row r="4" spans="1:12" s="3" customFormat="1" ht="24" customHeight="1" x14ac:dyDescent="0.2">
      <c r="A4" s="2"/>
      <c r="B4" s="2"/>
      <c r="C4" s="2"/>
      <c r="D4" s="2"/>
      <c r="H4" s="81"/>
      <c r="J4" s="98" t="s">
        <v>72</v>
      </c>
      <c r="K4" s="100">
        <f>K3*8</f>
        <v>168</v>
      </c>
    </row>
    <row r="5" spans="1:12" s="3" customFormat="1" ht="24" customHeight="1" x14ac:dyDescent="0.2">
      <c r="A5" s="114" t="s">
        <v>9</v>
      </c>
      <c r="B5" s="115"/>
      <c r="C5" s="116"/>
      <c r="D5" s="109" t="s">
        <v>69</v>
      </c>
      <c r="E5" s="110"/>
      <c r="F5" s="110"/>
      <c r="G5" s="111"/>
      <c r="H5" s="81"/>
      <c r="J5" s="98" t="s">
        <v>73</v>
      </c>
      <c r="K5" s="100">
        <f>K4+10</f>
        <v>178</v>
      </c>
    </row>
    <row r="6" spans="1:12" s="3" customFormat="1" ht="24" customHeight="1" x14ac:dyDescent="0.2">
      <c r="A6" s="117" t="s">
        <v>10</v>
      </c>
      <c r="B6" s="118"/>
      <c r="C6" s="119"/>
      <c r="D6" s="106" t="s">
        <v>77</v>
      </c>
      <c r="E6" s="107"/>
      <c r="F6" s="107"/>
      <c r="G6" s="108"/>
      <c r="H6" s="81"/>
      <c r="J6" s="98" t="s">
        <v>74</v>
      </c>
      <c r="K6" s="100">
        <f>K4-10</f>
        <v>158</v>
      </c>
      <c r="L6" s="104"/>
    </row>
    <row r="7" spans="1:12" s="3" customFormat="1" ht="16" customHeight="1" x14ac:dyDescent="0.2">
      <c r="A7" s="2"/>
      <c r="B7" s="2"/>
      <c r="C7" s="2"/>
      <c r="D7" s="2"/>
      <c r="H7" s="81"/>
    </row>
    <row r="8" spans="1:12" s="5" customFormat="1" ht="22" x14ac:dyDescent="0.2">
      <c r="A8" s="12" t="s">
        <v>0</v>
      </c>
      <c r="B8" s="13" t="s">
        <v>1</v>
      </c>
      <c r="C8" s="13" t="s">
        <v>44</v>
      </c>
      <c r="D8" s="13" t="s">
        <v>45</v>
      </c>
      <c r="E8" s="17" t="s">
        <v>15</v>
      </c>
      <c r="F8" s="14" t="s">
        <v>63</v>
      </c>
      <c r="G8" s="14" t="s">
        <v>66</v>
      </c>
      <c r="H8" s="82"/>
      <c r="J8" s="5" t="s">
        <v>70</v>
      </c>
    </row>
    <row r="9" spans="1:12" s="25" customFormat="1" x14ac:dyDescent="0.2">
      <c r="A9" s="93">
        <v>43891</v>
      </c>
      <c r="B9" s="29">
        <f>A9</f>
        <v>43891</v>
      </c>
      <c r="C9" s="95"/>
      <c r="D9" s="95"/>
      <c r="E9" s="97"/>
      <c r="F9" s="96"/>
      <c r="G9" s="101"/>
      <c r="H9" s="83"/>
      <c r="J9" s="92">
        <v>4.1666666666666664E-2</v>
      </c>
    </row>
    <row r="10" spans="1:12" s="25" customFormat="1" x14ac:dyDescent="0.2">
      <c r="A10" s="93">
        <f>A9+1</f>
        <v>43892</v>
      </c>
      <c r="B10" s="29">
        <f t="shared" ref="B10:B37" si="0">A10</f>
        <v>43892</v>
      </c>
      <c r="C10" s="92">
        <v>0.375</v>
      </c>
      <c r="D10" s="92">
        <v>0.75</v>
      </c>
      <c r="E10" s="92">
        <f t="shared" ref="E10" si="1">D10-C10-J10</f>
        <v>0.33333333333333331</v>
      </c>
      <c r="F10" s="103" t="s">
        <v>84</v>
      </c>
      <c r="G10" s="102" t="s">
        <v>79</v>
      </c>
      <c r="H10" s="83"/>
      <c r="I10" s="87"/>
      <c r="J10" s="92">
        <v>4.1666666666666664E-2</v>
      </c>
    </row>
    <row r="11" spans="1:12" s="25" customFormat="1" x14ac:dyDescent="0.2">
      <c r="A11" s="93">
        <f t="shared" ref="A11:A17" si="2">A10+1</f>
        <v>43893</v>
      </c>
      <c r="B11" s="29">
        <f t="shared" si="0"/>
        <v>43893</v>
      </c>
      <c r="C11" s="92">
        <v>0.375</v>
      </c>
      <c r="D11" s="92">
        <v>0.75</v>
      </c>
      <c r="E11" s="92">
        <f t="shared" ref="E11:E14" si="3">D11-C11-J11</f>
        <v>0.33333333333333331</v>
      </c>
      <c r="F11" s="103" t="s">
        <v>84</v>
      </c>
      <c r="G11" s="102" t="s">
        <v>79</v>
      </c>
      <c r="H11" s="83"/>
      <c r="J11" s="92">
        <v>4.1666666666666664E-2</v>
      </c>
    </row>
    <row r="12" spans="1:12" s="25" customFormat="1" x14ac:dyDescent="0.2">
      <c r="A12" s="93">
        <f t="shared" si="2"/>
        <v>43894</v>
      </c>
      <c r="B12" s="29">
        <f t="shared" si="0"/>
        <v>43894</v>
      </c>
      <c r="C12" s="92">
        <v>0.375</v>
      </c>
      <c r="D12" s="92">
        <v>0.75</v>
      </c>
      <c r="E12" s="92">
        <f t="shared" si="3"/>
        <v>0.33333333333333331</v>
      </c>
      <c r="F12" s="103" t="s">
        <v>84</v>
      </c>
      <c r="G12" s="102" t="s">
        <v>79</v>
      </c>
      <c r="H12" s="83"/>
      <c r="J12" s="92">
        <v>4.1666666666666664E-2</v>
      </c>
    </row>
    <row r="13" spans="1:12" s="25" customFormat="1" x14ac:dyDescent="0.2">
      <c r="A13" s="93">
        <f t="shared" si="2"/>
        <v>43895</v>
      </c>
      <c r="B13" s="29">
        <f t="shared" si="0"/>
        <v>43895</v>
      </c>
      <c r="C13" s="92">
        <v>0.375</v>
      </c>
      <c r="D13" s="92">
        <v>0.77083333333333337</v>
      </c>
      <c r="E13" s="92">
        <f t="shared" si="3"/>
        <v>0.35416666666666669</v>
      </c>
      <c r="F13" s="103" t="s">
        <v>84</v>
      </c>
      <c r="G13" s="102" t="s">
        <v>79</v>
      </c>
      <c r="H13" s="83"/>
      <c r="J13" s="92">
        <v>4.1666666666666664E-2</v>
      </c>
    </row>
    <row r="14" spans="1:12" s="25" customFormat="1" x14ac:dyDescent="0.2">
      <c r="A14" s="93">
        <f t="shared" si="2"/>
        <v>43896</v>
      </c>
      <c r="B14" s="29">
        <f t="shared" si="0"/>
        <v>43896</v>
      </c>
      <c r="C14" s="92">
        <v>0.375</v>
      </c>
      <c r="D14" s="92">
        <v>0.75</v>
      </c>
      <c r="E14" s="92">
        <f t="shared" si="3"/>
        <v>0.33333333333333331</v>
      </c>
      <c r="F14" s="103" t="s">
        <v>84</v>
      </c>
      <c r="G14" s="102" t="s">
        <v>79</v>
      </c>
      <c r="H14" s="83"/>
      <c r="J14" s="92">
        <v>4.1666666666666664E-2</v>
      </c>
    </row>
    <row r="15" spans="1:12" s="25" customFormat="1" x14ac:dyDescent="0.2">
      <c r="A15" s="28">
        <f t="shared" si="2"/>
        <v>43897</v>
      </c>
      <c r="B15" s="29">
        <f t="shared" si="0"/>
        <v>43897</v>
      </c>
      <c r="C15" s="95"/>
      <c r="D15" s="95"/>
      <c r="E15" s="97"/>
      <c r="F15" s="96"/>
      <c r="G15" s="101"/>
      <c r="H15" s="83"/>
      <c r="J15" s="92">
        <v>4.1666666666666664E-2</v>
      </c>
    </row>
    <row r="16" spans="1:12" s="25" customFormat="1" x14ac:dyDescent="0.2">
      <c r="A16" s="28">
        <f t="shared" si="2"/>
        <v>43898</v>
      </c>
      <c r="B16" s="29">
        <f t="shared" si="0"/>
        <v>43898</v>
      </c>
      <c r="C16" s="95"/>
      <c r="D16" s="95"/>
      <c r="E16" s="97"/>
      <c r="F16" s="96"/>
      <c r="G16" s="101"/>
      <c r="H16" s="83"/>
      <c r="J16" s="92">
        <v>4.1666666666666664E-2</v>
      </c>
    </row>
    <row r="17" spans="1:10" s="25" customFormat="1" x14ac:dyDescent="0.2">
      <c r="A17" s="28">
        <f t="shared" si="2"/>
        <v>43899</v>
      </c>
      <c r="B17" s="29">
        <f t="shared" si="0"/>
        <v>43899</v>
      </c>
      <c r="C17" s="92">
        <v>0.5625</v>
      </c>
      <c r="D17" s="92">
        <v>0.75</v>
      </c>
      <c r="E17" s="92">
        <f t="shared" ref="E17:E19" si="4">D17-C17-J17</f>
        <v>0.1875</v>
      </c>
      <c r="F17" s="103" t="s">
        <v>84</v>
      </c>
      <c r="G17" s="102" t="s">
        <v>80</v>
      </c>
      <c r="H17" s="83"/>
      <c r="J17" s="92"/>
    </row>
    <row r="18" spans="1:10" s="25" customFormat="1" x14ac:dyDescent="0.2">
      <c r="A18" s="28">
        <f t="shared" ref="A18:A34" si="5">A17+1</f>
        <v>43900</v>
      </c>
      <c r="B18" s="29">
        <f t="shared" si="0"/>
        <v>43900</v>
      </c>
      <c r="C18" s="92">
        <v>0.375</v>
      </c>
      <c r="D18" s="92">
        <v>0.5</v>
      </c>
      <c r="E18" s="92">
        <f t="shared" si="4"/>
        <v>0.125</v>
      </c>
      <c r="F18" s="103" t="s">
        <v>84</v>
      </c>
      <c r="G18" s="102" t="s">
        <v>81</v>
      </c>
      <c r="H18" s="83"/>
      <c r="J18" s="92"/>
    </row>
    <row r="19" spans="1:10" s="25" customFormat="1" x14ac:dyDescent="0.2">
      <c r="A19" s="28">
        <f t="shared" si="5"/>
        <v>43901</v>
      </c>
      <c r="B19" s="29">
        <f t="shared" si="0"/>
        <v>43901</v>
      </c>
      <c r="C19" s="92"/>
      <c r="D19" s="92"/>
      <c r="E19" s="92">
        <f t="shared" si="4"/>
        <v>0</v>
      </c>
      <c r="F19" s="103"/>
      <c r="G19" s="102" t="s">
        <v>78</v>
      </c>
      <c r="H19" s="83"/>
      <c r="J19" s="92"/>
    </row>
    <row r="20" spans="1:10" s="25" customFormat="1" x14ac:dyDescent="0.2">
      <c r="A20" s="28">
        <f t="shared" si="5"/>
        <v>43902</v>
      </c>
      <c r="B20" s="29">
        <f t="shared" si="0"/>
        <v>43902</v>
      </c>
      <c r="C20" s="92"/>
      <c r="D20" s="92"/>
      <c r="E20" s="92">
        <f>D20-C20-J20</f>
        <v>0</v>
      </c>
      <c r="F20" s="103"/>
      <c r="G20" s="102" t="s">
        <v>78</v>
      </c>
      <c r="H20" s="83"/>
      <c r="J20" s="92"/>
    </row>
    <row r="21" spans="1:10" s="25" customFormat="1" x14ac:dyDescent="0.2">
      <c r="A21" s="28">
        <f t="shared" si="5"/>
        <v>43903</v>
      </c>
      <c r="B21" s="29">
        <f t="shared" si="0"/>
        <v>43903</v>
      </c>
      <c r="C21" s="92">
        <v>0.375</v>
      </c>
      <c r="D21" s="92">
        <v>0.75</v>
      </c>
      <c r="E21" s="92">
        <f>D21-C21-J21</f>
        <v>0.33333333333333331</v>
      </c>
      <c r="F21" s="103" t="s">
        <v>82</v>
      </c>
      <c r="G21" s="102" t="s">
        <v>83</v>
      </c>
      <c r="H21" s="83"/>
      <c r="J21" s="92">
        <v>4.1666666666666664E-2</v>
      </c>
    </row>
    <row r="22" spans="1:10" s="25" customFormat="1" x14ac:dyDescent="0.2">
      <c r="A22" s="28">
        <f t="shared" si="5"/>
        <v>43904</v>
      </c>
      <c r="B22" s="29">
        <f t="shared" si="0"/>
        <v>43904</v>
      </c>
      <c r="C22" s="95"/>
      <c r="D22" s="95"/>
      <c r="E22" s="97"/>
      <c r="F22" s="96"/>
      <c r="G22" s="101"/>
      <c r="H22" s="83"/>
      <c r="J22" s="92">
        <v>4.1666666666666664E-2</v>
      </c>
    </row>
    <row r="23" spans="1:10" s="25" customFormat="1" x14ac:dyDescent="0.2">
      <c r="A23" s="28">
        <f t="shared" si="5"/>
        <v>43905</v>
      </c>
      <c r="B23" s="29">
        <f t="shared" si="0"/>
        <v>43905</v>
      </c>
      <c r="C23" s="95"/>
      <c r="D23" s="95"/>
      <c r="E23" s="97"/>
      <c r="F23" s="96"/>
      <c r="G23" s="101"/>
      <c r="H23" s="83"/>
      <c r="J23" s="92">
        <v>4.1666666666666664E-2</v>
      </c>
    </row>
    <row r="24" spans="1:10" s="25" customFormat="1" x14ac:dyDescent="0.2">
      <c r="A24" s="28">
        <f t="shared" si="5"/>
        <v>43906</v>
      </c>
      <c r="B24" s="29">
        <f t="shared" si="0"/>
        <v>43906</v>
      </c>
      <c r="C24" s="92">
        <v>0.375</v>
      </c>
      <c r="D24" s="92">
        <v>0.79166666666666663</v>
      </c>
      <c r="E24" s="92">
        <f>D24-C24-J24</f>
        <v>0.37499999999999994</v>
      </c>
      <c r="F24" s="103" t="s">
        <v>84</v>
      </c>
      <c r="G24" s="102" t="s">
        <v>80</v>
      </c>
      <c r="H24" s="83"/>
      <c r="J24" s="92">
        <v>4.1666666666666664E-2</v>
      </c>
    </row>
    <row r="25" spans="1:10" s="25" customFormat="1" x14ac:dyDescent="0.2">
      <c r="A25" s="28">
        <f t="shared" si="5"/>
        <v>43907</v>
      </c>
      <c r="B25" s="29">
        <f t="shared" si="0"/>
        <v>43907</v>
      </c>
      <c r="C25" s="92">
        <v>0.375</v>
      </c>
      <c r="D25" s="92">
        <v>0.77083333333333337</v>
      </c>
      <c r="E25" s="92">
        <f>D25-C25-J25</f>
        <v>0.35416666666666669</v>
      </c>
      <c r="F25" s="103" t="s">
        <v>84</v>
      </c>
      <c r="G25" s="102" t="s">
        <v>80</v>
      </c>
      <c r="H25" s="83"/>
      <c r="J25" s="92">
        <v>4.1666666666666664E-2</v>
      </c>
    </row>
    <row r="26" spans="1:10" s="25" customFormat="1" x14ac:dyDescent="0.2">
      <c r="A26" s="28">
        <f t="shared" si="5"/>
        <v>43908</v>
      </c>
      <c r="B26" s="29">
        <f t="shared" si="0"/>
        <v>43908</v>
      </c>
      <c r="C26" s="92">
        <v>0.375</v>
      </c>
      <c r="D26" s="92">
        <v>0.75</v>
      </c>
      <c r="E26" s="92">
        <f>D26-C26-J26</f>
        <v>0.33333333333333331</v>
      </c>
      <c r="F26" s="103" t="s">
        <v>84</v>
      </c>
      <c r="G26" s="102" t="s">
        <v>80</v>
      </c>
      <c r="H26" s="83"/>
      <c r="J26" s="92">
        <v>4.1666666666666664E-2</v>
      </c>
    </row>
    <row r="27" spans="1:10" s="25" customFormat="1" x14ac:dyDescent="0.2">
      <c r="A27" s="28">
        <f t="shared" si="5"/>
        <v>43909</v>
      </c>
      <c r="B27" s="29">
        <f t="shared" si="0"/>
        <v>43909</v>
      </c>
      <c r="C27" s="92">
        <v>0.375</v>
      </c>
      <c r="D27" s="92">
        <v>0.75</v>
      </c>
      <c r="E27" s="92">
        <f t="shared" ref="E27" si="6">D27-C27-J27</f>
        <v>0.33333333333333331</v>
      </c>
      <c r="F27" s="103" t="s">
        <v>84</v>
      </c>
      <c r="G27" s="102" t="s">
        <v>80</v>
      </c>
      <c r="H27" s="83"/>
      <c r="J27" s="92">
        <v>4.1666666666666664E-2</v>
      </c>
    </row>
    <row r="28" spans="1:10" s="25" customFormat="1" x14ac:dyDescent="0.2">
      <c r="A28" s="28">
        <f t="shared" si="5"/>
        <v>43910</v>
      </c>
      <c r="B28" s="29">
        <f t="shared" si="0"/>
        <v>43910</v>
      </c>
      <c r="C28" s="95"/>
      <c r="D28" s="95"/>
      <c r="E28" s="97"/>
      <c r="F28" s="96"/>
      <c r="G28" s="101"/>
      <c r="H28" s="83"/>
      <c r="J28" s="92">
        <v>4.1666666666666664E-2</v>
      </c>
    </row>
    <row r="29" spans="1:10" s="25" customFormat="1" x14ac:dyDescent="0.2">
      <c r="A29" s="28">
        <f t="shared" si="5"/>
        <v>43911</v>
      </c>
      <c r="B29" s="29">
        <f t="shared" si="0"/>
        <v>43911</v>
      </c>
      <c r="C29" s="95"/>
      <c r="D29" s="95"/>
      <c r="E29" s="97"/>
      <c r="F29" s="96"/>
      <c r="G29" s="101"/>
      <c r="H29" s="83"/>
      <c r="J29" s="92">
        <v>4.1666666666666664E-2</v>
      </c>
    </row>
    <row r="30" spans="1:10" s="25" customFormat="1" x14ac:dyDescent="0.2">
      <c r="A30" s="28">
        <f t="shared" si="5"/>
        <v>43912</v>
      </c>
      <c r="B30" s="29">
        <f t="shared" si="0"/>
        <v>43912</v>
      </c>
      <c r="C30" s="95"/>
      <c r="D30" s="95"/>
      <c r="E30" s="97"/>
      <c r="F30" s="96"/>
      <c r="G30" s="101"/>
      <c r="H30" s="83"/>
      <c r="J30" s="92">
        <v>4.1666666666666664E-2</v>
      </c>
    </row>
    <row r="31" spans="1:10" s="25" customFormat="1" x14ac:dyDescent="0.2">
      <c r="A31" s="28">
        <f t="shared" si="5"/>
        <v>43913</v>
      </c>
      <c r="B31" s="29">
        <f t="shared" si="0"/>
        <v>43913</v>
      </c>
      <c r="C31" s="92">
        <v>0.375</v>
      </c>
      <c r="D31" s="92">
        <v>0.79166666666666663</v>
      </c>
      <c r="E31" s="92">
        <f t="shared" ref="E31:E32" si="7">D31-C31-J31</f>
        <v>0.37499999999999994</v>
      </c>
      <c r="F31" s="103" t="s">
        <v>85</v>
      </c>
      <c r="G31" s="102" t="s">
        <v>86</v>
      </c>
      <c r="H31" s="83"/>
      <c r="J31" s="92">
        <v>4.1666666666666664E-2</v>
      </c>
    </row>
    <row r="32" spans="1:10" s="25" customFormat="1" x14ac:dyDescent="0.2">
      <c r="A32" s="28">
        <f t="shared" si="5"/>
        <v>43914</v>
      </c>
      <c r="B32" s="29">
        <f t="shared" si="0"/>
        <v>43914</v>
      </c>
      <c r="C32" s="92">
        <v>0.375</v>
      </c>
      <c r="D32" s="92">
        <v>0.75</v>
      </c>
      <c r="E32" s="92">
        <f t="shared" si="7"/>
        <v>0.33333333333333331</v>
      </c>
      <c r="F32" s="103" t="s">
        <v>85</v>
      </c>
      <c r="G32" s="102" t="s">
        <v>88</v>
      </c>
      <c r="H32" s="83"/>
      <c r="J32" s="92">
        <v>4.1666666666666664E-2</v>
      </c>
    </row>
    <row r="33" spans="1:15" s="25" customFormat="1" x14ac:dyDescent="0.2">
      <c r="A33" s="28">
        <f t="shared" si="5"/>
        <v>43915</v>
      </c>
      <c r="B33" s="29">
        <f t="shared" si="0"/>
        <v>43915</v>
      </c>
      <c r="C33" s="92">
        <v>0.375</v>
      </c>
      <c r="D33" s="92">
        <v>0.75</v>
      </c>
      <c r="E33" s="92">
        <f>D33-C33-J33</f>
        <v>0.33333333333333331</v>
      </c>
      <c r="F33" s="103" t="s">
        <v>85</v>
      </c>
      <c r="G33" s="102" t="s">
        <v>87</v>
      </c>
      <c r="H33" s="83"/>
      <c r="I33" s="88"/>
      <c r="J33" s="92">
        <v>4.1666666666666664E-2</v>
      </c>
    </row>
    <row r="34" spans="1:15" s="25" customFormat="1" x14ac:dyDescent="0.2">
      <c r="A34" s="28">
        <f t="shared" si="5"/>
        <v>43916</v>
      </c>
      <c r="B34" s="29">
        <f t="shared" si="0"/>
        <v>43916</v>
      </c>
      <c r="C34" s="92">
        <v>0.375</v>
      </c>
      <c r="D34" s="92">
        <v>0.75</v>
      </c>
      <c r="E34" s="92">
        <f>D34-C34-J34</f>
        <v>0.33333333333333331</v>
      </c>
      <c r="F34" s="103" t="s">
        <v>85</v>
      </c>
      <c r="G34" s="102" t="s">
        <v>89</v>
      </c>
      <c r="H34" s="83"/>
      <c r="J34" s="92">
        <v>4.1666666666666664E-2</v>
      </c>
    </row>
    <row r="35" spans="1:15" s="25" customFormat="1" x14ac:dyDescent="0.2">
      <c r="A35" s="28">
        <f>A34+1</f>
        <v>43917</v>
      </c>
      <c r="B35" s="29">
        <f t="shared" si="0"/>
        <v>43917</v>
      </c>
      <c r="C35" s="92">
        <v>0.375</v>
      </c>
      <c r="D35" s="92">
        <v>0.75</v>
      </c>
      <c r="E35" s="92">
        <f t="shared" ref="E35" si="8">D35-C35-J35</f>
        <v>0.33333333333333331</v>
      </c>
      <c r="F35" s="103"/>
      <c r="G35" s="102"/>
      <c r="H35" s="83"/>
      <c r="J35" s="92">
        <v>4.1666666666666664E-2</v>
      </c>
    </row>
    <row r="36" spans="1:15" s="25" customFormat="1" x14ac:dyDescent="0.2">
      <c r="A36" s="28">
        <f>A35+1</f>
        <v>43918</v>
      </c>
      <c r="B36" s="29">
        <f t="shared" si="0"/>
        <v>43918</v>
      </c>
      <c r="C36" s="95"/>
      <c r="D36" s="95"/>
      <c r="E36" s="97"/>
      <c r="F36" s="96"/>
      <c r="G36" s="101"/>
      <c r="H36" s="83"/>
      <c r="J36" s="92">
        <v>4.1666666666666664E-2</v>
      </c>
    </row>
    <row r="37" spans="1:15" s="25" customFormat="1" x14ac:dyDescent="0.2">
      <c r="A37" s="28">
        <f>A36+1</f>
        <v>43919</v>
      </c>
      <c r="B37" s="29">
        <f t="shared" si="0"/>
        <v>43919</v>
      </c>
      <c r="C37" s="95"/>
      <c r="D37" s="95"/>
      <c r="E37" s="97"/>
      <c r="F37" s="96"/>
      <c r="G37" s="101"/>
      <c r="H37" s="83"/>
      <c r="J37" s="92">
        <v>4.1666666666666664E-2</v>
      </c>
    </row>
    <row r="38" spans="1:15" s="25" customFormat="1" x14ac:dyDescent="0.2">
      <c r="A38" s="28">
        <f>A37+1</f>
        <v>43920</v>
      </c>
      <c r="B38" s="29">
        <f t="shared" ref="B38:B39" si="9">A38</f>
        <v>43920</v>
      </c>
      <c r="C38" s="92">
        <v>0.375</v>
      </c>
      <c r="D38" s="92">
        <v>0.75</v>
      </c>
      <c r="E38" s="92">
        <f t="shared" ref="E38:E39" si="10">D38-C38-J38</f>
        <v>0.33333333333333331</v>
      </c>
      <c r="F38" s="103"/>
      <c r="G38" s="102"/>
      <c r="H38" s="83"/>
      <c r="J38" s="92">
        <v>4.1666666666666664E-2</v>
      </c>
    </row>
    <row r="39" spans="1:15" s="25" customFormat="1" x14ac:dyDescent="0.2">
      <c r="A39" s="28">
        <f>A38+1</f>
        <v>43921</v>
      </c>
      <c r="B39" s="29">
        <f t="shared" si="9"/>
        <v>43921</v>
      </c>
      <c r="C39" s="92">
        <v>0.375</v>
      </c>
      <c r="D39" s="92">
        <v>0.75</v>
      </c>
      <c r="E39" s="92">
        <f t="shared" si="10"/>
        <v>0.33333333333333331</v>
      </c>
      <c r="F39" s="103"/>
      <c r="G39" s="102"/>
      <c r="H39" s="83"/>
      <c r="J39" s="92">
        <v>4.1666666666666664E-2</v>
      </c>
    </row>
    <row r="40" spans="1:15" s="25" customFormat="1" ht="17.25" customHeight="1" x14ac:dyDescent="0.2">
      <c r="A40" s="113" t="s">
        <v>13</v>
      </c>
      <c r="B40" s="113"/>
      <c r="C40" s="113"/>
      <c r="D40" s="113"/>
      <c r="E40" s="94">
        <f>SUM(E9:E39)</f>
        <v>6.1041666666666652</v>
      </c>
      <c r="F40" s="89"/>
      <c r="G40" s="90"/>
      <c r="H40" s="83"/>
      <c r="I40" s="87">
        <f>7*20</f>
        <v>140</v>
      </c>
    </row>
    <row r="41" spans="1:15" s="33" customFormat="1" ht="17.25" customHeight="1" x14ac:dyDescent="0.2">
      <c r="A41" s="31"/>
      <c r="B41" s="31"/>
      <c r="C41" s="31"/>
      <c r="D41" s="31"/>
      <c r="E41" s="32"/>
      <c r="F41" s="32"/>
      <c r="H41" s="84"/>
    </row>
    <row r="42" spans="1:15" s="25" customFormat="1" x14ac:dyDescent="0.2">
      <c r="A42" s="2"/>
      <c r="B42" s="2"/>
      <c r="C42" s="2"/>
      <c r="D42" s="2"/>
      <c r="E42" s="3"/>
      <c r="F42" s="3"/>
      <c r="G42" s="3"/>
      <c r="H42" s="83"/>
    </row>
    <row r="43" spans="1:15" s="25" customFormat="1" x14ac:dyDescent="0.2">
      <c r="A43" s="4" t="s">
        <v>11</v>
      </c>
      <c r="B43" s="2"/>
      <c r="C43" s="2"/>
      <c r="D43" s="2"/>
      <c r="E43" s="3"/>
      <c r="F43" s="3"/>
      <c r="G43" s="3"/>
      <c r="H43" s="83"/>
    </row>
    <row r="44" spans="1:15" s="25" customFormat="1" x14ac:dyDescent="0.2">
      <c r="A44" s="18" t="s">
        <v>12</v>
      </c>
      <c r="B44" s="4" t="s">
        <v>46</v>
      </c>
      <c r="C44" s="2"/>
      <c r="D44" s="2"/>
      <c r="E44" s="3"/>
      <c r="F44" s="3"/>
      <c r="G44" s="3"/>
      <c r="H44" s="85"/>
    </row>
    <row r="45" spans="1:15" s="3" customFormat="1" x14ac:dyDescent="0.2">
      <c r="A45" s="18" t="s">
        <v>12</v>
      </c>
      <c r="B45" s="4" t="s">
        <v>47</v>
      </c>
      <c r="C45" s="1"/>
      <c r="D45" s="1"/>
      <c r="E45"/>
      <c r="F45"/>
      <c r="G45"/>
      <c r="H45" s="81"/>
    </row>
    <row r="46" spans="1:15" s="3" customFormat="1" ht="21.75" customHeight="1" x14ac:dyDescent="0.2">
      <c r="A46" s="18" t="s">
        <v>12</v>
      </c>
      <c r="B46" s="4" t="s">
        <v>68</v>
      </c>
      <c r="C46" s="1"/>
      <c r="D46" s="1"/>
      <c r="E46"/>
      <c r="F46"/>
      <c r="G46"/>
      <c r="H46" s="81"/>
      <c r="M46" s="3">
        <v>142</v>
      </c>
    </row>
    <row r="47" spans="1:15" s="3" customFormat="1" ht="16" customHeight="1" x14ac:dyDescent="0.2">
      <c r="A47" s="18"/>
      <c r="B47" s="4" t="s">
        <v>48</v>
      </c>
      <c r="C47" s="1"/>
      <c r="D47" s="19"/>
      <c r="E47"/>
      <c r="F47"/>
      <c r="G47"/>
      <c r="H47" s="81"/>
      <c r="M47" s="3">
        <v>104</v>
      </c>
    </row>
    <row r="48" spans="1:15" x14ac:dyDescent="0.2">
      <c r="M48">
        <f>M46-M47</f>
        <v>38</v>
      </c>
      <c r="O48" t="s">
        <v>75</v>
      </c>
    </row>
    <row r="49" spans="13:13" x14ac:dyDescent="0.2">
      <c r="M49">
        <f>6.25*M48</f>
        <v>237.5</v>
      </c>
    </row>
  </sheetData>
  <mergeCells count="6">
    <mergeCell ref="D6:G6"/>
    <mergeCell ref="D5:G5"/>
    <mergeCell ref="A3:G3"/>
    <mergeCell ref="A40:D40"/>
    <mergeCell ref="A5:C5"/>
    <mergeCell ref="A6:C6"/>
  </mergeCells>
  <phoneticPr fontId="2"/>
  <pageMargins left="0.78740157480314965" right="0.59055118110236227" top="0.78740157480314965" bottom="0.78740157480314965" header="0.51181102362204722" footer="0.51181102362204722"/>
  <pageSetup paperSize="9"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68"/>
  <sheetViews>
    <sheetView workbookViewId="0">
      <selection activeCell="A9" sqref="A9"/>
    </sheetView>
  </sheetViews>
  <sheetFormatPr defaultColWidth="9" defaultRowHeight="12" x14ac:dyDescent="0.2"/>
  <cols>
    <col min="1" max="1" width="11.6328125" style="39" bestFit="1" customWidth="1"/>
    <col min="2" max="2" width="9" style="39"/>
    <col min="3" max="3" width="3.453125" style="39" bestFit="1" customWidth="1"/>
    <col min="4" max="4" width="10.453125" style="39" bestFit="1" customWidth="1"/>
    <col min="5" max="5" width="11.6328125" style="39" bestFit="1" customWidth="1"/>
    <col min="6" max="16384" width="9" style="39"/>
  </cols>
  <sheetData>
    <row r="1" spans="1:5" x14ac:dyDescent="0.2">
      <c r="A1" s="80" t="s">
        <v>16</v>
      </c>
      <c r="C1" s="42" t="s">
        <v>28</v>
      </c>
      <c r="D1" s="42" t="s">
        <v>29</v>
      </c>
      <c r="E1" s="42" t="s">
        <v>30</v>
      </c>
    </row>
    <row r="2" spans="1:5" x14ac:dyDescent="0.2">
      <c r="A2" s="79">
        <v>43466</v>
      </c>
      <c r="C2" s="41" t="s">
        <v>31</v>
      </c>
      <c r="D2" s="40">
        <v>43466</v>
      </c>
      <c r="E2" s="40">
        <v>43496</v>
      </c>
    </row>
    <row r="3" spans="1:5" x14ac:dyDescent="0.2">
      <c r="A3" s="79">
        <v>43467</v>
      </c>
      <c r="C3" s="41" t="s">
        <v>32</v>
      </c>
      <c r="D3" s="40">
        <v>43497</v>
      </c>
      <c r="E3" s="40">
        <v>43524</v>
      </c>
    </row>
    <row r="4" spans="1:5" x14ac:dyDescent="0.2">
      <c r="A4" s="79">
        <v>43468</v>
      </c>
      <c r="C4" s="41" t="s">
        <v>33</v>
      </c>
      <c r="D4" s="40">
        <v>43525</v>
      </c>
      <c r="E4" s="40">
        <v>43555</v>
      </c>
    </row>
    <row r="5" spans="1:5" x14ac:dyDescent="0.2">
      <c r="A5" s="79">
        <v>43469</v>
      </c>
      <c r="C5" s="41" t="s">
        <v>34</v>
      </c>
      <c r="D5" s="40">
        <v>43556</v>
      </c>
      <c r="E5" s="40">
        <v>43585</v>
      </c>
    </row>
    <row r="6" spans="1:5" x14ac:dyDescent="0.2">
      <c r="A6" s="79">
        <v>43474</v>
      </c>
      <c r="C6" s="41" t="s">
        <v>35</v>
      </c>
      <c r="D6" s="40">
        <v>43586</v>
      </c>
      <c r="E6" s="40">
        <v>43616</v>
      </c>
    </row>
    <row r="7" spans="1:5" x14ac:dyDescent="0.2">
      <c r="A7" s="79">
        <v>43479</v>
      </c>
      <c r="C7" s="41" t="s">
        <v>36</v>
      </c>
      <c r="D7" s="40">
        <v>43617</v>
      </c>
      <c r="E7" s="40">
        <v>43646</v>
      </c>
    </row>
    <row r="8" spans="1:5" x14ac:dyDescent="0.2">
      <c r="A8" s="79">
        <v>43507</v>
      </c>
      <c r="C8" s="41" t="s">
        <v>37</v>
      </c>
      <c r="D8" s="40">
        <v>43647</v>
      </c>
      <c r="E8" s="40">
        <v>43677</v>
      </c>
    </row>
    <row r="9" spans="1:5" x14ac:dyDescent="0.2">
      <c r="A9" s="79">
        <v>43544</v>
      </c>
      <c r="C9" s="41" t="s">
        <v>38</v>
      </c>
      <c r="D9" s="40">
        <v>43678</v>
      </c>
      <c r="E9" s="40">
        <v>43708</v>
      </c>
    </row>
    <row r="10" spans="1:5" x14ac:dyDescent="0.2">
      <c r="A10" s="79">
        <v>43584</v>
      </c>
      <c r="C10" s="41" t="s">
        <v>39</v>
      </c>
      <c r="D10" s="40">
        <v>43709</v>
      </c>
      <c r="E10" s="40">
        <v>43738</v>
      </c>
    </row>
    <row r="11" spans="1:5" x14ac:dyDescent="0.2">
      <c r="A11" s="79">
        <v>43588</v>
      </c>
      <c r="C11" s="41" t="s">
        <v>40</v>
      </c>
      <c r="D11" s="40">
        <v>43739</v>
      </c>
      <c r="E11" s="40">
        <v>43769</v>
      </c>
    </row>
    <row r="12" spans="1:5" x14ac:dyDescent="0.2">
      <c r="A12" s="79">
        <v>43589</v>
      </c>
      <c r="C12" s="41" t="s">
        <v>41</v>
      </c>
      <c r="D12" s="40">
        <v>43770</v>
      </c>
      <c r="E12" s="40">
        <v>43799</v>
      </c>
    </row>
    <row r="13" spans="1:5" x14ac:dyDescent="0.2">
      <c r="A13" s="79">
        <v>43590</v>
      </c>
      <c r="C13" s="41" t="s">
        <v>42</v>
      </c>
      <c r="D13" s="40">
        <v>43800</v>
      </c>
      <c r="E13" s="40">
        <v>43830</v>
      </c>
    </row>
    <row r="14" spans="1:5" x14ac:dyDescent="0.2">
      <c r="A14" s="79"/>
    </row>
    <row r="15" spans="1:5" x14ac:dyDescent="0.2">
      <c r="A15" s="79"/>
    </row>
    <row r="16" spans="1:5" x14ac:dyDescent="0.2">
      <c r="A16" s="79"/>
    </row>
    <row r="17" spans="1:1" x14ac:dyDescent="0.2">
      <c r="A17" s="79">
        <v>43663</v>
      </c>
    </row>
    <row r="18" spans="1:1" x14ac:dyDescent="0.2">
      <c r="A18" s="79">
        <v>43688</v>
      </c>
    </row>
    <row r="19" spans="1:1" x14ac:dyDescent="0.2">
      <c r="A19" s="79">
        <v>43726</v>
      </c>
    </row>
    <row r="20" spans="1:1" x14ac:dyDescent="0.2">
      <c r="A20" s="79">
        <v>43731</v>
      </c>
    </row>
    <row r="21" spans="1:1" x14ac:dyDescent="0.2">
      <c r="A21" s="79"/>
    </row>
    <row r="22" spans="1:1" x14ac:dyDescent="0.2">
      <c r="A22" s="79"/>
    </row>
    <row r="23" spans="1:1" x14ac:dyDescent="0.2">
      <c r="A23" s="79">
        <v>43757</v>
      </c>
    </row>
    <row r="24" spans="1:1" x14ac:dyDescent="0.2">
      <c r="A24" s="79">
        <v>43772</v>
      </c>
    </row>
    <row r="25" spans="1:1" x14ac:dyDescent="0.2">
      <c r="A25" s="79">
        <v>43792</v>
      </c>
    </row>
    <row r="26" spans="1:1" x14ac:dyDescent="0.2">
      <c r="A26" s="79"/>
    </row>
    <row r="27" spans="1:1" x14ac:dyDescent="0.2">
      <c r="A27" s="79">
        <v>43822</v>
      </c>
    </row>
    <row r="28" spans="1:1" x14ac:dyDescent="0.2">
      <c r="A28" s="79">
        <v>43828</v>
      </c>
    </row>
    <row r="29" spans="1:1" x14ac:dyDescent="0.2">
      <c r="A29" s="79">
        <v>43829</v>
      </c>
    </row>
    <row r="30" spans="1:1" x14ac:dyDescent="0.2">
      <c r="A30" s="79">
        <v>43830</v>
      </c>
    </row>
    <row r="31" spans="1:1" x14ac:dyDescent="0.2">
      <c r="A31" s="79"/>
    </row>
    <row r="32" spans="1:1" x14ac:dyDescent="0.2">
      <c r="A32" s="79"/>
    </row>
    <row r="33" spans="1:1" x14ac:dyDescent="0.2">
      <c r="A33" s="79"/>
    </row>
    <row r="34" spans="1:1" x14ac:dyDescent="0.2">
      <c r="A34" s="79"/>
    </row>
    <row r="35" spans="1:1" x14ac:dyDescent="0.2">
      <c r="A35" s="79"/>
    </row>
    <row r="36" spans="1:1" x14ac:dyDescent="0.2">
      <c r="A36" s="79"/>
    </row>
    <row r="37" spans="1:1" x14ac:dyDescent="0.2">
      <c r="A37" s="79"/>
    </row>
    <row r="38" spans="1:1" x14ac:dyDescent="0.2">
      <c r="A38" s="79"/>
    </row>
    <row r="39" spans="1:1" x14ac:dyDescent="0.2">
      <c r="A39" s="79"/>
    </row>
    <row r="40" spans="1:1" x14ac:dyDescent="0.2">
      <c r="A40" s="79"/>
    </row>
    <row r="41" spans="1:1" x14ac:dyDescent="0.2">
      <c r="A41" s="79"/>
    </row>
    <row r="42" spans="1:1" x14ac:dyDescent="0.2">
      <c r="A42" s="79"/>
    </row>
    <row r="43" spans="1:1" x14ac:dyDescent="0.2">
      <c r="A43" s="79"/>
    </row>
    <row r="44" spans="1:1" x14ac:dyDescent="0.2">
      <c r="A44" s="79"/>
    </row>
    <row r="45" spans="1:1" x14ac:dyDescent="0.2">
      <c r="A45" s="79"/>
    </row>
    <row r="46" spans="1:1" x14ac:dyDescent="0.2">
      <c r="A46" s="79"/>
    </row>
    <row r="47" spans="1:1" x14ac:dyDescent="0.2">
      <c r="A47" s="79"/>
    </row>
    <row r="48" spans="1:1" x14ac:dyDescent="0.2">
      <c r="A48" s="79"/>
    </row>
    <row r="49" spans="1:1" x14ac:dyDescent="0.2">
      <c r="A49" s="79"/>
    </row>
    <row r="50" spans="1:1" x14ac:dyDescent="0.2">
      <c r="A50" s="79"/>
    </row>
    <row r="51" spans="1:1" x14ac:dyDescent="0.2">
      <c r="A51" s="79"/>
    </row>
    <row r="52" spans="1:1" x14ac:dyDescent="0.2">
      <c r="A52" s="79"/>
    </row>
    <row r="53" spans="1:1" x14ac:dyDescent="0.2">
      <c r="A53" s="79"/>
    </row>
    <row r="54" spans="1:1" x14ac:dyDescent="0.2">
      <c r="A54" s="79"/>
    </row>
    <row r="55" spans="1:1" x14ac:dyDescent="0.2">
      <c r="A55" s="79"/>
    </row>
    <row r="56" spans="1:1" x14ac:dyDescent="0.2">
      <c r="A56" s="79"/>
    </row>
    <row r="57" spans="1:1" x14ac:dyDescent="0.2">
      <c r="A57" s="79"/>
    </row>
    <row r="58" spans="1:1" x14ac:dyDescent="0.2">
      <c r="A58" s="79"/>
    </row>
    <row r="59" spans="1:1" x14ac:dyDescent="0.2">
      <c r="A59" s="79"/>
    </row>
    <row r="60" spans="1:1" x14ac:dyDescent="0.2">
      <c r="A60" s="79"/>
    </row>
    <row r="61" spans="1:1" x14ac:dyDescent="0.2">
      <c r="A61" s="79"/>
    </row>
    <row r="62" spans="1:1" x14ac:dyDescent="0.2">
      <c r="A62" s="79"/>
    </row>
    <row r="63" spans="1:1" x14ac:dyDescent="0.2">
      <c r="A63" s="79"/>
    </row>
    <row r="64" spans="1:1" x14ac:dyDescent="0.2">
      <c r="A64" s="79"/>
    </row>
    <row r="65" spans="1:1" x14ac:dyDescent="0.2">
      <c r="A65" s="79"/>
    </row>
    <row r="66" spans="1:1" x14ac:dyDescent="0.2">
      <c r="A66" s="79"/>
    </row>
    <row r="67" spans="1:1" x14ac:dyDescent="0.2">
      <c r="A67" s="79"/>
    </row>
    <row r="68" spans="1:1" x14ac:dyDescent="0.2">
      <c r="A68" s="79"/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U46"/>
  <sheetViews>
    <sheetView zoomScale="80" workbookViewId="0">
      <selection activeCell="A8" sqref="A8"/>
    </sheetView>
  </sheetViews>
  <sheetFormatPr defaultRowHeight="13" x14ac:dyDescent="0.2"/>
  <cols>
    <col min="1" max="2" width="5.08984375" style="1" customWidth="1"/>
    <col min="3" max="4" width="8.6328125" style="1" customWidth="1"/>
    <col min="5" max="7" width="8.6328125" customWidth="1"/>
    <col min="8" max="8" width="50.6328125" customWidth="1"/>
    <col min="9" max="9" width="9.26953125" style="1" customWidth="1"/>
    <col min="10" max="10" width="4.7265625" style="1" bestFit="1" customWidth="1"/>
    <col min="11" max="11" width="2.6328125" style="66" bestFit="1" customWidth="1"/>
    <col min="12" max="12" width="2.7265625" style="66" customWidth="1"/>
    <col min="14" max="14" width="9.26953125" customWidth="1"/>
    <col min="15" max="15" width="9.08984375" bestFit="1" customWidth="1"/>
    <col min="16" max="16" width="10.26953125" bestFit="1" customWidth="1"/>
    <col min="18" max="18" width="15" bestFit="1" customWidth="1"/>
    <col min="19" max="21" width="10.26953125" bestFit="1" customWidth="1"/>
    <col min="22" max="22" width="9.26953125" customWidth="1"/>
    <col min="23" max="23" width="4.90625" customWidth="1"/>
    <col min="24" max="24" width="2.6328125" customWidth="1"/>
  </cols>
  <sheetData>
    <row r="1" spans="1:21" s="3" customFormat="1" ht="16.5" x14ac:dyDescent="0.2">
      <c r="A1" s="112" t="s">
        <v>51</v>
      </c>
      <c r="B1" s="112"/>
      <c r="C1" s="112"/>
      <c r="D1" s="112"/>
      <c r="E1" s="112"/>
      <c r="F1" s="112"/>
      <c r="G1" s="112"/>
      <c r="H1" s="112"/>
      <c r="I1" s="2"/>
      <c r="J1" s="2"/>
      <c r="K1" s="54"/>
      <c r="L1" s="54"/>
    </row>
    <row r="2" spans="1:21" s="3" customFormat="1" ht="24" customHeight="1" x14ac:dyDescent="0.2">
      <c r="A2" s="2"/>
      <c r="B2" s="2"/>
      <c r="C2" s="2"/>
      <c r="D2" s="2"/>
      <c r="I2" s="2"/>
      <c r="J2" s="2"/>
      <c r="K2" s="54"/>
      <c r="L2" s="54"/>
    </row>
    <row r="3" spans="1:21" s="3" customFormat="1" ht="24" customHeight="1" x14ac:dyDescent="0.2">
      <c r="A3" s="126" t="s">
        <v>53</v>
      </c>
      <c r="B3" s="127"/>
      <c r="C3" s="128"/>
      <c r="D3" s="15" t="s">
        <v>52</v>
      </c>
      <c r="E3" s="16"/>
      <c r="F3" s="16"/>
      <c r="G3" s="134" t="s">
        <v>62</v>
      </c>
      <c r="H3" s="135"/>
      <c r="I3" s="2"/>
      <c r="J3" s="2"/>
      <c r="K3" s="54"/>
      <c r="L3" s="54"/>
    </row>
    <row r="4" spans="1:21" s="3" customFormat="1" ht="24" customHeight="1" x14ac:dyDescent="0.2">
      <c r="A4" s="129" t="s">
        <v>54</v>
      </c>
      <c r="B4" s="130"/>
      <c r="C4" s="131"/>
      <c r="D4" s="136">
        <v>39203</v>
      </c>
      <c r="E4" s="137"/>
      <c r="F4" s="44" t="s">
        <v>43</v>
      </c>
      <c r="G4" s="138">
        <v>39233</v>
      </c>
      <c r="H4" s="139"/>
      <c r="I4" s="2"/>
      <c r="J4" s="2"/>
      <c r="K4" s="54"/>
      <c r="L4" s="54"/>
    </row>
    <row r="5" spans="1:21" s="3" customFormat="1" ht="16" customHeight="1" x14ac:dyDescent="0.2">
      <c r="A5" s="2"/>
      <c r="B5" s="2"/>
      <c r="C5" s="2"/>
      <c r="D5" s="2"/>
      <c r="I5" s="2"/>
      <c r="J5" s="2"/>
      <c r="K5" s="54"/>
      <c r="L5" s="54"/>
      <c r="N5" s="78" t="s">
        <v>65</v>
      </c>
    </row>
    <row r="6" spans="1:21" s="5" customFormat="1" ht="22" x14ac:dyDescent="0.2">
      <c r="A6" s="12" t="s">
        <v>55</v>
      </c>
      <c r="B6" s="13" t="s">
        <v>56</v>
      </c>
      <c r="C6" s="13" t="s">
        <v>44</v>
      </c>
      <c r="D6" s="13" t="s">
        <v>45</v>
      </c>
      <c r="E6" s="17" t="s">
        <v>15</v>
      </c>
      <c r="F6" s="13" t="s">
        <v>57</v>
      </c>
      <c r="G6" s="13" t="s">
        <v>58</v>
      </c>
      <c r="H6" s="43" t="s">
        <v>63</v>
      </c>
      <c r="I6" s="26"/>
      <c r="J6" s="27">
        <v>4.1666666666666664E-2</v>
      </c>
      <c r="K6" s="30"/>
      <c r="L6" s="30"/>
      <c r="N6" s="67" t="s">
        <v>24</v>
      </c>
      <c r="O6" s="72" t="s">
        <v>25</v>
      </c>
      <c r="P6" s="72" t="s">
        <v>17</v>
      </c>
      <c r="Q6" s="72" t="s">
        <v>18</v>
      </c>
      <c r="R6" s="72" t="s">
        <v>19</v>
      </c>
      <c r="S6" s="72" t="s">
        <v>20</v>
      </c>
      <c r="T6" s="72" t="s">
        <v>21</v>
      </c>
      <c r="U6" s="70" t="s">
        <v>22</v>
      </c>
    </row>
    <row r="7" spans="1:21" s="3" customFormat="1" ht="18" customHeight="1" x14ac:dyDescent="0.2">
      <c r="A7" s="45">
        <f ca="1">(VLOOKUP(TEXT(MID(CELL("filename",$A$1),FIND("月度",CELL("filename",$A$1))-2,2),"00"),開始終了日,2))</f>
        <v>43525</v>
      </c>
      <c r="B7" s="7" t="s">
        <v>7</v>
      </c>
      <c r="C7" s="46">
        <v>0.375</v>
      </c>
      <c r="D7" s="46">
        <v>0.91666666666666663</v>
      </c>
      <c r="E7" s="47">
        <v>12</v>
      </c>
      <c r="F7" s="47"/>
      <c r="G7" s="47"/>
      <c r="H7" s="48" t="s">
        <v>64</v>
      </c>
      <c r="I7" s="55"/>
      <c r="J7" s="56"/>
      <c r="K7" s="57" t="str">
        <f ca="1">IF(WEEKDAY($A7,1)=1,"1",IF(WEEKDAY($A7,1)=7,"1",TEXT(COUNTIF(祝日,作業時間表!A9),"0")))</f>
        <v>0</v>
      </c>
      <c r="L7" s="57" t="str">
        <f ca="1">IF(TEXT($A7,"MM")&lt;&gt;TEXT($A$7,"MM"),"1","0")</f>
        <v>0</v>
      </c>
      <c r="M7" s="25"/>
      <c r="N7" s="68">
        <f ca="1">IF($L7="1","0",IF($K7="1","0",N($E7)+$Q7+$S7+$U7))</f>
        <v>12</v>
      </c>
      <c r="O7" s="73">
        <f ca="1">IF($L7="1","0",IF($K7="1",N($E7)+$Q7+$S7+$U7,$N7-7.75))</f>
        <v>4.25</v>
      </c>
      <c r="P7" s="74"/>
      <c r="Q7" s="75"/>
      <c r="R7" s="75"/>
      <c r="S7" s="75"/>
      <c r="T7" s="75"/>
      <c r="U7" s="71"/>
    </row>
    <row r="8" spans="1:21" s="3" customFormat="1" ht="18" customHeight="1" x14ac:dyDescent="0.2">
      <c r="A8" s="28">
        <f ca="1">A7+1</f>
        <v>43526</v>
      </c>
      <c r="B8" s="7" t="s">
        <v>8</v>
      </c>
      <c r="C8" s="49">
        <v>0.375</v>
      </c>
      <c r="D8" s="49">
        <v>0.95833333333333337</v>
      </c>
      <c r="E8" s="50">
        <v>13</v>
      </c>
      <c r="F8" s="50"/>
      <c r="G8" s="50"/>
      <c r="H8" s="51" t="s">
        <v>64</v>
      </c>
      <c r="I8" s="55"/>
      <c r="J8" s="58"/>
      <c r="K8" s="57" t="str">
        <f ca="1">IF(WEEKDAY($A8,1)=1,"1",IF(WEEKDAY($A8,1)=7,"1",TEXT(COUNTIF(祝日,作業時間表!A10),"0")))</f>
        <v>1</v>
      </c>
      <c r="L8" s="57" t="str">
        <f t="shared" ref="L8:L37" ca="1" si="0">IF(TEXT($A8,"MM")&lt;&gt;TEXT($A$7,"MM"),"1","0")</f>
        <v>0</v>
      </c>
      <c r="M8" s="25"/>
      <c r="N8" s="68" t="str">
        <f t="shared" ref="N8:N37" ca="1" si="1">IF($L8="1","0",IF($K8="1","0",N($E8)+$Q8+$S8+$U8))</f>
        <v>0</v>
      </c>
      <c r="O8" s="73">
        <f t="shared" ref="O8:O37" ca="1" si="2">IF($L8="1","0",IF($K8="1",N($E8)+$Q8+$S8+$U8,$N8-7.75))</f>
        <v>13</v>
      </c>
      <c r="P8" s="74"/>
      <c r="Q8" s="75"/>
      <c r="R8" s="75"/>
      <c r="S8" s="75"/>
      <c r="T8" s="75"/>
      <c r="U8" s="71"/>
    </row>
    <row r="9" spans="1:21" s="25" customFormat="1" ht="18" customHeight="1" x14ac:dyDescent="0.2">
      <c r="A9" s="28">
        <f t="shared" ref="A9:A37" ca="1" si="3">A8+1</f>
        <v>43527</v>
      </c>
      <c r="B9" s="7" t="s">
        <v>2</v>
      </c>
      <c r="C9" s="11"/>
      <c r="D9" s="11"/>
      <c r="E9" s="8"/>
      <c r="F9" s="8"/>
      <c r="G9" s="8"/>
      <c r="H9" s="9"/>
      <c r="I9" s="55"/>
      <c r="J9" s="56"/>
      <c r="K9" s="57" t="str">
        <f ca="1">IF(WEEKDAY($A9,1)=1,"1",IF(WEEKDAY($A9,1)=7,"1",TEXT(COUNTIF(祝日,作業時間表!A11),"0")))</f>
        <v>1</v>
      </c>
      <c r="L9" s="57" t="str">
        <f ca="1">IF(TEXT($A9,"MM")&lt;&gt;TEXT($A$7,"MM"),"1","0")</f>
        <v>0</v>
      </c>
      <c r="N9" s="68" t="str">
        <f t="shared" ca="1" si="1"/>
        <v>0</v>
      </c>
      <c r="O9" s="73">
        <f t="shared" ca="1" si="2"/>
        <v>0</v>
      </c>
      <c r="P9" s="74"/>
      <c r="Q9" s="75"/>
      <c r="R9" s="75"/>
      <c r="S9" s="75"/>
      <c r="T9" s="75"/>
      <c r="U9" s="71"/>
    </row>
    <row r="10" spans="1:21" s="25" customFormat="1" ht="18" customHeight="1" x14ac:dyDescent="0.2">
      <c r="A10" s="28">
        <f t="shared" ca="1" si="3"/>
        <v>43528</v>
      </c>
      <c r="B10" s="7" t="s">
        <v>3</v>
      </c>
      <c r="C10" s="11"/>
      <c r="D10" s="11"/>
      <c r="E10" s="8"/>
      <c r="F10" s="8"/>
      <c r="G10" s="8"/>
      <c r="H10" s="10"/>
      <c r="I10" s="55"/>
      <c r="J10" s="56"/>
      <c r="K10" s="57" t="str">
        <f ca="1">IF(WEEKDAY($A10,1)=1,"1",IF(WEEKDAY($A10,1)=7,"1",TEXT(COUNTIF(祝日,作業時間表!A12),"0")))</f>
        <v>0</v>
      </c>
      <c r="L10" s="57" t="str">
        <f ca="1">IF(TEXT($A10,"MM")&lt;&gt;TEXT($A$7,"MM"),"1","0")</f>
        <v>0</v>
      </c>
      <c r="N10" s="68">
        <f t="shared" ca="1" si="1"/>
        <v>0</v>
      </c>
      <c r="O10" s="73">
        <f ca="1">IF($L10="1","0",IF($K10="1",N($E10)+$Q10+$S10+$U10,$N10-7.75))</f>
        <v>-7.75</v>
      </c>
      <c r="P10" s="74"/>
      <c r="Q10" s="75"/>
      <c r="R10" s="75"/>
      <c r="S10" s="75"/>
      <c r="T10" s="75"/>
      <c r="U10" s="71"/>
    </row>
    <row r="11" spans="1:21" s="25" customFormat="1" ht="18" customHeight="1" x14ac:dyDescent="0.2">
      <c r="A11" s="28">
        <f t="shared" ca="1" si="3"/>
        <v>43529</v>
      </c>
      <c r="B11" s="7" t="s">
        <v>4</v>
      </c>
      <c r="C11" s="11"/>
      <c r="D11" s="11"/>
      <c r="E11" s="8"/>
      <c r="F11" s="8"/>
      <c r="G11" s="8"/>
      <c r="H11" s="9"/>
      <c r="I11" s="55"/>
      <c r="J11" s="56"/>
      <c r="K11" s="57" t="str">
        <f ca="1">IF(WEEKDAY($A11,1)=1,"1",IF(WEEKDAY($A11,1)=7,"1",TEXT(COUNTIF(祝日,作業時間表!A13),"0")))</f>
        <v>0</v>
      </c>
      <c r="L11" s="57" t="str">
        <f ca="1">IF(TEXT($A11,"MM")&lt;&gt;TEXT($A$7,"MM"),"1","0")</f>
        <v>0</v>
      </c>
      <c r="N11" s="68">
        <f t="shared" ca="1" si="1"/>
        <v>0</v>
      </c>
      <c r="O11" s="73">
        <f t="shared" ca="1" si="2"/>
        <v>-7.75</v>
      </c>
      <c r="P11" s="74"/>
      <c r="Q11" s="75"/>
      <c r="R11" s="75"/>
      <c r="S11" s="75"/>
      <c r="T11" s="75"/>
      <c r="U11" s="71"/>
    </row>
    <row r="12" spans="1:21" s="25" customFormat="1" ht="18" customHeight="1" x14ac:dyDescent="0.2">
      <c r="A12" s="28">
        <f t="shared" ca="1" si="3"/>
        <v>43530</v>
      </c>
      <c r="B12" s="7" t="s">
        <v>5</v>
      </c>
      <c r="C12" s="11"/>
      <c r="D12" s="11"/>
      <c r="E12" s="8"/>
      <c r="F12" s="8"/>
      <c r="G12" s="8"/>
      <c r="H12" s="9"/>
      <c r="I12" s="55"/>
      <c r="J12" s="58"/>
      <c r="K12" s="57" t="str">
        <f ca="1">IF(WEEKDAY($A12,1)=1,"1",IF(WEEKDAY($A12,1)=7,"1",TEXT(COUNTIF(祝日,作業時間表!A14),"0")))</f>
        <v>0</v>
      </c>
      <c r="L12" s="57" t="str">
        <f t="shared" ca="1" si="0"/>
        <v>0</v>
      </c>
      <c r="N12" s="68">
        <f t="shared" ca="1" si="1"/>
        <v>0</v>
      </c>
      <c r="O12" s="73">
        <f t="shared" ca="1" si="2"/>
        <v>-7.75</v>
      </c>
      <c r="P12" s="74"/>
      <c r="Q12" s="75"/>
      <c r="R12" s="75"/>
      <c r="S12" s="75"/>
      <c r="T12" s="75"/>
      <c r="U12" s="71"/>
    </row>
    <row r="13" spans="1:21" s="25" customFormat="1" ht="18" customHeight="1" x14ac:dyDescent="0.2">
      <c r="A13" s="28">
        <f t="shared" ca="1" si="3"/>
        <v>43531</v>
      </c>
      <c r="B13" s="7" t="s">
        <v>6</v>
      </c>
      <c r="C13" s="11">
        <v>0.375</v>
      </c>
      <c r="D13" s="11" t="s">
        <v>59</v>
      </c>
      <c r="E13" s="8">
        <v>16</v>
      </c>
      <c r="F13" s="8"/>
      <c r="G13" s="8"/>
      <c r="H13" s="10" t="s">
        <v>64</v>
      </c>
      <c r="I13" s="55"/>
      <c r="J13" s="56"/>
      <c r="K13" s="57" t="str">
        <f ca="1">IF(WEEKDAY($A13,1)=1,"1",IF(WEEKDAY($A13,1)=7,"1",TEXT(COUNTIF(祝日,作業時間表!A15),"0")))</f>
        <v>0</v>
      </c>
      <c r="L13" s="57" t="str">
        <f ca="1">IF(TEXT($A13,"MM")&lt;&gt;TEXT($A$7,"MM"),"1","0")</f>
        <v>0</v>
      </c>
      <c r="N13" s="68">
        <f t="shared" ca="1" si="1"/>
        <v>16</v>
      </c>
      <c r="O13" s="73">
        <f t="shared" ca="1" si="2"/>
        <v>8.25</v>
      </c>
      <c r="P13" s="74"/>
      <c r="Q13" s="75"/>
      <c r="R13" s="75"/>
      <c r="S13" s="75"/>
      <c r="T13" s="75"/>
      <c r="U13" s="71"/>
    </row>
    <row r="14" spans="1:21" s="25" customFormat="1" ht="18" customHeight="1" x14ac:dyDescent="0.2">
      <c r="A14" s="28">
        <f t="shared" ca="1" si="3"/>
        <v>43532</v>
      </c>
      <c r="B14" s="7" t="s">
        <v>7</v>
      </c>
      <c r="C14" s="11"/>
      <c r="D14" s="11"/>
      <c r="E14" s="8"/>
      <c r="F14" s="8"/>
      <c r="G14" s="8"/>
      <c r="H14" s="10"/>
      <c r="I14" s="55"/>
      <c r="J14" s="58"/>
      <c r="K14" s="57" t="str">
        <f ca="1">IF(WEEKDAY($A14,1)=1,"1",IF(WEEKDAY($A14,1)=7,"1",TEXT(COUNTIF(祝日,作業時間表!A16),"0")))</f>
        <v>0</v>
      </c>
      <c r="L14" s="57" t="str">
        <f t="shared" ca="1" si="0"/>
        <v>0</v>
      </c>
      <c r="N14" s="68">
        <f t="shared" ca="1" si="1"/>
        <v>0</v>
      </c>
      <c r="O14" s="73">
        <f t="shared" ca="1" si="2"/>
        <v>-7.75</v>
      </c>
      <c r="P14" s="74"/>
      <c r="Q14" s="75"/>
      <c r="R14" s="75"/>
      <c r="S14" s="75"/>
      <c r="T14" s="75"/>
      <c r="U14" s="71"/>
    </row>
    <row r="15" spans="1:21" s="25" customFormat="1" ht="18" customHeight="1" x14ac:dyDescent="0.2">
      <c r="A15" s="28">
        <f t="shared" ca="1" si="3"/>
        <v>43533</v>
      </c>
      <c r="B15" s="7" t="s">
        <v>8</v>
      </c>
      <c r="C15" s="11">
        <v>0.375</v>
      </c>
      <c r="D15" s="11">
        <v>0.91666666666666663</v>
      </c>
      <c r="E15" s="8">
        <v>12</v>
      </c>
      <c r="F15" s="8"/>
      <c r="G15" s="8"/>
      <c r="H15" s="10" t="s">
        <v>64</v>
      </c>
      <c r="I15" s="55"/>
      <c r="J15" s="58"/>
      <c r="K15" s="57" t="str">
        <f ca="1">IF(WEEKDAY($A15,1)=1,"1",IF(WEEKDAY($A15,1)=7,"1",TEXT(COUNTIF(祝日,作業時間表!A17),"0")))</f>
        <v>1</v>
      </c>
      <c r="L15" s="57" t="str">
        <f t="shared" ca="1" si="0"/>
        <v>0</v>
      </c>
      <c r="N15" s="68" t="str">
        <f t="shared" ca="1" si="1"/>
        <v>0</v>
      </c>
      <c r="O15" s="73">
        <f t="shared" ca="1" si="2"/>
        <v>12</v>
      </c>
      <c r="P15" s="74"/>
      <c r="Q15" s="75"/>
      <c r="R15" s="75"/>
      <c r="S15" s="75"/>
      <c r="T15" s="75"/>
      <c r="U15" s="71"/>
    </row>
    <row r="16" spans="1:21" s="25" customFormat="1" ht="18" customHeight="1" x14ac:dyDescent="0.2">
      <c r="A16" s="28">
        <f t="shared" ca="1" si="3"/>
        <v>43534</v>
      </c>
      <c r="B16" s="7" t="s">
        <v>2</v>
      </c>
      <c r="C16" s="11"/>
      <c r="D16" s="11"/>
      <c r="E16" s="8"/>
      <c r="F16" s="8"/>
      <c r="G16" s="8"/>
      <c r="H16" s="9"/>
      <c r="I16" s="55"/>
      <c r="J16" s="58"/>
      <c r="K16" s="57" t="str">
        <f ca="1">IF(WEEKDAY($A16,1)=1,"1",IF(WEEKDAY($A16,1)=7,"1",TEXT(COUNTIF(祝日,作業時間表!A18),"0")))</f>
        <v>1</v>
      </c>
      <c r="L16" s="57" t="str">
        <f t="shared" ca="1" si="0"/>
        <v>0</v>
      </c>
      <c r="N16" s="68" t="str">
        <f t="shared" ca="1" si="1"/>
        <v>0</v>
      </c>
      <c r="O16" s="73">
        <f t="shared" ca="1" si="2"/>
        <v>0</v>
      </c>
      <c r="P16" s="74"/>
      <c r="Q16" s="75"/>
      <c r="R16" s="75"/>
      <c r="S16" s="75"/>
      <c r="T16" s="75"/>
      <c r="U16" s="71"/>
    </row>
    <row r="17" spans="1:21" s="25" customFormat="1" ht="18" customHeight="1" x14ac:dyDescent="0.2">
      <c r="A17" s="28">
        <f t="shared" ca="1" si="3"/>
        <v>43535</v>
      </c>
      <c r="B17" s="7" t="s">
        <v>3</v>
      </c>
      <c r="C17" s="11">
        <v>0.54166666666666663</v>
      </c>
      <c r="D17" s="11" t="s">
        <v>59</v>
      </c>
      <c r="E17" s="8">
        <v>13</v>
      </c>
      <c r="F17" s="8"/>
      <c r="G17" s="8"/>
      <c r="H17" s="10" t="s">
        <v>64</v>
      </c>
      <c r="I17" s="55"/>
      <c r="J17" s="56"/>
      <c r="K17" s="57" t="str">
        <f ca="1">IF(WEEKDAY($A17,1)=1,"1",IF(WEEKDAY($A17,1)=7,"1",TEXT(COUNTIF(祝日,作業時間表!A19),"0")))</f>
        <v>0</v>
      </c>
      <c r="L17" s="57" t="str">
        <f t="shared" ca="1" si="0"/>
        <v>0</v>
      </c>
      <c r="N17" s="68">
        <f t="shared" ca="1" si="1"/>
        <v>13</v>
      </c>
      <c r="O17" s="73">
        <f t="shared" ca="1" si="2"/>
        <v>5.25</v>
      </c>
      <c r="P17" s="74"/>
      <c r="Q17" s="75"/>
      <c r="R17" s="75"/>
      <c r="S17" s="75"/>
      <c r="T17" s="75"/>
      <c r="U17" s="71"/>
    </row>
    <row r="18" spans="1:21" s="25" customFormat="1" ht="18" customHeight="1" x14ac:dyDescent="0.2">
      <c r="A18" s="28">
        <f t="shared" ca="1" si="3"/>
        <v>43536</v>
      </c>
      <c r="B18" s="7" t="s">
        <v>4</v>
      </c>
      <c r="C18" s="11"/>
      <c r="D18" s="11"/>
      <c r="E18" s="8"/>
      <c r="F18" s="8"/>
      <c r="G18" s="8"/>
      <c r="H18" s="9"/>
      <c r="I18" s="55"/>
      <c r="J18" s="56"/>
      <c r="K18" s="57" t="str">
        <f ca="1">IF(WEEKDAY($A18,1)=1,"1",IF(WEEKDAY($A18,1)=7,"1",TEXT(COUNTIF(祝日,作業時間表!A20),"0")))</f>
        <v>0</v>
      </c>
      <c r="L18" s="57" t="str">
        <f t="shared" ca="1" si="0"/>
        <v>0</v>
      </c>
      <c r="N18" s="68">
        <f t="shared" ca="1" si="1"/>
        <v>0</v>
      </c>
      <c r="O18" s="73">
        <f ca="1">IF($L18="1","0",IF($K18="1",N($E18)+$Q18+$S18+$U18,$N18-7.75))</f>
        <v>-7.75</v>
      </c>
      <c r="P18" s="74"/>
      <c r="Q18" s="75"/>
      <c r="R18" s="75"/>
      <c r="S18" s="75"/>
      <c r="T18" s="75"/>
      <c r="U18" s="71"/>
    </row>
    <row r="19" spans="1:21" s="25" customFormat="1" ht="18" customHeight="1" x14ac:dyDescent="0.2">
      <c r="A19" s="28">
        <f t="shared" ca="1" si="3"/>
        <v>43537</v>
      </c>
      <c r="B19" s="7" t="s">
        <v>5</v>
      </c>
      <c r="C19" s="11"/>
      <c r="D19" s="11"/>
      <c r="E19" s="8"/>
      <c r="F19" s="8"/>
      <c r="G19" s="8"/>
      <c r="H19" s="9"/>
      <c r="I19" s="55"/>
      <c r="J19" s="56"/>
      <c r="K19" s="57" t="str">
        <f ca="1">IF(WEEKDAY($A19,1)=1,"1",IF(WEEKDAY($A19,1)=7,"1",TEXT(COUNTIF(祝日,作業時間表!A21),"0")))</f>
        <v>0</v>
      </c>
      <c r="L19" s="57" t="str">
        <f t="shared" ca="1" si="0"/>
        <v>0</v>
      </c>
      <c r="N19" s="68">
        <f t="shared" ca="1" si="1"/>
        <v>0</v>
      </c>
      <c r="O19" s="73">
        <f t="shared" ca="1" si="2"/>
        <v>-7.75</v>
      </c>
      <c r="P19" s="74"/>
      <c r="Q19" s="75"/>
      <c r="R19" s="75"/>
      <c r="S19" s="75"/>
      <c r="T19" s="75"/>
      <c r="U19" s="71"/>
    </row>
    <row r="20" spans="1:21" s="25" customFormat="1" ht="18" customHeight="1" x14ac:dyDescent="0.2">
      <c r="A20" s="28">
        <f t="shared" ca="1" si="3"/>
        <v>43538</v>
      </c>
      <c r="B20" s="7" t="s">
        <v>6</v>
      </c>
      <c r="C20" s="11"/>
      <c r="D20" s="11"/>
      <c r="E20" s="8"/>
      <c r="F20" s="8"/>
      <c r="G20" s="8"/>
      <c r="H20" s="9"/>
      <c r="I20" s="55"/>
      <c r="J20" s="56"/>
      <c r="K20" s="57" t="str">
        <f ca="1">IF(WEEKDAY($A20,1)=1,"1",IF(WEEKDAY($A20,1)=7,"1",TEXT(COUNTIF(祝日,作業時間表!A22),"0")))</f>
        <v>0</v>
      </c>
      <c r="L20" s="57" t="str">
        <f t="shared" ca="1" si="0"/>
        <v>0</v>
      </c>
      <c r="N20" s="68">
        <f t="shared" ca="1" si="1"/>
        <v>0</v>
      </c>
      <c r="O20" s="73">
        <f t="shared" ca="1" si="2"/>
        <v>-7.75</v>
      </c>
      <c r="P20" s="74"/>
      <c r="Q20" s="75"/>
      <c r="R20" s="75"/>
      <c r="S20" s="75"/>
      <c r="T20" s="75"/>
      <c r="U20" s="71"/>
    </row>
    <row r="21" spans="1:21" s="25" customFormat="1" ht="18" customHeight="1" x14ac:dyDescent="0.2">
      <c r="A21" s="28">
        <f t="shared" ca="1" si="3"/>
        <v>43539</v>
      </c>
      <c r="B21" s="7" t="s">
        <v>7</v>
      </c>
      <c r="C21" s="11"/>
      <c r="D21" s="11"/>
      <c r="E21" s="8"/>
      <c r="F21" s="8"/>
      <c r="G21" s="8"/>
      <c r="H21" s="10"/>
      <c r="I21" s="55"/>
      <c r="J21" s="56"/>
      <c r="K21" s="57" t="str">
        <f ca="1">IF(WEEKDAY($A21,1)=1,"1",IF(WEEKDAY($A21,1)=7,"1",TEXT(COUNTIF(祝日,作業時間表!A23),"0")))</f>
        <v>0</v>
      </c>
      <c r="L21" s="57" t="str">
        <f t="shared" ca="1" si="0"/>
        <v>0</v>
      </c>
      <c r="N21" s="68">
        <f t="shared" ca="1" si="1"/>
        <v>0</v>
      </c>
      <c r="O21" s="73">
        <f ca="1">IF($L21="1","0",IF($K21="1",N($E21)+$Q21+$S21+$U21,$N21-7.75))</f>
        <v>-7.75</v>
      </c>
      <c r="P21" s="74"/>
      <c r="Q21" s="75"/>
      <c r="R21" s="75"/>
      <c r="S21" s="75"/>
      <c r="T21" s="75"/>
      <c r="U21" s="71"/>
    </row>
    <row r="22" spans="1:21" s="25" customFormat="1" ht="18" customHeight="1" x14ac:dyDescent="0.2">
      <c r="A22" s="28">
        <f t="shared" ca="1" si="3"/>
        <v>43540</v>
      </c>
      <c r="B22" s="7" t="s">
        <v>8</v>
      </c>
      <c r="C22" s="11"/>
      <c r="D22" s="11"/>
      <c r="E22" s="8"/>
      <c r="F22" s="8"/>
      <c r="G22" s="8"/>
      <c r="H22" s="9"/>
      <c r="I22" s="55"/>
      <c r="J22" s="58"/>
      <c r="K22" s="57" t="str">
        <f ca="1">IF(WEEKDAY($A22,1)=1,"1",IF(WEEKDAY($A22,1)=7,"1",TEXT(COUNTIF(祝日,作業時間表!A24),"0")))</f>
        <v>1</v>
      </c>
      <c r="L22" s="57" t="str">
        <f t="shared" ca="1" si="0"/>
        <v>0</v>
      </c>
      <c r="N22" s="68" t="str">
        <f t="shared" ca="1" si="1"/>
        <v>0</v>
      </c>
      <c r="O22" s="73">
        <f t="shared" ca="1" si="2"/>
        <v>0</v>
      </c>
      <c r="P22" s="74"/>
      <c r="Q22" s="75"/>
      <c r="R22" s="75"/>
      <c r="S22" s="75"/>
      <c r="T22" s="75"/>
      <c r="U22" s="71"/>
    </row>
    <row r="23" spans="1:21" s="25" customFormat="1" ht="18" customHeight="1" x14ac:dyDescent="0.2">
      <c r="A23" s="28">
        <f t="shared" ca="1" si="3"/>
        <v>43541</v>
      </c>
      <c r="B23" s="7" t="s">
        <v>2</v>
      </c>
      <c r="C23" s="11"/>
      <c r="D23" s="11"/>
      <c r="E23" s="8"/>
      <c r="F23" s="8"/>
      <c r="G23" s="8"/>
      <c r="H23" s="9"/>
      <c r="I23" s="55"/>
      <c r="J23" s="58"/>
      <c r="K23" s="57" t="str">
        <f ca="1">IF(WEEKDAY($A23,1)=1,"1",IF(WEEKDAY($A23,1)=7,"1",TEXT(COUNTIF(祝日,作業時間表!A25),"0")))</f>
        <v>1</v>
      </c>
      <c r="L23" s="57" t="str">
        <f t="shared" ca="1" si="0"/>
        <v>0</v>
      </c>
      <c r="N23" s="68" t="str">
        <f t="shared" ca="1" si="1"/>
        <v>0</v>
      </c>
      <c r="O23" s="73">
        <f t="shared" ca="1" si="2"/>
        <v>0</v>
      </c>
      <c r="P23" s="74"/>
      <c r="Q23" s="75"/>
      <c r="R23" s="75"/>
      <c r="S23" s="75"/>
      <c r="T23" s="75"/>
      <c r="U23" s="71"/>
    </row>
    <row r="24" spans="1:21" s="25" customFormat="1" ht="18" customHeight="1" x14ac:dyDescent="0.2">
      <c r="A24" s="28">
        <f t="shared" ca="1" si="3"/>
        <v>43542</v>
      </c>
      <c r="B24" s="7" t="s">
        <v>3</v>
      </c>
      <c r="C24" s="11"/>
      <c r="D24" s="11"/>
      <c r="E24" s="8"/>
      <c r="F24" s="8"/>
      <c r="G24" s="8"/>
      <c r="H24" s="10"/>
      <c r="I24" s="55"/>
      <c r="J24" s="56"/>
      <c r="K24" s="57" t="str">
        <f ca="1">IF(WEEKDAY($A24,1)=1,"1",IF(WEEKDAY($A24,1)=7,"1",TEXT(COUNTIF(祝日,作業時間表!A26),"0")))</f>
        <v>0</v>
      </c>
      <c r="L24" s="57" t="str">
        <f t="shared" ca="1" si="0"/>
        <v>0</v>
      </c>
      <c r="N24" s="68">
        <f t="shared" ca="1" si="1"/>
        <v>0</v>
      </c>
      <c r="O24" s="73">
        <f t="shared" ca="1" si="2"/>
        <v>-7.75</v>
      </c>
      <c r="P24" s="74"/>
      <c r="Q24" s="75"/>
      <c r="R24" s="75"/>
      <c r="S24" s="75"/>
      <c r="T24" s="75"/>
      <c r="U24" s="71"/>
    </row>
    <row r="25" spans="1:21" s="25" customFormat="1" ht="18" customHeight="1" x14ac:dyDescent="0.2">
      <c r="A25" s="28">
        <f t="shared" ca="1" si="3"/>
        <v>43543</v>
      </c>
      <c r="B25" s="7" t="s">
        <v>4</v>
      </c>
      <c r="C25" s="11"/>
      <c r="D25" s="11"/>
      <c r="E25" s="8"/>
      <c r="F25" s="8"/>
      <c r="G25" s="8"/>
      <c r="H25" s="9"/>
      <c r="I25" s="55"/>
      <c r="J25" s="56"/>
      <c r="K25" s="57" t="str">
        <f ca="1">IF(WEEKDAY($A25,1)=1,"1",IF(WEEKDAY($A25,1)=7,"1",TEXT(COUNTIF(祝日,作業時間表!A27),"0")))</f>
        <v>0</v>
      </c>
      <c r="L25" s="57" t="str">
        <f t="shared" ca="1" si="0"/>
        <v>0</v>
      </c>
      <c r="N25" s="68">
        <f t="shared" ca="1" si="1"/>
        <v>0</v>
      </c>
      <c r="O25" s="73">
        <f t="shared" ca="1" si="2"/>
        <v>-7.75</v>
      </c>
      <c r="P25" s="74"/>
      <c r="Q25" s="75"/>
      <c r="R25" s="75"/>
      <c r="S25" s="75"/>
      <c r="T25" s="75"/>
      <c r="U25" s="71"/>
    </row>
    <row r="26" spans="1:21" s="25" customFormat="1" ht="18" customHeight="1" x14ac:dyDescent="0.2">
      <c r="A26" s="28">
        <f t="shared" ca="1" si="3"/>
        <v>43544</v>
      </c>
      <c r="B26" s="7" t="s">
        <v>5</v>
      </c>
      <c r="C26" s="52"/>
      <c r="D26" s="52"/>
      <c r="E26" s="53"/>
      <c r="F26" s="8"/>
      <c r="G26" s="53"/>
      <c r="H26" s="10"/>
      <c r="I26" s="55"/>
      <c r="J26" s="56"/>
      <c r="K26" s="57" t="str">
        <f ca="1">IF(WEEKDAY($A26,1)=1,"1",IF(WEEKDAY($A26,1)=7,"1",TEXT(COUNTIF(祝日,作業時間表!A28),"0")))</f>
        <v>0</v>
      </c>
      <c r="L26" s="57" t="str">
        <f t="shared" ca="1" si="0"/>
        <v>0</v>
      </c>
      <c r="N26" s="68">
        <f t="shared" ca="1" si="1"/>
        <v>0</v>
      </c>
      <c r="O26" s="73">
        <f t="shared" ca="1" si="2"/>
        <v>-7.75</v>
      </c>
      <c r="P26" s="74"/>
      <c r="Q26" s="75"/>
      <c r="R26" s="75"/>
      <c r="S26" s="75"/>
      <c r="T26" s="75"/>
      <c r="U26" s="71"/>
    </row>
    <row r="27" spans="1:21" s="25" customFormat="1" ht="18" customHeight="1" x14ac:dyDescent="0.2">
      <c r="A27" s="28">
        <f t="shared" ca="1" si="3"/>
        <v>43545</v>
      </c>
      <c r="B27" s="7" t="s">
        <v>6</v>
      </c>
      <c r="C27" s="11"/>
      <c r="D27" s="11"/>
      <c r="E27" s="8"/>
      <c r="F27" s="8"/>
      <c r="G27" s="8"/>
      <c r="H27" s="10"/>
      <c r="I27" s="55"/>
      <c r="J27" s="56"/>
      <c r="K27" s="57" t="str">
        <f ca="1">IF(WEEKDAY($A27,1)=1,"1",IF(WEEKDAY($A27,1)=7,"1",TEXT(COUNTIF(祝日,作業時間表!A29),"0")))</f>
        <v>0</v>
      </c>
      <c r="L27" s="57" t="str">
        <f t="shared" ca="1" si="0"/>
        <v>0</v>
      </c>
      <c r="N27" s="68">
        <f t="shared" ca="1" si="1"/>
        <v>0</v>
      </c>
      <c r="O27" s="73">
        <f t="shared" ca="1" si="2"/>
        <v>-7.75</v>
      </c>
      <c r="P27" s="74"/>
      <c r="Q27" s="75"/>
      <c r="R27" s="75"/>
      <c r="S27" s="75"/>
      <c r="T27" s="75"/>
      <c r="U27" s="71"/>
    </row>
    <row r="28" spans="1:21" s="25" customFormat="1" ht="18" customHeight="1" x14ac:dyDescent="0.2">
      <c r="A28" s="28">
        <f t="shared" ca="1" si="3"/>
        <v>43546</v>
      </c>
      <c r="B28" s="7" t="s">
        <v>7</v>
      </c>
      <c r="C28" s="11"/>
      <c r="D28" s="11"/>
      <c r="E28" s="8"/>
      <c r="F28" s="8"/>
      <c r="G28" s="8"/>
      <c r="H28" s="10"/>
      <c r="I28" s="55"/>
      <c r="J28" s="56"/>
      <c r="K28" s="57" t="str">
        <f ca="1">IF(WEEKDAY($A28,1)=1,"1",IF(WEEKDAY($A28,1)=7,"1",TEXT(COUNTIF(祝日,作業時間表!A30),"0")))</f>
        <v>0</v>
      </c>
      <c r="L28" s="57" t="str">
        <f t="shared" ca="1" si="0"/>
        <v>0</v>
      </c>
      <c r="N28" s="68">
        <f t="shared" ca="1" si="1"/>
        <v>0</v>
      </c>
      <c r="O28" s="73">
        <f t="shared" ca="1" si="2"/>
        <v>-7.75</v>
      </c>
      <c r="P28" s="74"/>
      <c r="Q28" s="75"/>
      <c r="R28" s="75"/>
      <c r="S28" s="75"/>
      <c r="T28" s="75"/>
      <c r="U28" s="71"/>
    </row>
    <row r="29" spans="1:21" s="25" customFormat="1" ht="18" customHeight="1" x14ac:dyDescent="0.2">
      <c r="A29" s="28">
        <f t="shared" ca="1" si="3"/>
        <v>43547</v>
      </c>
      <c r="B29" s="7" t="s">
        <v>8</v>
      </c>
      <c r="C29" s="11"/>
      <c r="D29" s="11"/>
      <c r="E29" s="8"/>
      <c r="F29" s="8"/>
      <c r="G29" s="8"/>
      <c r="H29" s="9"/>
      <c r="I29" s="55"/>
      <c r="J29" s="56"/>
      <c r="K29" s="57" t="str">
        <f ca="1">IF(WEEKDAY($A29,1)=1,"1",IF(WEEKDAY($A29,1)=7,"1",TEXT(COUNTIF(祝日,作業時間表!A31),"0")))</f>
        <v>1</v>
      </c>
      <c r="L29" s="57" t="str">
        <f t="shared" ca="1" si="0"/>
        <v>0</v>
      </c>
      <c r="N29" s="68" t="str">
        <f t="shared" ca="1" si="1"/>
        <v>0</v>
      </c>
      <c r="O29" s="73">
        <f t="shared" ca="1" si="2"/>
        <v>0</v>
      </c>
      <c r="P29" s="74"/>
      <c r="Q29" s="75"/>
      <c r="R29" s="75"/>
      <c r="S29" s="75"/>
      <c r="T29" s="75"/>
      <c r="U29" s="71"/>
    </row>
    <row r="30" spans="1:21" s="25" customFormat="1" ht="18" customHeight="1" x14ac:dyDescent="0.2">
      <c r="A30" s="28">
        <f t="shared" ca="1" si="3"/>
        <v>43548</v>
      </c>
      <c r="B30" s="7" t="s">
        <v>2</v>
      </c>
      <c r="C30" s="11"/>
      <c r="D30" s="11"/>
      <c r="E30" s="8"/>
      <c r="F30" s="8"/>
      <c r="G30" s="8"/>
      <c r="H30" s="9"/>
      <c r="I30" s="55"/>
      <c r="J30" s="56"/>
      <c r="K30" s="57" t="str">
        <f ca="1">IF(WEEKDAY($A30,1)=1,"1",IF(WEEKDAY($A30,1)=7,"1",TEXT(COUNTIF(祝日,作業時間表!A32),"0")))</f>
        <v>1</v>
      </c>
      <c r="L30" s="57" t="str">
        <f t="shared" ca="1" si="0"/>
        <v>0</v>
      </c>
      <c r="N30" s="68" t="str">
        <f t="shared" ca="1" si="1"/>
        <v>0</v>
      </c>
      <c r="O30" s="73">
        <f t="shared" ca="1" si="2"/>
        <v>0</v>
      </c>
      <c r="P30" s="74"/>
      <c r="Q30" s="75"/>
      <c r="R30" s="75"/>
      <c r="S30" s="75"/>
      <c r="T30" s="75"/>
      <c r="U30" s="71"/>
    </row>
    <row r="31" spans="1:21" s="25" customFormat="1" ht="18" customHeight="1" x14ac:dyDescent="0.2">
      <c r="A31" s="28">
        <f t="shared" ca="1" si="3"/>
        <v>43549</v>
      </c>
      <c r="B31" s="7" t="s">
        <v>3</v>
      </c>
      <c r="C31" s="11"/>
      <c r="D31" s="11"/>
      <c r="E31" s="8"/>
      <c r="F31" s="8"/>
      <c r="G31" s="8"/>
      <c r="H31" s="10"/>
      <c r="I31" s="55"/>
      <c r="J31" s="56"/>
      <c r="K31" s="57" t="str">
        <f ca="1">IF(WEEKDAY($A31,1)=1,"1",IF(WEEKDAY($A31,1)=7,"1",TEXT(COUNTIF(祝日,作業時間表!A33),"0")))</f>
        <v>0</v>
      </c>
      <c r="L31" s="57" t="str">
        <f t="shared" ca="1" si="0"/>
        <v>0</v>
      </c>
      <c r="N31" s="68">
        <f t="shared" ca="1" si="1"/>
        <v>0</v>
      </c>
      <c r="O31" s="73">
        <f t="shared" ca="1" si="2"/>
        <v>-7.75</v>
      </c>
      <c r="P31" s="74"/>
      <c r="Q31" s="75"/>
      <c r="R31" s="75"/>
      <c r="S31" s="75"/>
      <c r="T31" s="75"/>
      <c r="U31" s="71"/>
    </row>
    <row r="32" spans="1:21" s="25" customFormat="1" ht="18" customHeight="1" x14ac:dyDescent="0.2">
      <c r="A32" s="28">
        <f t="shared" ca="1" si="3"/>
        <v>43550</v>
      </c>
      <c r="B32" s="7" t="s">
        <v>4</v>
      </c>
      <c r="C32" s="11"/>
      <c r="D32" s="11"/>
      <c r="E32" s="8"/>
      <c r="F32" s="8"/>
      <c r="G32" s="8"/>
      <c r="H32" s="9"/>
      <c r="I32" s="59"/>
      <c r="J32" s="56"/>
      <c r="K32" s="57" t="str">
        <f ca="1">IF(WEEKDAY($A32,1)=1,"1",IF(WEEKDAY($A32,1)=7,"1",TEXT(COUNTIF(祝日,作業時間表!A34),"0")))</f>
        <v>0</v>
      </c>
      <c r="L32" s="57" t="str">
        <f t="shared" ca="1" si="0"/>
        <v>0</v>
      </c>
      <c r="N32" s="68">
        <f t="shared" ca="1" si="1"/>
        <v>0</v>
      </c>
      <c r="O32" s="73">
        <f t="shared" ca="1" si="2"/>
        <v>-7.75</v>
      </c>
      <c r="P32" s="74"/>
      <c r="Q32" s="75"/>
      <c r="R32" s="75"/>
      <c r="S32" s="75"/>
      <c r="T32" s="75"/>
      <c r="U32" s="71"/>
    </row>
    <row r="33" spans="1:21" s="25" customFormat="1" ht="18" customHeight="1" x14ac:dyDescent="0.2">
      <c r="A33" s="28">
        <f t="shared" ca="1" si="3"/>
        <v>43551</v>
      </c>
      <c r="B33" s="7" t="s">
        <v>5</v>
      </c>
      <c r="C33" s="11"/>
      <c r="D33" s="11"/>
      <c r="E33" s="8"/>
      <c r="F33" s="8"/>
      <c r="G33" s="8"/>
      <c r="H33" s="10"/>
      <c r="I33" s="59"/>
      <c r="J33" s="56"/>
      <c r="K33" s="57" t="str">
        <f ca="1">IF(WEEKDAY($A33,1)=1,"1",IF(WEEKDAY($A33,1)=7,"1",TEXT(COUNTIF(祝日,作業時間表!A35),"0")))</f>
        <v>0</v>
      </c>
      <c r="L33" s="57" t="str">
        <f t="shared" ca="1" si="0"/>
        <v>0</v>
      </c>
      <c r="N33" s="68">
        <f t="shared" ca="1" si="1"/>
        <v>0</v>
      </c>
      <c r="O33" s="73">
        <f t="shared" ca="1" si="2"/>
        <v>-7.75</v>
      </c>
      <c r="P33" s="74"/>
      <c r="Q33" s="75"/>
      <c r="R33" s="75"/>
      <c r="S33" s="75"/>
      <c r="T33" s="75"/>
      <c r="U33" s="71"/>
    </row>
    <row r="34" spans="1:21" s="25" customFormat="1" ht="18" customHeight="1" x14ac:dyDescent="0.2">
      <c r="A34" s="28">
        <f t="shared" ca="1" si="3"/>
        <v>43552</v>
      </c>
      <c r="B34" s="7" t="s">
        <v>6</v>
      </c>
      <c r="C34" s="11"/>
      <c r="D34" s="11"/>
      <c r="E34" s="8"/>
      <c r="F34" s="8"/>
      <c r="G34" s="8"/>
      <c r="H34" s="10"/>
      <c r="I34" s="59"/>
      <c r="J34" s="56"/>
      <c r="K34" s="57" t="str">
        <f ca="1">IF(WEEKDAY($A34,1)=1,"1",IF(WEEKDAY($A34,1)=7,"1",TEXT(COUNTIF(祝日,作業時間表!A36),"0")))</f>
        <v>0</v>
      </c>
      <c r="L34" s="57" t="str">
        <f t="shared" ca="1" si="0"/>
        <v>0</v>
      </c>
      <c r="N34" s="68">
        <f t="shared" ca="1" si="1"/>
        <v>0</v>
      </c>
      <c r="O34" s="73">
        <f t="shared" ca="1" si="2"/>
        <v>-7.75</v>
      </c>
      <c r="P34" s="74"/>
      <c r="Q34" s="75"/>
      <c r="R34" s="75"/>
      <c r="S34" s="75"/>
      <c r="T34" s="75"/>
      <c r="U34" s="71"/>
    </row>
    <row r="35" spans="1:21" s="25" customFormat="1" ht="18" customHeight="1" x14ac:dyDescent="0.2">
      <c r="A35" s="28">
        <f t="shared" ca="1" si="3"/>
        <v>43553</v>
      </c>
      <c r="B35" s="7" t="s">
        <v>7</v>
      </c>
      <c r="C35" s="11"/>
      <c r="D35" s="11"/>
      <c r="E35" s="8"/>
      <c r="F35" s="8"/>
      <c r="G35" s="8"/>
      <c r="H35" s="10"/>
      <c r="I35" s="60"/>
      <c r="J35" s="56"/>
      <c r="K35" s="57" t="str">
        <f ca="1">IF(WEEKDAY($A35,1)=1,"1",IF(WEEKDAY($A35,1)=7,"1",TEXT(COUNTIF(祝日,作業時間表!#REF!),"0")))</f>
        <v>0</v>
      </c>
      <c r="L35" s="57" t="str">
        <f t="shared" ca="1" si="0"/>
        <v>0</v>
      </c>
      <c r="N35" s="68">
        <f t="shared" ca="1" si="1"/>
        <v>0</v>
      </c>
      <c r="O35" s="73">
        <f t="shared" ca="1" si="2"/>
        <v>-7.75</v>
      </c>
      <c r="P35" s="74"/>
      <c r="Q35" s="75"/>
      <c r="R35" s="75"/>
      <c r="S35" s="75"/>
      <c r="T35" s="75"/>
      <c r="U35" s="71"/>
    </row>
    <row r="36" spans="1:21" s="25" customFormat="1" ht="18" customHeight="1" x14ac:dyDescent="0.2">
      <c r="A36" s="28">
        <f t="shared" ca="1" si="3"/>
        <v>43554</v>
      </c>
      <c r="B36" s="7" t="s">
        <v>8</v>
      </c>
      <c r="C36" s="11"/>
      <c r="D36" s="11"/>
      <c r="E36" s="8"/>
      <c r="F36" s="8"/>
      <c r="G36" s="8"/>
      <c r="H36" s="9"/>
      <c r="I36" s="60"/>
      <c r="J36" s="56"/>
      <c r="K36" s="57" t="str">
        <f ca="1">IF(WEEKDAY($A36,1)=1,"1",IF(WEEKDAY($A36,1)=7,"1",TEXT(COUNTIF(祝日,作業時間表!#REF!),"0")))</f>
        <v>1</v>
      </c>
      <c r="L36" s="57" t="str">
        <f t="shared" ca="1" si="0"/>
        <v>0</v>
      </c>
      <c r="N36" s="68" t="str">
        <f t="shared" ca="1" si="1"/>
        <v>0</v>
      </c>
      <c r="O36" s="73">
        <f t="shared" ca="1" si="2"/>
        <v>0</v>
      </c>
      <c r="P36" s="74"/>
      <c r="Q36" s="75"/>
      <c r="R36" s="75"/>
      <c r="S36" s="75"/>
      <c r="T36" s="75"/>
      <c r="U36" s="71"/>
    </row>
    <row r="37" spans="1:21" s="3" customFormat="1" ht="18" customHeight="1" x14ac:dyDescent="0.2">
      <c r="A37" s="28">
        <f t="shared" ca="1" si="3"/>
        <v>43555</v>
      </c>
      <c r="B37" s="7" t="s">
        <v>60</v>
      </c>
      <c r="C37" s="11"/>
      <c r="D37" s="11"/>
      <c r="E37" s="20"/>
      <c r="F37" s="20"/>
      <c r="G37" s="20"/>
      <c r="H37" s="24"/>
      <c r="I37" s="60"/>
      <c r="J37" s="56"/>
      <c r="K37" s="57" t="str">
        <f ca="1">IF(WEEKDAY($A37,1)=1,"1",IF(WEEKDAY($A37,1)=7,"1",TEXT(COUNTIF(祝日,作業時間表!#REF!),"0")))</f>
        <v>1</v>
      </c>
      <c r="L37" s="57" t="str">
        <f t="shared" ca="1" si="0"/>
        <v>0</v>
      </c>
      <c r="M37" s="25"/>
      <c r="N37" s="68" t="str">
        <f t="shared" ca="1" si="1"/>
        <v>0</v>
      </c>
      <c r="O37" s="73">
        <f t="shared" ca="1" si="2"/>
        <v>0</v>
      </c>
      <c r="P37" s="74"/>
      <c r="Q37" s="75"/>
      <c r="R37" s="75"/>
      <c r="S37" s="75"/>
      <c r="T37" s="75"/>
      <c r="U37" s="71"/>
    </row>
    <row r="38" spans="1:21" s="3" customFormat="1" ht="18" customHeight="1" x14ac:dyDescent="0.2">
      <c r="A38" s="132" t="s">
        <v>13</v>
      </c>
      <c r="B38" s="133"/>
      <c r="C38" s="133"/>
      <c r="D38" s="133"/>
      <c r="E38" s="21">
        <f>SUM(E7:E37)</f>
        <v>66</v>
      </c>
      <c r="F38" s="22">
        <f>SUM(F7:F37)</f>
        <v>0</v>
      </c>
      <c r="G38" s="23">
        <f>SUM(G7:G37)</f>
        <v>0</v>
      </c>
      <c r="H38" s="6"/>
      <c r="I38" s="55"/>
      <c r="J38" s="56"/>
      <c r="K38" s="61"/>
      <c r="L38" s="61"/>
      <c r="M38" s="25"/>
      <c r="N38" s="69">
        <f ca="1">SUM(N7:N37)</f>
        <v>41</v>
      </c>
      <c r="O38" s="76">
        <f ca="1">SUM(O7:O37)</f>
        <v>-96.75</v>
      </c>
      <c r="P38" s="77"/>
      <c r="Q38" s="75">
        <f>SUM($Q$7:$Q$37)</f>
        <v>0</v>
      </c>
      <c r="R38" s="77"/>
      <c r="S38" s="75">
        <f>SUM($S$7:$S$37)</f>
        <v>0</v>
      </c>
      <c r="T38" s="77"/>
      <c r="U38" s="71">
        <f>SUM($U$7:$U$37)</f>
        <v>0</v>
      </c>
    </row>
    <row r="39" spans="1:21" s="3" customFormat="1" ht="17.25" customHeight="1" thickBot="1" x14ac:dyDescent="0.25">
      <c r="A39" s="2"/>
      <c r="B39" s="2"/>
      <c r="C39" s="2"/>
      <c r="D39" s="2"/>
      <c r="I39" s="62"/>
      <c r="J39" s="63"/>
      <c r="K39" s="64"/>
      <c r="L39" s="64"/>
      <c r="M39" s="33"/>
      <c r="N39" s="34"/>
      <c r="O39" s="34"/>
      <c r="P39" s="31"/>
      <c r="Q39" s="31"/>
      <c r="R39" s="31"/>
      <c r="S39" s="31"/>
      <c r="T39" s="31"/>
      <c r="U39" s="31"/>
    </row>
    <row r="40" spans="1:21" s="3" customFormat="1" ht="21.75" customHeight="1" x14ac:dyDescent="0.2">
      <c r="A40" s="4" t="s">
        <v>61</v>
      </c>
      <c r="B40" s="2"/>
      <c r="C40" s="2"/>
      <c r="D40" s="2"/>
      <c r="I40" s="55"/>
      <c r="J40" s="56"/>
      <c r="K40" s="61"/>
      <c r="L40" s="61"/>
      <c r="M40" s="25"/>
      <c r="N40" s="120" t="s">
        <v>23</v>
      </c>
      <c r="O40" s="121"/>
      <c r="P40" s="121"/>
      <c r="Q40" s="35">
        <f>$E$38</f>
        <v>66</v>
      </c>
      <c r="R40" s="25"/>
      <c r="S40" s="25"/>
      <c r="T40" s="25"/>
      <c r="U40" s="25"/>
    </row>
    <row r="41" spans="1:21" x14ac:dyDescent="0.2">
      <c r="A41" s="18" t="s">
        <v>12</v>
      </c>
      <c r="B41" s="4" t="s">
        <v>46</v>
      </c>
      <c r="I41" s="55"/>
      <c r="J41" s="56"/>
      <c r="K41" s="61"/>
      <c r="L41" s="61"/>
      <c r="M41" s="25"/>
      <c r="N41" s="122" t="s">
        <v>26</v>
      </c>
      <c r="O41" s="123"/>
      <c r="P41" s="123"/>
      <c r="Q41" s="36">
        <f>Q38+S38+U38</f>
        <v>0</v>
      </c>
      <c r="R41" s="25"/>
      <c r="S41" s="25"/>
      <c r="T41" s="25"/>
      <c r="U41" s="25"/>
    </row>
    <row r="42" spans="1:21" x14ac:dyDescent="0.2">
      <c r="A42" s="18" t="s">
        <v>12</v>
      </c>
      <c r="B42" s="4" t="s">
        <v>47</v>
      </c>
      <c r="I42" s="65"/>
      <c r="J42" s="56"/>
      <c r="K42" s="61"/>
      <c r="L42" s="61"/>
      <c r="M42" s="25"/>
      <c r="N42" s="122" t="s">
        <v>24</v>
      </c>
      <c r="O42" s="123"/>
      <c r="P42" s="123"/>
      <c r="Q42" s="37">
        <f>$Q$40+$Q$41</f>
        <v>66</v>
      </c>
      <c r="R42" s="25"/>
      <c r="S42" s="25"/>
      <c r="T42" s="25"/>
      <c r="U42" s="25"/>
    </row>
    <row r="43" spans="1:21" ht="13.5" thickBot="1" x14ac:dyDescent="0.25">
      <c r="A43" s="18" t="s">
        <v>12</v>
      </c>
      <c r="B43" s="4" t="s">
        <v>14</v>
      </c>
      <c r="I43" s="2"/>
      <c r="J43" s="2"/>
      <c r="K43" s="54"/>
      <c r="L43" s="54"/>
      <c r="M43" s="3"/>
      <c r="N43" s="124" t="s">
        <v>27</v>
      </c>
      <c r="O43" s="125"/>
      <c r="P43" s="125"/>
      <c r="Q43" s="38">
        <f ca="1">O38</f>
        <v>-96.75</v>
      </c>
      <c r="R43" s="3"/>
      <c r="S43" s="3"/>
      <c r="T43" s="3"/>
      <c r="U43" s="3"/>
    </row>
    <row r="44" spans="1:21" x14ac:dyDescent="0.2">
      <c r="A44" s="18"/>
      <c r="B44" s="4" t="s">
        <v>48</v>
      </c>
      <c r="I44" s="2"/>
      <c r="J44" s="2"/>
      <c r="K44" s="54"/>
      <c r="L44" s="54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18" t="s">
        <v>12</v>
      </c>
      <c r="B45" s="4" t="s">
        <v>49</v>
      </c>
      <c r="I45" s="2"/>
      <c r="J45" s="2"/>
      <c r="K45" s="54"/>
      <c r="L45" s="54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18" t="s">
        <v>12</v>
      </c>
      <c r="B46" s="4" t="s">
        <v>50</v>
      </c>
    </row>
  </sheetData>
  <mergeCells count="11">
    <mergeCell ref="N40:P40"/>
    <mergeCell ref="N41:P41"/>
    <mergeCell ref="N42:P42"/>
    <mergeCell ref="N43:P43"/>
    <mergeCell ref="A1:H1"/>
    <mergeCell ref="A3:C3"/>
    <mergeCell ref="A4:C4"/>
    <mergeCell ref="A38:D38"/>
    <mergeCell ref="G3:H3"/>
    <mergeCell ref="D4:E4"/>
    <mergeCell ref="G4:H4"/>
  </mergeCells>
  <phoneticPr fontId="2"/>
  <conditionalFormatting sqref="A41:B46">
    <cfRule type="expression" dxfId="15" priority="1" stopIfTrue="1">
      <formula>$B41="土"</formula>
    </cfRule>
    <cfRule type="expression" dxfId="14" priority="2" stopIfTrue="1">
      <formula>$B41="日"</formula>
    </cfRule>
    <cfRule type="expression" dxfId="13" priority="3" stopIfTrue="1">
      <formula>$X44=1</formula>
    </cfRule>
  </conditionalFormatting>
  <conditionalFormatting sqref="D4 F4:G4">
    <cfRule type="expression" dxfId="12" priority="4" stopIfTrue="1">
      <formula>$B4="土"</formula>
    </cfRule>
    <cfRule type="expression" dxfId="11" priority="5" stopIfTrue="1">
      <formula>$B4="日"</formula>
    </cfRule>
    <cfRule type="expression" dxfId="10" priority="6" stopIfTrue="1">
      <formula>$X4=1</formula>
    </cfRule>
  </conditionalFormatting>
  <conditionalFormatting sqref="P38:P39">
    <cfRule type="expression" dxfId="9" priority="7" stopIfTrue="1">
      <formula>$P38&lt;&gt;""</formula>
    </cfRule>
    <cfRule type="expression" dxfId="8" priority="8" stopIfTrue="1">
      <formula>$K38="1"</formula>
    </cfRule>
  </conditionalFormatting>
  <conditionalFormatting sqref="Q38:Q39">
    <cfRule type="expression" dxfId="7" priority="9" stopIfTrue="1">
      <formula>$K38="1"</formula>
    </cfRule>
    <cfRule type="expression" dxfId="6" priority="10" stopIfTrue="1">
      <formula>$Q38&lt;&gt;""</formula>
    </cfRule>
  </conditionalFormatting>
  <conditionalFormatting sqref="R38:R39">
    <cfRule type="expression" dxfId="5" priority="11" stopIfTrue="1">
      <formula>$K38="1"</formula>
    </cfRule>
    <cfRule type="expression" dxfId="4" priority="12" stopIfTrue="1">
      <formula>$R38&lt;&gt;""</formula>
    </cfRule>
  </conditionalFormatting>
  <conditionalFormatting sqref="S38:S39">
    <cfRule type="expression" dxfId="3" priority="13" stopIfTrue="1">
      <formula>$K38="1"</formula>
    </cfRule>
    <cfRule type="expression" dxfId="2" priority="14" stopIfTrue="1">
      <formula>$S38&lt;&gt;""</formula>
    </cfRule>
  </conditionalFormatting>
  <conditionalFormatting sqref="U38:U39">
    <cfRule type="expression" dxfId="1" priority="15" stopIfTrue="1">
      <formula>$K38="1"</formula>
    </cfRule>
    <cfRule type="expression" dxfId="0" priority="16" stopIfTrue="1">
      <formula>$U38&lt;&gt;""</formula>
    </cfRule>
  </conditionalFormatting>
  <pageMargins left="0.16" right="0.19" top="0.78740157480314965" bottom="0.78740157480314965" header="0.51181102362204722" footer="0.51181102362204722"/>
  <pageSetup paperSize="9" scale="47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作業時間表</vt:lpstr>
      <vt:lpstr>マスタ</vt:lpstr>
      <vt:lpstr>サンプル</vt:lpstr>
      <vt:lpstr>作業時間表!Print_Area</vt:lpstr>
      <vt:lpstr>開始終了日</vt:lpstr>
      <vt:lpstr>祝日</vt:lpstr>
    </vt:vector>
  </TitlesOfParts>
  <Company>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k.hongyo</dc:creator>
  <cp:lastModifiedBy>宮川 直樹</cp:lastModifiedBy>
  <cp:lastPrinted>2020-02-28T07:17:17Z</cp:lastPrinted>
  <dcterms:created xsi:type="dcterms:W3CDTF">2000-06-29T08:38:43Z</dcterms:created>
  <dcterms:modified xsi:type="dcterms:W3CDTF">2020-03-26T00:13:02Z</dcterms:modified>
</cp:coreProperties>
</file>