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user\Documents\00w\Nuclear war\"/>
    </mc:Choice>
  </mc:AlternateContent>
  <bookViews>
    <workbookView xWindow="0" yWindow="0" windowWidth="28800" windowHeight="12675"/>
  </bookViews>
  <sheets>
    <sheet name="Nuclear war, Lloyd's" sheetId="3" r:id="rId1"/>
    <sheet name="Combined with impac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3" l="1"/>
  <c r="O20" i="3"/>
  <c r="P21" i="3"/>
  <c r="Q21" i="3" s="1"/>
  <c r="O19" i="3"/>
  <c r="O18" i="3"/>
  <c r="O17" i="3"/>
  <c r="H96" i="3"/>
  <c r="H88" i="3"/>
  <c r="H49" i="3"/>
  <c r="H36" i="3"/>
  <c r="H5" i="3"/>
  <c r="N53" i="3"/>
  <c r="N52" i="3"/>
  <c r="M53" i="3"/>
  <c r="M52" i="3"/>
  <c r="L53" i="3"/>
  <c r="L52" i="3"/>
  <c r="O22" i="3"/>
  <c r="F51" i="3"/>
  <c r="F98" i="3"/>
  <c r="F90" i="3"/>
  <c r="F38" i="3"/>
  <c r="F7" i="3"/>
  <c r="D100" i="3"/>
  <c r="D99" i="3"/>
  <c r="D98" i="3"/>
  <c r="D97" i="3"/>
  <c r="G96" i="3"/>
  <c r="D96" i="3"/>
  <c r="D92" i="3"/>
  <c r="D91" i="3"/>
  <c r="D90" i="3"/>
  <c r="D89" i="3"/>
  <c r="G88" i="3"/>
  <c r="I88" i="3" s="1"/>
  <c r="D88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G49" i="3"/>
  <c r="D49" i="3"/>
  <c r="D45" i="3"/>
  <c r="D44" i="3"/>
  <c r="D43" i="3"/>
  <c r="D42" i="3"/>
  <c r="D41" i="3"/>
  <c r="D40" i="3"/>
  <c r="D39" i="3"/>
  <c r="D38" i="3"/>
  <c r="D37" i="3"/>
  <c r="I36" i="3"/>
  <c r="G36" i="3"/>
  <c r="D36" i="3"/>
  <c r="D32" i="3"/>
  <c r="D31" i="3"/>
  <c r="D30" i="3"/>
  <c r="D29" i="3"/>
  <c r="D28" i="3"/>
  <c r="D27" i="3"/>
  <c r="D26" i="3"/>
  <c r="M23" i="3"/>
  <c r="L23" i="3"/>
  <c r="D25" i="3"/>
  <c r="M22" i="3"/>
  <c r="L22" i="3"/>
  <c r="D24" i="3"/>
  <c r="N21" i="3"/>
  <c r="D23" i="3"/>
  <c r="P20" i="3"/>
  <c r="Q20" i="3" s="1"/>
  <c r="N20" i="3"/>
  <c r="D22" i="3"/>
  <c r="P19" i="3"/>
  <c r="Q19" i="3" s="1"/>
  <c r="N19" i="3"/>
  <c r="D21" i="3"/>
  <c r="P18" i="3"/>
  <c r="Q18" i="3" s="1"/>
  <c r="N18" i="3"/>
  <c r="D20" i="3"/>
  <c r="N17" i="3"/>
  <c r="D19" i="3"/>
  <c r="D18" i="3"/>
  <c r="D17" i="3"/>
  <c r="K13" i="3"/>
  <c r="D16" i="3"/>
  <c r="D15" i="3"/>
  <c r="D14" i="3"/>
  <c r="D13" i="3"/>
  <c r="D12" i="3"/>
  <c r="D11" i="3"/>
  <c r="D10" i="3"/>
  <c r="D9" i="3"/>
  <c r="D8" i="3"/>
  <c r="D7" i="3"/>
  <c r="D6" i="3"/>
  <c r="G5" i="3"/>
  <c r="D5" i="3"/>
  <c r="O23" i="3" l="1"/>
  <c r="P23" i="3" s="1"/>
  <c r="Q23" i="3" s="1"/>
  <c r="P17" i="3"/>
  <c r="Q17" i="3" s="1"/>
  <c r="I5" i="3"/>
  <c r="L13" i="3"/>
  <c r="I96" i="3"/>
  <c r="L9" i="3"/>
  <c r="P22" i="3"/>
  <c r="Q22" i="3" s="1"/>
  <c r="N13" i="3"/>
  <c r="I49" i="3"/>
  <c r="K9" i="3"/>
  <c r="M13" i="3"/>
  <c r="N9" i="3" l="1"/>
  <c r="O13" i="3" s="1"/>
  <c r="M9" i="3"/>
  <c r="B48" i="1" l="1"/>
  <c r="B47" i="1"/>
  <c r="A44" i="1"/>
  <c r="A34" i="1"/>
  <c r="A11" i="1"/>
  <c r="A8" i="1"/>
  <c r="A7" i="1"/>
  <c r="A3" i="1"/>
</calcChain>
</file>

<file path=xl/sharedStrings.xml><?xml version="1.0" encoding="utf-8"?>
<sst xmlns="http://schemas.openxmlformats.org/spreadsheetml/2006/main" count="248" uniqueCount="174">
  <si>
    <t>Nuclear war fatality risk.</t>
  </si>
  <si>
    <t>Annual probability of U.S. in multi-city nuclear war, Lloyd's (2018).</t>
  </si>
  <si>
    <t>FEMA 1988, estimated fraction of U.S. population dead within 30 days of a Soviet nuclear exchange, optimistic scenario.</t>
  </si>
  <si>
    <t>U.S. population 2020 (used)</t>
  </si>
  <si>
    <t>U.S. population 2020.</t>
  </si>
  <si>
    <t>Total U.S. fatalities.</t>
  </si>
  <si>
    <t>Total U.S. fatality risk per year, nuclear war.</t>
  </si>
  <si>
    <t>Total world fatalities.</t>
  </si>
  <si>
    <t>A common round number.  Harwell and Harwell 1985 1-4 billion, Helfand 2014 1-2 billion.</t>
  </si>
  <si>
    <t>Total world fatality risk per year, nuclear war (involving the United States)</t>
  </si>
  <si>
    <t>Nuclear war probability, every major city in USA.</t>
  </si>
  <si>
    <t>Interstate conflict</t>
  </si>
  <si>
    <t>The extreme and moderate scenarios are the same for the official five nuclear powers.</t>
  </si>
  <si>
    <t>Interstate Conflict</t>
  </si>
  <si>
    <t>IW1</t>
  </si>
  <si>
    <t xml:space="preserve">City mobilized for war, but not attacked; industrial activity switches from commercial to military </t>
  </si>
  <si>
    <t xml:space="preserve">production; consumer demand and investor confidence drops, some outmigration; conflict impact lasts </t>
  </si>
  <si>
    <t>for 1 year</t>
  </si>
  <si>
    <t>IW2</t>
  </si>
  <si>
    <t xml:space="preserve">City suffers sporadic attack from occasional missiles or aerial bombardment (and possible damage </t>
  </si>
  <si>
    <t xml:space="preserve">from cyber attack); city is mobilized for war; consumer demand and investor confidence drops, large </t>
  </si>
  <si>
    <t>outmigration; conflict impact lasts for 2 year</t>
  </si>
  <si>
    <t>IW3</t>
  </si>
  <si>
    <t xml:space="preserve">City is the target of strategic bombing by enemy forces, destroying industrial and commercial </t>
  </si>
  <si>
    <t xml:space="preserve">output and military facilities in the city; significant outmigration. Possible rebuilding </t>
  </si>
  <si>
    <t>afterwards by major injection of capital; conflict impact lasts for 3 years</t>
  </si>
  <si>
    <t>Nuclear war impacts.</t>
  </si>
  <si>
    <t>FEMA-160, Recovery from nuclear attack, 1988, U.S. fatality estimates (summarized from NAPB-90).</t>
  </si>
  <si>
    <t>Blast and thermal effects, killed outright.</t>
  </si>
  <si>
    <t>Fallout radiation, killed.</t>
  </si>
  <si>
    <t>Total US fraction.</t>
  </si>
  <si>
    <t>https://www.defconwarningsystem.com/documents/recovery_from_nuclear_attack.pdf</t>
  </si>
  <si>
    <t>Retrieved 27 June 2020</t>
  </si>
  <si>
    <t>Also in https://raw.githubusercontent.com/bd02/staging/main/docs/Public%20sources/Adversarial/Other/N/FEMA%201988%20Recovery%20from%20nuclear%20attack%20(FEMA-160).pdf.</t>
  </si>
  <si>
    <t>Alternative estimates</t>
  </si>
  <si>
    <t>U.S. deaths, Helfland 2002.</t>
  </si>
  <si>
    <t>U.S. population in NRDC model, 1999 (NRDC p. 126).</t>
  </si>
  <si>
    <t>U.S. population to scale, minus PR and territories (Helfand's reproduction of NRDC map is CONUS only)</t>
  </si>
  <si>
    <t>Scale up</t>
  </si>
  <si>
    <t>Helfand</t>
  </si>
  <si>
    <t>2,000 warheads, all targets</t>
  </si>
  <si>
    <t>500 warheads, countervalue (maximizing loss of life)</t>
  </si>
  <si>
    <t>National Resources Defense Council (2001, June 19).  The U.S. nuclear war plan: a time for change.  McKinzie et al: at https://www.nrdc.org/resources/us-nuclear-war-plan-time-change, https://www.nrdc.org/sites/default/files/us-nuclear-war-plan-report.pdf (retrieved 23 January 2021).</t>
  </si>
  <si>
    <r>
      <t xml:space="preserve">Helfand et al (2002, February).  Projected US casualties and destruction of US medical services from attacks by Russian nuclear forces.  </t>
    </r>
    <r>
      <rPr>
        <i/>
        <sz val="8"/>
        <color theme="1"/>
        <rFont val="Cambria"/>
        <family val="1"/>
      </rPr>
      <t>Medicine &amp; Global Survival</t>
    </r>
    <r>
      <rPr>
        <sz val="8"/>
        <color theme="1"/>
        <rFont val="Cambria"/>
        <family val="1"/>
      </rPr>
      <t xml:space="preserve"> 7(2) 68-76: at http://www.psr.org/assets/pdfs/projected-us-casualties-and-destruction.pdf (retrieved November 2013).</t>
    </r>
  </si>
  <si>
    <t>Helfand, Ira (2014).  Nuclear famine: two billion people at risk?  Global impacts of limited nuclear war on agriculture, food supplies, and human nutrition, second edition.  At https://www.ippnw.org/wp-content/uploads/2020/07/2013-Nuclear-Famine.pdf (retrieved 11 June 2021).</t>
  </si>
  <si>
    <t>Harwell and Harwell (1985).  Nuclear famine: the indirect effects of nuclear war.   The medical implications of nuclear war,  pp. 117-135.   National Academy Press, 1986.   At http://www.ncbi.nlm.nih.gov/books/NBK219185/ (retrieved 1 April 2016).</t>
  </si>
  <si>
    <r>
      <t xml:space="preserve">Robock et al (2010, January).  Local nuclear war, global suffering.  </t>
    </r>
    <r>
      <rPr>
        <i/>
        <sz val="8"/>
        <color theme="1"/>
        <rFont val="Cambria"/>
        <family val="1"/>
      </rPr>
      <t xml:space="preserve">Scientific American 2009 pp. 74-81.  </t>
    </r>
    <r>
      <rPr>
        <sz val="8"/>
        <color theme="1"/>
        <rFont val="Cambria"/>
        <family val="2"/>
      </rPr>
      <t>At http://climate.envsci.rutgers.edu/pdf/RobockToonSciAmJan2010.pdf (retrieved 25 December 2021).</t>
    </r>
  </si>
  <si>
    <t>risk</t>
  </si>
  <si>
    <t>cost</t>
  </si>
  <si>
    <t>annual likelihood</t>
  </si>
  <si>
    <t>return period</t>
  </si>
  <si>
    <t>Atlanta</t>
  </si>
  <si>
    <t>Austin</t>
  </si>
  <si>
    <t>Baltimore</t>
  </si>
  <si>
    <t>Superpowers</t>
  </si>
  <si>
    <t>Boston</t>
  </si>
  <si>
    <t>Charlotte</t>
  </si>
  <si>
    <t>Chicago</t>
  </si>
  <si>
    <t>Columbus</t>
  </si>
  <si>
    <t>Dallas</t>
  </si>
  <si>
    <t>UK, France</t>
  </si>
  <si>
    <t>Denver</t>
  </si>
  <si>
    <t>Detroit</t>
  </si>
  <si>
    <t>half</t>
  </si>
  <si>
    <t>El Paso</t>
  </si>
  <si>
    <t>Houston</t>
  </si>
  <si>
    <t>Total GDP at risk</t>
  </si>
  <si>
    <t>GDP loss</t>
  </si>
  <si>
    <t>fraction</t>
  </si>
  <si>
    <t>freq/yr</t>
  </si>
  <si>
    <t>Indianapolis</t>
  </si>
  <si>
    <t>USA</t>
  </si>
  <si>
    <t>Jacksonville</t>
  </si>
  <si>
    <t>Russian Federation</t>
  </si>
  <si>
    <t>Kansas City</t>
  </si>
  <si>
    <t>China</t>
  </si>
  <si>
    <t>Los Angeles</t>
  </si>
  <si>
    <t>France</t>
  </si>
  <si>
    <t>Memphis</t>
  </si>
  <si>
    <t>UK</t>
  </si>
  <si>
    <t>Miami</t>
  </si>
  <si>
    <t>sum 3</t>
  </si>
  <si>
    <t>New York</t>
  </si>
  <si>
    <t>sum Fr, UK</t>
  </si>
  <si>
    <t>Philadelphia</t>
  </si>
  <si>
    <t>Phoenix</t>
  </si>
  <si>
    <t>Portland</t>
  </si>
  <si>
    <t>San Antonio</t>
  </si>
  <si>
    <t>San Diego</t>
  </si>
  <si>
    <t>San Francisco</t>
  </si>
  <si>
    <t>San Jose</t>
  </si>
  <si>
    <t>Seattle</t>
  </si>
  <si>
    <t>Washington</t>
  </si>
  <si>
    <t>Chelyabinsk</t>
  </si>
  <si>
    <t>Ekaterinburg</t>
  </si>
  <si>
    <t>Kazan</t>
  </si>
  <si>
    <t>Moscow</t>
  </si>
  <si>
    <t>Nizhniy Novgorod</t>
  </si>
  <si>
    <t>Novosibirsk</t>
  </si>
  <si>
    <t>Omsk</t>
  </si>
  <si>
    <t>Rostov-on-Don</t>
  </si>
  <si>
    <t>Samara</t>
  </si>
  <si>
    <t>St. Petersburg</t>
  </si>
  <si>
    <t>Beijing</t>
  </si>
  <si>
    <t>Changchun</t>
  </si>
  <si>
    <t>Changsha</t>
  </si>
  <si>
    <t>Changzhou</t>
  </si>
  <si>
    <t>Chengdu</t>
  </si>
  <si>
    <t>Chongqing</t>
  </si>
  <si>
    <t>Dalian</t>
  </si>
  <si>
    <t>Dongguan</t>
  </si>
  <si>
    <t>Guangzhou</t>
  </si>
  <si>
    <t>Hangzhou</t>
  </si>
  <si>
    <t>Harbin</t>
  </si>
  <si>
    <t>Hefei</t>
  </si>
  <si>
    <t>Jinan</t>
  </si>
  <si>
    <t>Kunming</t>
  </si>
  <si>
    <t>Lanzhou</t>
  </si>
  <si>
    <t>Nanchang</t>
  </si>
  <si>
    <t>Nanjing</t>
  </si>
  <si>
    <t>Nanning</t>
  </si>
  <si>
    <t>Ningbo</t>
  </si>
  <si>
    <t>Puyang</t>
  </si>
  <si>
    <t>Qingdao</t>
  </si>
  <si>
    <t>Shanghai</t>
  </si>
  <si>
    <t>Shenyang</t>
  </si>
  <si>
    <t>Shenzhen</t>
  </si>
  <si>
    <t>Suzhou</t>
  </si>
  <si>
    <t>Taian</t>
  </si>
  <si>
    <t>Taiyuan</t>
  </si>
  <si>
    <t>Tangshan</t>
  </si>
  <si>
    <t>Tianjin</t>
  </si>
  <si>
    <t>Wuhan</t>
  </si>
  <si>
    <t>Wuxi</t>
  </si>
  <si>
    <t>Xiamen</t>
  </si>
  <si>
    <t>Xian</t>
  </si>
  <si>
    <t>Xuzhou</t>
  </si>
  <si>
    <t>Zhengzhou</t>
  </si>
  <si>
    <t>Zhumadian</t>
  </si>
  <si>
    <t>Lyon</t>
  </si>
  <si>
    <t>Marseille</t>
  </si>
  <si>
    <t>Nice</t>
  </si>
  <si>
    <t>Paris</t>
  </si>
  <si>
    <t>Toulouse</t>
  </si>
  <si>
    <t>Birmingham</t>
  </si>
  <si>
    <t>Glasgow</t>
  </si>
  <si>
    <t>Leeds</t>
  </si>
  <si>
    <t>London</t>
  </si>
  <si>
    <t>Manchester</t>
  </si>
  <si>
    <t>return period (years)</t>
  </si>
  <si>
    <t>United States</t>
  </si>
  <si>
    <t>The five nuclear powers have only one scenario, IW3.</t>
  </si>
  <si>
    <t>(years)</t>
  </si>
  <si>
    <t>PRC</t>
  </si>
  <si>
    <t>country total</t>
  </si>
  <si>
    <t>The extreme and moderate interstate conflict scenarios are the same for each of the nuclear five.</t>
  </si>
  <si>
    <t>At https://cityriskindex.lloyds.com/explore/ (retrieved 18 November 2020) or https://201905qlik.lloyds.com/an/extensions/LloydsCityRiskIndexQAP/LloydsCityRiskIndexQAP.html (January 2022).</t>
  </si>
  <si>
    <t>Currently at (January 2022) at https://201905qlik.lloyds.com/an/extensions/LloydsCityRiskIndexQAP/LloydsCityRiskIndexQAP.html.</t>
  </si>
  <si>
    <t>Originally, at https://cityriskindex.lloyds.com/explore/ (retrieved 18 November 2020)</t>
  </si>
  <si>
    <t>Lloyd's city risk estimates, interstate conflict</t>
  </si>
  <si>
    <t xml:space="preserve">Interstate conflict.  Moderate scenario is IW2, extreme scenario is IW3. </t>
  </si>
  <si>
    <t>risk (sum in source)</t>
  </si>
  <si>
    <t>cost (sum city scenario costs to the left)</t>
  </si>
  <si>
    <t>annual probability</t>
  </si>
  <si>
    <t>summed from cities</t>
  </si>
  <si>
    <t>risk (summed</t>
  </si>
  <si>
    <t>in source)</t>
  </si>
  <si>
    <t>The source can aggregate risks directly (i.e. you can</t>
  </si>
  <si>
    <t>pull total risk for a hazard of multiple cities or countries</t>
  </si>
  <si>
    <t>combined, which reduces the distortion that the</t>
  </si>
  <si>
    <t>rounding introduces at the bottom of the risk ranges)</t>
  </si>
  <si>
    <t>but not scenario costs.   The latter necessitates going</t>
  </si>
  <si>
    <t>to each city one at a time.</t>
  </si>
  <si>
    <t>USA, Russia,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</si>
</sst>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\ ???/???"/>
    <numFmt numFmtId="165" formatCode="0.0000"/>
    <numFmt numFmtId="166" formatCode="0.00000"/>
    <numFmt numFmtId="167" formatCode="0.0"/>
  </numFmts>
  <fonts count="7" x14ac:knownFonts="1">
    <font>
      <sz val="8"/>
      <color theme="1"/>
      <name val="Cambria"/>
      <family val="2"/>
    </font>
    <font>
      <sz val="8"/>
      <color theme="1"/>
      <name val="Cambria"/>
      <family val="2"/>
    </font>
    <font>
      <sz val="8"/>
      <name val="Cambria"/>
      <family val="2"/>
    </font>
    <font>
      <i/>
      <sz val="8"/>
      <color theme="1"/>
      <name val="Cambria"/>
      <family val="1"/>
    </font>
    <font>
      <sz val="8"/>
      <color theme="1"/>
      <name val="Cambria"/>
      <family val="1"/>
    </font>
    <font>
      <sz val="8"/>
      <color rgb="FF0000FF"/>
      <name val="Cambria"/>
      <family val="2"/>
    </font>
    <font>
      <i/>
      <sz val="8"/>
      <color rgb="FF7030A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E5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2" fillId="0" borderId="0" xfId="1" applyFont="1" applyAlignment="1">
      <alignment vertical="center"/>
    </xf>
    <xf numFmtId="0" fontId="1" fillId="0" borderId="0" xfId="2" applyAlignment="1">
      <alignment vertical="center"/>
    </xf>
    <xf numFmtId="164" fontId="2" fillId="0" borderId="0" xfId="1" applyNumberFormat="1" applyFont="1" applyAlignment="1">
      <alignment vertical="center"/>
    </xf>
    <xf numFmtId="0" fontId="0" fillId="0" borderId="0" xfId="2" applyFont="1" applyAlignment="1">
      <alignment vertical="center"/>
    </xf>
    <xf numFmtId="9" fontId="2" fillId="0" borderId="0" xfId="1" applyNumberFormat="1" applyFont="1" applyAlignment="1">
      <alignment vertical="center"/>
    </xf>
    <xf numFmtId="3" fontId="2" fillId="0" borderId="0" xfId="1" applyNumberFormat="1" applyFont="1" applyAlignment="1">
      <alignment vertical="center"/>
    </xf>
    <xf numFmtId="3" fontId="2" fillId="2" borderId="1" xfId="1" applyNumberFormat="1" applyFont="1" applyFill="1" applyBorder="1" applyAlignment="1">
      <alignment vertical="center"/>
    </xf>
    <xf numFmtId="3" fontId="2" fillId="3" borderId="1" xfId="1" applyNumberFormat="1" applyFont="1" applyFill="1" applyBorder="1" applyAlignment="1">
      <alignment vertical="center"/>
    </xf>
    <xf numFmtId="0" fontId="2" fillId="0" borderId="0" xfId="1" applyFont="1" applyAlignment="1">
      <alignment horizontal="right" vertical="center"/>
    </xf>
    <xf numFmtId="165" fontId="2" fillId="0" borderId="0" xfId="1" applyNumberFormat="1" applyFont="1" applyAlignment="1">
      <alignment vertical="center"/>
    </xf>
    <xf numFmtId="3" fontId="1" fillId="0" borderId="0" xfId="2" applyNumberFormat="1" applyAlignment="1">
      <alignment vertical="center"/>
    </xf>
    <xf numFmtId="2" fontId="1" fillId="0" borderId="0" xfId="2" applyNumberFormat="1" applyAlignment="1">
      <alignment vertical="center"/>
    </xf>
    <xf numFmtId="0" fontId="0" fillId="0" borderId="0" xfId="2" applyFont="1" applyAlignment="1">
      <alignment horizontal="right" vertical="center"/>
    </xf>
    <xf numFmtId="0" fontId="1" fillId="0" borderId="1" xfId="2" applyBorder="1" applyAlignment="1">
      <alignment vertical="center"/>
    </xf>
    <xf numFmtId="0" fontId="1" fillId="0" borderId="1" xfId="2" applyBorder="1" applyAlignment="1">
      <alignment horizontal="right" vertical="center"/>
    </xf>
    <xf numFmtId="0" fontId="1" fillId="0" borderId="0" xfId="2" applyAlignment="1">
      <alignment horizontal="right" vertical="center"/>
    </xf>
    <xf numFmtId="167" fontId="1" fillId="0" borderId="0" xfId="2" applyNumberFormat="1" applyAlignment="1">
      <alignment vertical="center"/>
    </xf>
    <xf numFmtId="4" fontId="1" fillId="0" borderId="0" xfId="2" applyNumberFormat="1" applyAlignment="1">
      <alignment vertical="center"/>
    </xf>
    <xf numFmtId="166" fontId="1" fillId="0" borderId="1" xfId="2" applyNumberFormat="1" applyBorder="1" applyAlignment="1">
      <alignment vertical="center"/>
    </xf>
    <xf numFmtId="1" fontId="5" fillId="0" borderId="0" xfId="2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0" fontId="1" fillId="0" borderId="0" xfId="2" applyBorder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Border="1" applyAlignment="1">
      <alignment horizontal="right"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0" fillId="0" borderId="1" xfId="2" applyFont="1" applyBorder="1" applyAlignment="1">
      <alignment horizontal="left" vertical="center"/>
    </xf>
    <xf numFmtId="167" fontId="1" fillId="0" borderId="1" xfId="2" applyNumberFormat="1" applyBorder="1" applyAlignment="1">
      <alignment vertical="center"/>
    </xf>
    <xf numFmtId="2" fontId="1" fillId="0" borderId="1" xfId="2" applyNumberFormat="1" applyBorder="1" applyAlignment="1">
      <alignment vertical="center"/>
    </xf>
    <xf numFmtId="0" fontId="6" fillId="0" borderId="1" xfId="2" applyFont="1" applyBorder="1" applyAlignment="1">
      <alignment vertical="center"/>
    </xf>
    <xf numFmtId="166" fontId="1" fillId="3" borderId="1" xfId="2" applyNumberFormat="1" applyFill="1" applyBorder="1" applyAlignment="1">
      <alignment vertical="center"/>
    </xf>
    <xf numFmtId="0" fontId="1" fillId="0" borderId="0" xfId="2" applyFill="1" applyAlignment="1">
      <alignment vertical="center"/>
    </xf>
    <xf numFmtId="0" fontId="1" fillId="4" borderId="1" xfId="2" applyFill="1" applyBorder="1" applyAlignment="1">
      <alignment horizontal="right" vertical="center"/>
    </xf>
    <xf numFmtId="4" fontId="1" fillId="4" borderId="1" xfId="2" applyNumberFormat="1" applyFill="1" applyBorder="1" applyAlignment="1">
      <alignment vertical="center"/>
    </xf>
    <xf numFmtId="165" fontId="1" fillId="4" borderId="1" xfId="2" applyNumberFormat="1" applyFill="1" applyBorder="1" applyAlignment="1">
      <alignment vertical="center"/>
    </xf>
    <xf numFmtId="2" fontId="1" fillId="4" borderId="1" xfId="2" applyNumberFormat="1" applyFill="1" applyBorder="1" applyAlignment="1">
      <alignment vertical="center"/>
    </xf>
    <xf numFmtId="166" fontId="1" fillId="4" borderId="1" xfId="2" applyNumberFormat="1" applyFill="1" applyBorder="1" applyAlignment="1">
      <alignment vertical="center"/>
    </xf>
    <xf numFmtId="3" fontId="1" fillId="4" borderId="1" xfId="2" applyNumberFormat="1" applyFill="1" applyBorder="1" applyAlignment="1">
      <alignment vertical="center"/>
    </xf>
    <xf numFmtId="0" fontId="1" fillId="4" borderId="1" xfId="2" applyFill="1" applyBorder="1" applyAlignment="1">
      <alignment vertical="center"/>
    </xf>
    <xf numFmtId="0" fontId="1" fillId="5" borderId="1" xfId="2" applyFill="1" applyBorder="1" applyAlignment="1">
      <alignment horizontal="right" vertical="center"/>
    </xf>
    <xf numFmtId="4" fontId="1" fillId="5" borderId="1" xfId="2" applyNumberFormat="1" applyFill="1" applyBorder="1" applyAlignment="1">
      <alignment vertical="center"/>
    </xf>
    <xf numFmtId="165" fontId="1" fillId="5" borderId="1" xfId="2" applyNumberFormat="1" applyFill="1" applyBorder="1" applyAlignment="1">
      <alignment vertical="center"/>
    </xf>
    <xf numFmtId="2" fontId="1" fillId="5" borderId="1" xfId="2" applyNumberFormat="1" applyFill="1" applyBorder="1" applyAlignment="1">
      <alignment vertical="center"/>
    </xf>
    <xf numFmtId="166" fontId="1" fillId="5" borderId="1" xfId="2" applyNumberFormat="1" applyFill="1" applyBorder="1" applyAlignment="1">
      <alignment vertical="center"/>
    </xf>
    <xf numFmtId="3" fontId="1" fillId="5" borderId="1" xfId="2" applyNumberFormat="1" applyFill="1" applyBorder="1" applyAlignment="1">
      <alignment vertical="center"/>
    </xf>
    <xf numFmtId="167" fontId="1" fillId="5" borderId="1" xfId="2" applyNumberFormat="1" applyFill="1" applyBorder="1" applyAlignment="1">
      <alignment vertical="center"/>
    </xf>
    <xf numFmtId="167" fontId="1" fillId="3" borderId="1" xfId="2" applyNumberFormat="1" applyFill="1" applyBorder="1" applyAlignment="1">
      <alignment vertical="center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colors>
    <mruColors>
      <color rgb="FFFFFFCC"/>
      <color rgb="FFCCFFFF"/>
      <color rgb="FFFFEBFF"/>
      <color rgb="FFFFDDFF"/>
      <color rgb="FFFFCCFF"/>
      <color rgb="FFFFF3FF"/>
      <color rgb="FFFFF7FF"/>
      <color rgb="FFFFE7FF"/>
      <color rgb="FFE5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527538</xdr:colOff>
      <xdr:row>28</xdr:row>
      <xdr:rowOff>0</xdr:rowOff>
    </xdr:from>
    <xdr:to>
      <xdr:col>19</xdr:col>
      <xdr:colOff>170833</xdr:colOff>
      <xdr:row>36</xdr:row>
      <xdr:rowOff>125875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4788" y="3824654"/>
          <a:ext cx="4933333" cy="1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="130" zoomScaleNormal="130" workbookViewId="0">
      <selection activeCell="H21" sqref="H21"/>
    </sheetView>
  </sheetViews>
  <sheetFormatPr defaultColWidth="9.1640625" defaultRowHeight="10.5" x14ac:dyDescent="0.15"/>
  <cols>
    <col min="1" max="1" width="11.83203125" style="2" customWidth="1"/>
    <col min="2" max="4" width="8.1640625" style="2" customWidth="1"/>
    <col min="5" max="5" width="5.83203125" style="2" customWidth="1"/>
    <col min="6" max="6" width="11.6640625" style="2" customWidth="1"/>
    <col min="7" max="11" width="9.1640625" style="2"/>
    <col min="12" max="12" width="9.5" style="2" bestFit="1" customWidth="1"/>
    <col min="13" max="16384" width="9.1640625" style="2"/>
  </cols>
  <sheetData>
    <row r="1" spans="1:17" x14ac:dyDescent="0.15">
      <c r="A1" s="4" t="s">
        <v>159</v>
      </c>
      <c r="K1" s="4" t="s">
        <v>157</v>
      </c>
    </row>
    <row r="2" spans="1:17" x14ac:dyDescent="0.15">
      <c r="E2" s="25"/>
      <c r="F2" s="13" t="s">
        <v>154</v>
      </c>
      <c r="K2" s="4" t="s">
        <v>158</v>
      </c>
    </row>
    <row r="3" spans="1:17" x14ac:dyDescent="0.15">
      <c r="A3" s="4" t="s">
        <v>150</v>
      </c>
      <c r="D3" s="24" t="s">
        <v>50</v>
      </c>
      <c r="E3" s="25"/>
      <c r="F3" s="13" t="s">
        <v>165</v>
      </c>
    </row>
    <row r="4" spans="1:17" x14ac:dyDescent="0.15">
      <c r="B4" s="15" t="s">
        <v>47</v>
      </c>
      <c r="C4" s="15" t="s">
        <v>48</v>
      </c>
      <c r="D4" s="24" t="s">
        <v>152</v>
      </c>
      <c r="E4" s="25"/>
      <c r="F4" s="13" t="s">
        <v>166</v>
      </c>
      <c r="G4" s="16" t="s">
        <v>48</v>
      </c>
      <c r="H4" s="2" t="s">
        <v>49</v>
      </c>
      <c r="I4" s="2" t="s">
        <v>50</v>
      </c>
      <c r="K4" s="2" t="s">
        <v>11</v>
      </c>
    </row>
    <row r="5" spans="1:17" x14ac:dyDescent="0.15">
      <c r="A5" s="14" t="s">
        <v>51</v>
      </c>
      <c r="B5" s="29">
        <v>0.22</v>
      </c>
      <c r="C5" s="14">
        <v>199.05</v>
      </c>
      <c r="D5" s="20">
        <f>C5/B5</f>
        <v>904.77272727272737</v>
      </c>
      <c r="E5" s="26"/>
      <c r="F5" s="14">
        <v>5.74</v>
      </c>
      <c r="G5" s="14">
        <f>SUM(C5:C32)</f>
        <v>5215.8899999999985</v>
      </c>
      <c r="H5" s="19">
        <f>F5/G5</f>
        <v>1.1004833307450888E-3</v>
      </c>
      <c r="I5" s="28">
        <f>G5/F7</f>
        <v>907.11130434782581</v>
      </c>
      <c r="K5" s="4" t="s">
        <v>155</v>
      </c>
    </row>
    <row r="6" spans="1:17" x14ac:dyDescent="0.15">
      <c r="A6" s="14" t="s">
        <v>52</v>
      </c>
      <c r="B6" s="29">
        <v>0.08</v>
      </c>
      <c r="C6" s="14">
        <v>76.930000000000007</v>
      </c>
      <c r="D6" s="20">
        <f t="shared" ref="D6:D73" si="0">C6/B6</f>
        <v>961.62500000000011</v>
      </c>
      <c r="G6" s="18"/>
    </row>
    <row r="7" spans="1:17" x14ac:dyDescent="0.15">
      <c r="A7" s="14" t="s">
        <v>53</v>
      </c>
      <c r="B7" s="29">
        <v>0.11</v>
      </c>
      <c r="C7" s="14">
        <v>99.45</v>
      </c>
      <c r="D7" s="20">
        <f t="shared" si="0"/>
        <v>904.09090909090912</v>
      </c>
      <c r="F7" s="30">
        <f>SUM(B5:B32)</f>
        <v>5.75</v>
      </c>
      <c r="G7" s="26" t="s">
        <v>164</v>
      </c>
      <c r="K7" s="2" t="s">
        <v>54</v>
      </c>
    </row>
    <row r="8" spans="1:17" x14ac:dyDescent="0.15">
      <c r="A8" s="14" t="s">
        <v>55</v>
      </c>
      <c r="B8" s="29">
        <v>0.25</v>
      </c>
      <c r="C8" s="14">
        <v>230.13</v>
      </c>
      <c r="D8" s="20">
        <f t="shared" si="0"/>
        <v>920.52</v>
      </c>
      <c r="F8" s="4"/>
      <c r="K8" s="16" t="s">
        <v>47</v>
      </c>
      <c r="L8" s="16" t="s">
        <v>48</v>
      </c>
      <c r="M8" s="2" t="s">
        <v>49</v>
      </c>
      <c r="N8" s="2" t="s">
        <v>50</v>
      </c>
    </row>
    <row r="9" spans="1:17" x14ac:dyDescent="0.15">
      <c r="A9" s="14" t="s">
        <v>56</v>
      </c>
      <c r="B9" s="29">
        <v>0.1</v>
      </c>
      <c r="C9" s="14">
        <v>91.21</v>
      </c>
      <c r="D9" s="20">
        <f t="shared" si="0"/>
        <v>912.09999999999991</v>
      </c>
      <c r="F9" s="4" t="s">
        <v>167</v>
      </c>
      <c r="K9" s="2">
        <f>F7+F38+F51</f>
        <v>11.120000000000001</v>
      </c>
      <c r="L9" s="2">
        <f>G5+G36+G49</f>
        <v>10093.039999999999</v>
      </c>
      <c r="M9" s="31">
        <f>K9/L9</f>
        <v>1.1017493242868354E-3</v>
      </c>
      <c r="N9" s="17">
        <f>L9/K9</f>
        <v>907.64748201438829</v>
      </c>
    </row>
    <row r="10" spans="1:17" x14ac:dyDescent="0.15">
      <c r="A10" s="14" t="s">
        <v>57</v>
      </c>
      <c r="B10" s="29">
        <v>0.38</v>
      </c>
      <c r="C10" s="14">
        <v>343.97</v>
      </c>
      <c r="D10" s="20">
        <f t="shared" si="0"/>
        <v>905.18421052631584</v>
      </c>
      <c r="F10" s="4" t="s">
        <v>168</v>
      </c>
    </row>
    <row r="11" spans="1:17" x14ac:dyDescent="0.15">
      <c r="A11" s="14" t="s">
        <v>58</v>
      </c>
      <c r="B11" s="29">
        <v>0.08</v>
      </c>
      <c r="C11" s="14">
        <v>70.959999999999994</v>
      </c>
      <c r="D11" s="20">
        <f t="shared" si="0"/>
        <v>886.99999999999989</v>
      </c>
      <c r="F11" s="4" t="s">
        <v>169</v>
      </c>
      <c r="K11" s="2" t="s">
        <v>60</v>
      </c>
    </row>
    <row r="12" spans="1:17" x14ac:dyDescent="0.15">
      <c r="A12" s="14" t="s">
        <v>59</v>
      </c>
      <c r="B12" s="29">
        <v>0.32</v>
      </c>
      <c r="C12" s="14">
        <v>290.24</v>
      </c>
      <c r="D12" s="20">
        <f t="shared" si="0"/>
        <v>907</v>
      </c>
      <c r="F12" s="4" t="s">
        <v>170</v>
      </c>
      <c r="K12" s="16" t="s">
        <v>47</v>
      </c>
      <c r="L12" s="16" t="s">
        <v>48</v>
      </c>
      <c r="M12" s="2" t="s">
        <v>49</v>
      </c>
      <c r="N12" s="2" t="s">
        <v>50</v>
      </c>
    </row>
    <row r="13" spans="1:17" x14ac:dyDescent="0.15">
      <c r="A13" s="14" t="s">
        <v>61</v>
      </c>
      <c r="B13" s="29">
        <v>0.12</v>
      </c>
      <c r="C13" s="14">
        <v>109.07</v>
      </c>
      <c r="D13" s="20">
        <f t="shared" si="0"/>
        <v>908.91666666666663</v>
      </c>
      <c r="F13" s="4" t="s">
        <v>171</v>
      </c>
      <c r="K13" s="2">
        <f>F90+F98</f>
        <v>0.67</v>
      </c>
      <c r="L13" s="2">
        <f>G88+G96</f>
        <v>1217.56</v>
      </c>
      <c r="M13" s="44">
        <f>K13/L13</f>
        <v>5.5028088964814877E-4</v>
      </c>
      <c r="N13" s="17">
        <f>L13/K13</f>
        <v>1817.2537313432833</v>
      </c>
      <c r="O13" s="2">
        <f>N13/N9</f>
        <v>2.0021580705651929</v>
      </c>
      <c r="P13" s="2" t="s">
        <v>63</v>
      </c>
    </row>
    <row r="14" spans="1:17" x14ac:dyDescent="0.15">
      <c r="A14" s="14" t="s">
        <v>62</v>
      </c>
      <c r="B14" s="29">
        <v>0.15</v>
      </c>
      <c r="C14" s="14">
        <v>132.66</v>
      </c>
      <c r="D14" s="20">
        <f t="shared" si="0"/>
        <v>884.4</v>
      </c>
      <c r="F14" s="4" t="s">
        <v>172</v>
      </c>
    </row>
    <row r="15" spans="1:17" x14ac:dyDescent="0.15">
      <c r="A15" s="14" t="s">
        <v>64</v>
      </c>
      <c r="B15" s="29">
        <v>0.02</v>
      </c>
      <c r="C15" s="14">
        <v>15.27</v>
      </c>
      <c r="D15" s="20">
        <f t="shared" si="0"/>
        <v>763.5</v>
      </c>
    </row>
    <row r="16" spans="1:17" x14ac:dyDescent="0.15">
      <c r="A16" s="14" t="s">
        <v>65</v>
      </c>
      <c r="B16" s="29">
        <v>0.28999999999999998</v>
      </c>
      <c r="C16" s="14">
        <v>267.39</v>
      </c>
      <c r="D16" s="20">
        <f t="shared" si="0"/>
        <v>922.0344827586207</v>
      </c>
      <c r="K16" s="14"/>
      <c r="L16" s="15" t="s">
        <v>66</v>
      </c>
      <c r="M16" s="15" t="s">
        <v>67</v>
      </c>
      <c r="N16" s="15" t="s">
        <v>68</v>
      </c>
      <c r="O16" s="15" t="s">
        <v>47</v>
      </c>
      <c r="P16" s="15" t="s">
        <v>69</v>
      </c>
      <c r="Q16" s="27" t="s">
        <v>50</v>
      </c>
    </row>
    <row r="17" spans="1:17" x14ac:dyDescent="0.15">
      <c r="A17" s="14" t="s">
        <v>70</v>
      </c>
      <c r="B17" s="29">
        <v>0.08</v>
      </c>
      <c r="C17" s="14">
        <v>73.03</v>
      </c>
      <c r="D17" s="20">
        <f t="shared" si="0"/>
        <v>912.875</v>
      </c>
      <c r="K17" s="33" t="s">
        <v>71</v>
      </c>
      <c r="L17" s="34">
        <v>9955.57</v>
      </c>
      <c r="M17" s="34">
        <v>5215.8899999999985</v>
      </c>
      <c r="N17" s="35">
        <f>M17/L17</f>
        <v>0.52391676217434047</v>
      </c>
      <c r="O17" s="36">
        <f>F5</f>
        <v>5.74</v>
      </c>
      <c r="P17" s="37">
        <f>O17/M17</f>
        <v>1.1004833307450888E-3</v>
      </c>
      <c r="Q17" s="38">
        <f>1/P17</f>
        <v>908.69163763066183</v>
      </c>
    </row>
    <row r="18" spans="1:17" x14ac:dyDescent="0.15">
      <c r="A18" s="14" t="s">
        <v>72</v>
      </c>
      <c r="B18" s="29">
        <v>0.04</v>
      </c>
      <c r="C18" s="14">
        <v>38.94</v>
      </c>
      <c r="D18" s="20">
        <f t="shared" si="0"/>
        <v>973.49999999999989</v>
      </c>
      <c r="K18" s="33" t="s">
        <v>73</v>
      </c>
      <c r="L18" s="39">
        <v>438.88</v>
      </c>
      <c r="M18" s="34">
        <v>314.04999999999995</v>
      </c>
      <c r="N18" s="35">
        <f t="shared" ref="N18:N21" si="1">M18/L18</f>
        <v>0.71557145461173888</v>
      </c>
      <c r="O18" s="36">
        <f>F36</f>
        <v>0.35</v>
      </c>
      <c r="P18" s="37">
        <f t="shared" ref="P18:P23" si="2">O18/M18</f>
        <v>1.1144722177997134E-3</v>
      </c>
      <c r="Q18" s="38">
        <f t="shared" ref="Q18:Q23" si="3">1/P18</f>
        <v>897.28571428571433</v>
      </c>
    </row>
    <row r="19" spans="1:17" x14ac:dyDescent="0.15">
      <c r="A19" s="14" t="s">
        <v>74</v>
      </c>
      <c r="B19" s="29">
        <v>0.08</v>
      </c>
      <c r="C19" s="14">
        <v>70.09</v>
      </c>
      <c r="D19" s="20">
        <f t="shared" si="0"/>
        <v>876.125</v>
      </c>
      <c r="K19" s="33" t="s">
        <v>75</v>
      </c>
      <c r="L19" s="34">
        <v>6028.03</v>
      </c>
      <c r="M19" s="34">
        <v>4563.1000000000004</v>
      </c>
      <c r="N19" s="35">
        <f t="shared" si="1"/>
        <v>0.75698030699913577</v>
      </c>
      <c r="O19" s="36">
        <f>F49</f>
        <v>5.0199999999999996</v>
      </c>
      <c r="P19" s="37">
        <f t="shared" si="2"/>
        <v>1.1001292980649118E-3</v>
      </c>
      <c r="Q19" s="38">
        <f t="shared" si="3"/>
        <v>908.98406374502008</v>
      </c>
    </row>
    <row r="20" spans="1:17" x14ac:dyDescent="0.15">
      <c r="A20" s="14" t="s">
        <v>76</v>
      </c>
      <c r="B20" s="29">
        <v>0.6</v>
      </c>
      <c r="C20" s="14">
        <v>541.37</v>
      </c>
      <c r="D20" s="20">
        <f t="shared" si="0"/>
        <v>902.28333333333342</v>
      </c>
      <c r="K20" s="40" t="s">
        <v>77</v>
      </c>
      <c r="L20" s="41">
        <v>1067.56</v>
      </c>
      <c r="M20" s="41">
        <v>557.09999999999991</v>
      </c>
      <c r="N20" s="42">
        <f t="shared" si="1"/>
        <v>0.52184420547791222</v>
      </c>
      <c r="O20" s="43">
        <f>F88</f>
        <v>0.31</v>
      </c>
      <c r="P20" s="44">
        <f t="shared" si="2"/>
        <v>5.5645306049183284E-4</v>
      </c>
      <c r="Q20" s="45">
        <f t="shared" si="3"/>
        <v>1797.0967741935481</v>
      </c>
    </row>
    <row r="21" spans="1:17" x14ac:dyDescent="0.15">
      <c r="A21" s="14" t="s">
        <v>78</v>
      </c>
      <c r="B21" s="29">
        <v>0.04</v>
      </c>
      <c r="C21" s="14">
        <v>37.130000000000003</v>
      </c>
      <c r="D21" s="20">
        <f t="shared" si="0"/>
        <v>928.25</v>
      </c>
      <c r="K21" s="40" t="s">
        <v>79</v>
      </c>
      <c r="L21" s="41">
        <v>1408.13</v>
      </c>
      <c r="M21" s="41">
        <v>660.46</v>
      </c>
      <c r="N21" s="42">
        <f t="shared" si="1"/>
        <v>0.46903339890493062</v>
      </c>
      <c r="O21" s="43">
        <f>F96</f>
        <v>0.36</v>
      </c>
      <c r="P21" s="44">
        <f t="shared" si="2"/>
        <v>5.450746449444326E-4</v>
      </c>
      <c r="Q21" s="45">
        <f t="shared" si="3"/>
        <v>1834.6111111111113</v>
      </c>
    </row>
    <row r="22" spans="1:17" x14ac:dyDescent="0.15">
      <c r="A22" s="14" t="s">
        <v>80</v>
      </c>
      <c r="B22" s="29">
        <v>0.2</v>
      </c>
      <c r="C22" s="14">
        <v>179.16</v>
      </c>
      <c r="D22" s="20">
        <f t="shared" si="0"/>
        <v>895.8</v>
      </c>
      <c r="K22" s="33" t="s">
        <v>81</v>
      </c>
      <c r="L22" s="34">
        <f>SUM(L17:L19)</f>
        <v>16422.48</v>
      </c>
      <c r="M22" s="34">
        <f>SUM(M17:M19)</f>
        <v>10093.039999999999</v>
      </c>
      <c r="N22" s="32"/>
      <c r="O22" s="34">
        <f>SUM(O17:O19)</f>
        <v>11.11</v>
      </c>
      <c r="P22" s="37">
        <f t="shared" si="2"/>
        <v>1.1007585425203902E-3</v>
      </c>
      <c r="Q22" s="38">
        <f t="shared" si="3"/>
        <v>908.46444644464452</v>
      </c>
    </row>
    <row r="23" spans="1:17" x14ac:dyDescent="0.15">
      <c r="A23" s="14" t="s">
        <v>82</v>
      </c>
      <c r="B23" s="29">
        <v>0.97</v>
      </c>
      <c r="C23" s="14">
        <v>881.56</v>
      </c>
      <c r="D23" s="20">
        <f t="shared" si="0"/>
        <v>908.82474226804118</v>
      </c>
      <c r="K23" s="40" t="s">
        <v>83</v>
      </c>
      <c r="L23" s="41">
        <f>SUM(L20:L21)</f>
        <v>2475.69</v>
      </c>
      <c r="M23" s="41">
        <f>SUM(M20:M21)</f>
        <v>1217.56</v>
      </c>
      <c r="O23" s="41">
        <f>SUM(O20:O21)</f>
        <v>0.66999999999999993</v>
      </c>
      <c r="P23" s="44">
        <f t="shared" si="2"/>
        <v>5.5028088964814877E-4</v>
      </c>
      <c r="Q23" s="45">
        <f t="shared" si="3"/>
        <v>1817.2537313432836</v>
      </c>
    </row>
    <row r="24" spans="1:17" x14ac:dyDescent="0.15">
      <c r="A24" s="14" t="s">
        <v>84</v>
      </c>
      <c r="B24" s="29">
        <v>0.26</v>
      </c>
      <c r="C24" s="14">
        <v>233.45</v>
      </c>
      <c r="D24" s="20">
        <f t="shared" si="0"/>
        <v>897.88461538461536</v>
      </c>
    </row>
    <row r="25" spans="1:17" x14ac:dyDescent="0.15">
      <c r="A25" s="14" t="s">
        <v>85</v>
      </c>
      <c r="B25" s="29">
        <v>0.14000000000000001</v>
      </c>
      <c r="C25" s="14">
        <v>126.24</v>
      </c>
      <c r="D25" s="20">
        <f t="shared" si="0"/>
        <v>901.71428571428555</v>
      </c>
    </row>
    <row r="26" spans="1:17" x14ac:dyDescent="0.15">
      <c r="A26" s="14" t="s">
        <v>86</v>
      </c>
      <c r="B26" s="29">
        <v>0.1</v>
      </c>
      <c r="C26" s="14">
        <v>91.14</v>
      </c>
      <c r="D26" s="20">
        <f t="shared" si="0"/>
        <v>911.4</v>
      </c>
      <c r="K26" s="23" t="s">
        <v>160</v>
      </c>
    </row>
    <row r="27" spans="1:17" x14ac:dyDescent="0.15">
      <c r="A27" s="14" t="s">
        <v>87</v>
      </c>
      <c r="B27" s="29">
        <v>7.0000000000000007E-2</v>
      </c>
      <c r="C27" s="14">
        <v>64.98</v>
      </c>
      <c r="D27" s="20">
        <f t="shared" si="0"/>
        <v>928.28571428571422</v>
      </c>
      <c r="K27" s="23" t="s">
        <v>151</v>
      </c>
    </row>
    <row r="28" spans="1:17" x14ac:dyDescent="0.15">
      <c r="A28" s="14" t="s">
        <v>88</v>
      </c>
      <c r="B28" s="29">
        <v>0.13</v>
      </c>
      <c r="C28" s="14">
        <v>116.03</v>
      </c>
      <c r="D28" s="20">
        <f t="shared" si="0"/>
        <v>892.53846153846155</v>
      </c>
    </row>
    <row r="29" spans="1:17" x14ac:dyDescent="0.15">
      <c r="A29" s="14" t="s">
        <v>89</v>
      </c>
      <c r="B29" s="29">
        <v>0.28999999999999998</v>
      </c>
      <c r="C29" s="14">
        <v>262.3</v>
      </c>
      <c r="D29" s="20">
        <f t="shared" si="0"/>
        <v>904.48275862068976</v>
      </c>
    </row>
    <row r="30" spans="1:17" x14ac:dyDescent="0.15">
      <c r="A30" s="14" t="s">
        <v>90</v>
      </c>
      <c r="B30" s="29">
        <v>0.13</v>
      </c>
      <c r="C30" s="14">
        <v>119.37</v>
      </c>
      <c r="D30" s="20">
        <f t="shared" si="0"/>
        <v>918.23076923076928</v>
      </c>
    </row>
    <row r="31" spans="1:17" x14ac:dyDescent="0.15">
      <c r="A31" s="14" t="s">
        <v>91</v>
      </c>
      <c r="B31" s="29">
        <v>0.2</v>
      </c>
      <c r="C31" s="14">
        <v>182.9</v>
      </c>
      <c r="D31" s="20">
        <f t="shared" si="0"/>
        <v>914.5</v>
      </c>
    </row>
    <row r="32" spans="1:17" x14ac:dyDescent="0.15">
      <c r="A32" s="14" t="s">
        <v>92</v>
      </c>
      <c r="B32" s="29">
        <v>0.3</v>
      </c>
      <c r="C32" s="14">
        <v>271.87</v>
      </c>
      <c r="D32" s="20">
        <f t="shared" si="0"/>
        <v>906.23333333333335</v>
      </c>
    </row>
    <row r="33" spans="1:12" x14ac:dyDescent="0.15">
      <c r="A33" s="22"/>
      <c r="B33" s="22"/>
      <c r="C33" s="22"/>
      <c r="F33" s="13" t="s">
        <v>154</v>
      </c>
    </row>
    <row r="34" spans="1:12" x14ac:dyDescent="0.15">
      <c r="A34" s="4" t="s">
        <v>73</v>
      </c>
      <c r="D34" s="24" t="s">
        <v>50</v>
      </c>
      <c r="F34" s="13" t="s">
        <v>165</v>
      </c>
    </row>
    <row r="35" spans="1:12" x14ac:dyDescent="0.15">
      <c r="B35" s="15" t="s">
        <v>47</v>
      </c>
      <c r="C35" s="15" t="s">
        <v>48</v>
      </c>
      <c r="D35" s="24" t="s">
        <v>152</v>
      </c>
      <c r="F35" s="13" t="s">
        <v>166</v>
      </c>
      <c r="G35" s="16" t="s">
        <v>48</v>
      </c>
      <c r="H35" s="2" t="s">
        <v>49</v>
      </c>
      <c r="I35" s="2" t="s">
        <v>50</v>
      </c>
    </row>
    <row r="36" spans="1:12" x14ac:dyDescent="0.15">
      <c r="A36" s="14" t="s">
        <v>93</v>
      </c>
      <c r="B36" s="29">
        <v>0.01</v>
      </c>
      <c r="C36" s="14">
        <v>6.07</v>
      </c>
      <c r="D36" s="20">
        <f t="shared" si="0"/>
        <v>607</v>
      </c>
      <c r="F36" s="14">
        <v>0.35</v>
      </c>
      <c r="G36" s="14">
        <f>SUM(C36:C45)</f>
        <v>314.04999999999995</v>
      </c>
      <c r="H36" s="19">
        <f>F36/G36</f>
        <v>1.1144722177997134E-3</v>
      </c>
      <c r="I36" s="28">
        <f>G36/F38</f>
        <v>872.36111111111086</v>
      </c>
    </row>
    <row r="37" spans="1:12" x14ac:dyDescent="0.15">
      <c r="A37" s="14" t="s">
        <v>94</v>
      </c>
      <c r="B37" s="29">
        <v>0.01</v>
      </c>
      <c r="C37" s="14">
        <v>9.24</v>
      </c>
      <c r="D37" s="20">
        <f t="shared" si="0"/>
        <v>924</v>
      </c>
    </row>
    <row r="38" spans="1:12" x14ac:dyDescent="0.15">
      <c r="A38" s="14" t="s">
        <v>95</v>
      </c>
      <c r="B38" s="29">
        <v>0.01</v>
      </c>
      <c r="C38" s="14">
        <v>8.1300000000000008</v>
      </c>
      <c r="D38" s="20">
        <f t="shared" si="0"/>
        <v>813.00000000000011</v>
      </c>
      <c r="F38" s="30">
        <f>SUM(B36:B45)</f>
        <v>0.36000000000000004</v>
      </c>
      <c r="G38" s="26" t="s">
        <v>164</v>
      </c>
    </row>
    <row r="39" spans="1:12" x14ac:dyDescent="0.15">
      <c r="A39" s="14" t="s">
        <v>96</v>
      </c>
      <c r="B39" s="29">
        <v>0.23</v>
      </c>
      <c r="C39" s="14">
        <v>209.7</v>
      </c>
      <c r="D39" s="20">
        <f t="shared" si="0"/>
        <v>911.73913043478251</v>
      </c>
      <c r="K39" s="2" t="s">
        <v>13</v>
      </c>
    </row>
    <row r="40" spans="1:12" x14ac:dyDescent="0.15">
      <c r="A40" s="14" t="s">
        <v>97</v>
      </c>
      <c r="B40" s="29">
        <v>0.01</v>
      </c>
      <c r="C40" s="14">
        <v>6.6</v>
      </c>
      <c r="D40" s="20">
        <f t="shared" si="0"/>
        <v>660</v>
      </c>
    </row>
    <row r="41" spans="1:12" x14ac:dyDescent="0.15">
      <c r="A41" s="14" t="s">
        <v>98</v>
      </c>
      <c r="B41" s="29">
        <v>0.01</v>
      </c>
      <c r="C41" s="14">
        <v>8.91</v>
      </c>
      <c r="D41" s="20">
        <f t="shared" si="0"/>
        <v>891</v>
      </c>
      <c r="K41" s="2" t="s">
        <v>14</v>
      </c>
      <c r="L41" s="2" t="s">
        <v>15</v>
      </c>
    </row>
    <row r="42" spans="1:12" x14ac:dyDescent="0.15">
      <c r="A42" s="14" t="s">
        <v>99</v>
      </c>
      <c r="B42" s="29">
        <v>0.01</v>
      </c>
      <c r="C42" s="14">
        <v>5.68</v>
      </c>
      <c r="D42" s="20">
        <f t="shared" si="0"/>
        <v>568</v>
      </c>
      <c r="L42" s="2" t="s">
        <v>16</v>
      </c>
    </row>
    <row r="43" spans="1:12" x14ac:dyDescent="0.15">
      <c r="A43" s="14" t="s">
        <v>100</v>
      </c>
      <c r="B43" s="29">
        <v>0.01</v>
      </c>
      <c r="C43" s="14">
        <v>4.62</v>
      </c>
      <c r="D43" s="20">
        <f t="shared" si="0"/>
        <v>462</v>
      </c>
      <c r="L43" s="4" t="s">
        <v>17</v>
      </c>
    </row>
    <row r="44" spans="1:12" x14ac:dyDescent="0.15">
      <c r="A44" s="14" t="s">
        <v>101</v>
      </c>
      <c r="B44" s="29">
        <v>0.01</v>
      </c>
      <c r="C44" s="14">
        <v>6.82</v>
      </c>
      <c r="D44" s="20">
        <f t="shared" si="0"/>
        <v>682</v>
      </c>
      <c r="K44" s="2" t="s">
        <v>18</v>
      </c>
      <c r="L44" s="2" t="s">
        <v>19</v>
      </c>
    </row>
    <row r="45" spans="1:12" x14ac:dyDescent="0.15">
      <c r="A45" s="14" t="s">
        <v>102</v>
      </c>
      <c r="B45" s="29">
        <v>0.05</v>
      </c>
      <c r="C45" s="14">
        <v>48.28</v>
      </c>
      <c r="D45" s="20">
        <f t="shared" si="0"/>
        <v>965.6</v>
      </c>
      <c r="L45" s="2" t="s">
        <v>20</v>
      </c>
    </row>
    <row r="46" spans="1:12" x14ac:dyDescent="0.15">
      <c r="A46" s="22"/>
      <c r="B46" s="22"/>
      <c r="C46" s="22"/>
      <c r="F46" s="13" t="s">
        <v>154</v>
      </c>
      <c r="L46" s="2" t="s">
        <v>21</v>
      </c>
    </row>
    <row r="47" spans="1:12" x14ac:dyDescent="0.15">
      <c r="A47" s="4" t="s">
        <v>153</v>
      </c>
      <c r="D47" s="24" t="s">
        <v>50</v>
      </c>
      <c r="F47" s="13" t="s">
        <v>165</v>
      </c>
      <c r="K47" s="2" t="s">
        <v>22</v>
      </c>
      <c r="L47" s="2" t="s">
        <v>23</v>
      </c>
    </row>
    <row r="48" spans="1:12" x14ac:dyDescent="0.15">
      <c r="B48" s="15" t="s">
        <v>47</v>
      </c>
      <c r="C48" s="15" t="s">
        <v>48</v>
      </c>
      <c r="D48" s="24" t="s">
        <v>152</v>
      </c>
      <c r="F48" s="13" t="s">
        <v>166</v>
      </c>
      <c r="G48" s="16" t="s">
        <v>48</v>
      </c>
      <c r="H48" s="2" t="s">
        <v>49</v>
      </c>
      <c r="I48" s="2" t="s">
        <v>50</v>
      </c>
      <c r="L48" s="2" t="s">
        <v>24</v>
      </c>
    </row>
    <row r="49" spans="1:15" x14ac:dyDescent="0.15">
      <c r="A49" s="14" t="s">
        <v>103</v>
      </c>
      <c r="B49" s="29">
        <v>0.38</v>
      </c>
      <c r="C49" s="14">
        <v>347.69</v>
      </c>
      <c r="D49" s="20">
        <f t="shared" si="0"/>
        <v>914.97368421052624</v>
      </c>
      <c r="F49" s="14">
        <v>5.0199999999999996</v>
      </c>
      <c r="G49" s="14">
        <f>SUM(C49:C84)</f>
        <v>4563.1000000000004</v>
      </c>
      <c r="H49" s="19">
        <f>F49/G49</f>
        <v>1.1001292980649118E-3</v>
      </c>
      <c r="I49" s="28">
        <f>G49/F51</f>
        <v>910.7984031936129</v>
      </c>
      <c r="L49" s="2" t="s">
        <v>25</v>
      </c>
    </row>
    <row r="50" spans="1:15" x14ac:dyDescent="0.15">
      <c r="A50" s="14" t="s">
        <v>104</v>
      </c>
      <c r="B50" s="29">
        <v>0.08</v>
      </c>
      <c r="C50" s="14">
        <v>77.260000000000005</v>
      </c>
      <c r="D50" s="20">
        <f t="shared" si="0"/>
        <v>965.75</v>
      </c>
    </row>
    <row r="51" spans="1:15" x14ac:dyDescent="0.15">
      <c r="A51" s="14" t="s">
        <v>105</v>
      </c>
      <c r="B51" s="29">
        <v>0.14000000000000001</v>
      </c>
      <c r="C51" s="14">
        <v>129.22999999999999</v>
      </c>
      <c r="D51" s="20">
        <f t="shared" si="0"/>
        <v>923.07142857142844</v>
      </c>
      <c r="F51" s="30">
        <f>SUM(B49:B84)</f>
        <v>5.01</v>
      </c>
      <c r="G51" s="26" t="s">
        <v>164</v>
      </c>
      <c r="K51" s="13" t="s">
        <v>161</v>
      </c>
      <c r="L51" s="4" t="s">
        <v>162</v>
      </c>
    </row>
    <row r="52" spans="1:15" x14ac:dyDescent="0.15">
      <c r="A52" s="14" t="s">
        <v>106</v>
      </c>
      <c r="B52" s="29">
        <v>0.08</v>
      </c>
      <c r="C52" s="14">
        <v>77.13</v>
      </c>
      <c r="D52" s="20">
        <f t="shared" si="0"/>
        <v>964.12499999999989</v>
      </c>
      <c r="K52" s="14">
        <v>11.1</v>
      </c>
      <c r="L52" s="14">
        <f>G5+G36+G49</f>
        <v>10093.039999999999</v>
      </c>
      <c r="M52" s="14">
        <f>K52/L52</f>
        <v>1.0997677607539453E-3</v>
      </c>
      <c r="N52" s="47">
        <f>1/M52</f>
        <v>909.28288288288286</v>
      </c>
      <c r="O52" s="4" t="s">
        <v>173</v>
      </c>
    </row>
    <row r="53" spans="1:15" x14ac:dyDescent="0.15">
      <c r="A53" s="14" t="s">
        <v>107</v>
      </c>
      <c r="B53" s="29">
        <v>0.17</v>
      </c>
      <c r="C53" s="14">
        <v>157.93</v>
      </c>
      <c r="D53" s="20">
        <f t="shared" si="0"/>
        <v>929</v>
      </c>
      <c r="K53" s="14">
        <v>0.67</v>
      </c>
      <c r="L53" s="14">
        <f>G88+G96</f>
        <v>1217.56</v>
      </c>
      <c r="M53" s="14">
        <f>K53/L53</f>
        <v>5.5028088964814877E-4</v>
      </c>
      <c r="N53" s="46">
        <f>1/M53</f>
        <v>1817.2537313432836</v>
      </c>
      <c r="O53" s="4" t="s">
        <v>60</v>
      </c>
    </row>
    <row r="54" spans="1:15" x14ac:dyDescent="0.15">
      <c r="A54" s="14" t="s">
        <v>108</v>
      </c>
      <c r="B54" s="29">
        <v>0.27</v>
      </c>
      <c r="C54" s="14">
        <v>244.32</v>
      </c>
      <c r="D54" s="20">
        <f t="shared" si="0"/>
        <v>904.8888888888888</v>
      </c>
      <c r="M54" s="13" t="s">
        <v>163</v>
      </c>
      <c r="N54" s="4" t="s">
        <v>149</v>
      </c>
    </row>
    <row r="55" spans="1:15" x14ac:dyDescent="0.15">
      <c r="A55" s="14" t="s">
        <v>109</v>
      </c>
      <c r="B55" s="29">
        <v>0.11</v>
      </c>
      <c r="C55" s="14">
        <v>101.08</v>
      </c>
      <c r="D55" s="20">
        <f t="shared" si="0"/>
        <v>918.90909090909088</v>
      </c>
    </row>
    <row r="56" spans="1:15" x14ac:dyDescent="0.15">
      <c r="A56" s="14" t="s">
        <v>110</v>
      </c>
      <c r="B56" s="29">
        <v>0.1</v>
      </c>
      <c r="C56" s="14">
        <v>93.16</v>
      </c>
      <c r="D56" s="20">
        <f t="shared" si="0"/>
        <v>931.59999999999991</v>
      </c>
    </row>
    <row r="57" spans="1:15" x14ac:dyDescent="0.15">
      <c r="A57" s="14" t="s">
        <v>111</v>
      </c>
      <c r="B57" s="29">
        <v>0.3</v>
      </c>
      <c r="C57" s="14">
        <v>275.20999999999998</v>
      </c>
      <c r="D57" s="20">
        <f t="shared" si="0"/>
        <v>917.36666666666667</v>
      </c>
    </row>
    <row r="58" spans="1:15" x14ac:dyDescent="0.15">
      <c r="A58" s="14" t="s">
        <v>112</v>
      </c>
      <c r="B58" s="29">
        <v>0.16</v>
      </c>
      <c r="C58" s="14">
        <v>144.12</v>
      </c>
      <c r="D58" s="20">
        <f t="shared" si="0"/>
        <v>900.75</v>
      </c>
    </row>
    <row r="59" spans="1:15" x14ac:dyDescent="0.15">
      <c r="A59" s="14" t="s">
        <v>113</v>
      </c>
      <c r="B59" s="29">
        <v>0.09</v>
      </c>
      <c r="C59" s="14">
        <v>78.25</v>
      </c>
      <c r="D59" s="20">
        <f t="shared" si="0"/>
        <v>869.44444444444446</v>
      </c>
    </row>
    <row r="60" spans="1:15" x14ac:dyDescent="0.15">
      <c r="A60" s="14" t="s">
        <v>114</v>
      </c>
      <c r="B60" s="29">
        <v>0.09</v>
      </c>
      <c r="C60" s="14">
        <v>85.18</v>
      </c>
      <c r="D60" s="20">
        <f t="shared" si="0"/>
        <v>946.44444444444457</v>
      </c>
    </row>
    <row r="61" spans="1:15" x14ac:dyDescent="0.15">
      <c r="A61" s="14" t="s">
        <v>115</v>
      </c>
      <c r="B61" s="29">
        <v>0.1</v>
      </c>
      <c r="C61" s="14">
        <v>91.61</v>
      </c>
      <c r="D61" s="20">
        <f t="shared" si="0"/>
        <v>916.09999999999991</v>
      </c>
    </row>
    <row r="62" spans="1:15" x14ac:dyDescent="0.15">
      <c r="A62" s="14" t="s">
        <v>116</v>
      </c>
      <c r="B62" s="29">
        <v>7.0000000000000007E-2</v>
      </c>
      <c r="C62" s="14">
        <v>59.72</v>
      </c>
      <c r="D62" s="20">
        <f t="shared" si="0"/>
        <v>853.142857142857</v>
      </c>
    </row>
    <row r="63" spans="1:15" x14ac:dyDescent="0.15">
      <c r="A63" s="14" t="s">
        <v>117</v>
      </c>
      <c r="B63" s="29">
        <v>0.03</v>
      </c>
      <c r="C63" s="14">
        <v>30.91</v>
      </c>
      <c r="D63" s="20">
        <f t="shared" si="0"/>
        <v>1030.3333333333335</v>
      </c>
    </row>
    <row r="64" spans="1:15" x14ac:dyDescent="0.15">
      <c r="A64" s="14" t="s">
        <v>118</v>
      </c>
      <c r="B64" s="29">
        <v>0.06</v>
      </c>
      <c r="C64" s="14">
        <v>58.03</v>
      </c>
      <c r="D64" s="20">
        <f t="shared" si="0"/>
        <v>967.16666666666674</v>
      </c>
    </row>
    <row r="65" spans="1:4" x14ac:dyDescent="0.15">
      <c r="A65" s="14" t="s">
        <v>119</v>
      </c>
      <c r="B65" s="29">
        <v>0.15</v>
      </c>
      <c r="C65" s="14">
        <v>140.08000000000001</v>
      </c>
      <c r="D65" s="20">
        <f t="shared" si="0"/>
        <v>933.86666666666679</v>
      </c>
    </row>
    <row r="66" spans="1:4" x14ac:dyDescent="0.15">
      <c r="A66" s="14" t="s">
        <v>120</v>
      </c>
      <c r="B66" s="29">
        <v>0.06</v>
      </c>
      <c r="C66" s="14">
        <v>51.2</v>
      </c>
      <c r="D66" s="20">
        <f t="shared" si="0"/>
        <v>853.33333333333337</v>
      </c>
    </row>
    <row r="67" spans="1:4" x14ac:dyDescent="0.15">
      <c r="A67" s="14" t="s">
        <v>121</v>
      </c>
      <c r="B67" s="29">
        <v>0.12</v>
      </c>
      <c r="C67" s="14">
        <v>110.44</v>
      </c>
      <c r="D67" s="20">
        <f t="shared" si="0"/>
        <v>920.33333333333337</v>
      </c>
    </row>
    <row r="68" spans="1:4" x14ac:dyDescent="0.15">
      <c r="A68" s="14" t="s">
        <v>122</v>
      </c>
      <c r="B68" s="29">
        <v>0.02</v>
      </c>
      <c r="C68" s="14">
        <v>17.89</v>
      </c>
      <c r="D68" s="20">
        <f t="shared" si="0"/>
        <v>894.5</v>
      </c>
    </row>
    <row r="69" spans="1:4" x14ac:dyDescent="0.15">
      <c r="A69" s="14" t="s">
        <v>123</v>
      </c>
      <c r="B69" s="29">
        <v>0.15</v>
      </c>
      <c r="C69" s="14">
        <v>137.49</v>
      </c>
      <c r="D69" s="20">
        <f t="shared" si="0"/>
        <v>916.60000000000014</v>
      </c>
    </row>
    <row r="70" spans="1:4" x14ac:dyDescent="0.15">
      <c r="A70" s="14" t="s">
        <v>124</v>
      </c>
      <c r="B70" s="29">
        <v>0.47</v>
      </c>
      <c r="C70" s="14">
        <v>424.98</v>
      </c>
      <c r="D70" s="20">
        <f t="shared" si="0"/>
        <v>904.21276595744689</v>
      </c>
    </row>
    <row r="71" spans="1:4" x14ac:dyDescent="0.15">
      <c r="A71" s="14" t="s">
        <v>125</v>
      </c>
      <c r="B71" s="29">
        <v>0.1</v>
      </c>
      <c r="C71" s="14">
        <v>88.93</v>
      </c>
      <c r="D71" s="20">
        <f t="shared" si="0"/>
        <v>889.30000000000007</v>
      </c>
    </row>
    <row r="72" spans="1:4" x14ac:dyDescent="0.15">
      <c r="A72" s="14" t="s">
        <v>126</v>
      </c>
      <c r="B72" s="29">
        <v>0.28000000000000003</v>
      </c>
      <c r="C72" s="14">
        <v>258.35000000000002</v>
      </c>
      <c r="D72" s="20">
        <f t="shared" si="0"/>
        <v>922.67857142857144</v>
      </c>
    </row>
    <row r="73" spans="1:4" x14ac:dyDescent="0.15">
      <c r="A73" s="14" t="s">
        <v>127</v>
      </c>
      <c r="B73" s="29">
        <v>0.23</v>
      </c>
      <c r="C73" s="14">
        <v>212.49</v>
      </c>
      <c r="D73" s="20">
        <f t="shared" si="0"/>
        <v>923.86956521739125</v>
      </c>
    </row>
    <row r="74" spans="1:4" x14ac:dyDescent="0.15">
      <c r="A74" s="14" t="s">
        <v>128</v>
      </c>
      <c r="B74" s="29">
        <v>0.05</v>
      </c>
      <c r="C74" s="14">
        <v>47.88</v>
      </c>
      <c r="D74" s="20">
        <f t="shared" ref="D74:D100" si="4">C74/B74</f>
        <v>957.6</v>
      </c>
    </row>
    <row r="75" spans="1:4" x14ac:dyDescent="0.15">
      <c r="A75" s="14" t="s">
        <v>129</v>
      </c>
      <c r="B75" s="29">
        <v>0.04</v>
      </c>
      <c r="C75" s="14">
        <v>35.32</v>
      </c>
      <c r="D75" s="20">
        <f t="shared" si="4"/>
        <v>883</v>
      </c>
    </row>
    <row r="76" spans="1:4" x14ac:dyDescent="0.15">
      <c r="A76" s="14" t="s">
        <v>130</v>
      </c>
      <c r="B76" s="29">
        <v>0.1</v>
      </c>
      <c r="C76" s="14">
        <v>87.27</v>
      </c>
      <c r="D76" s="20">
        <f t="shared" si="4"/>
        <v>872.69999999999993</v>
      </c>
    </row>
    <row r="77" spans="1:4" x14ac:dyDescent="0.15">
      <c r="A77" s="14" t="s">
        <v>131</v>
      </c>
      <c r="B77" s="29">
        <v>0.28000000000000003</v>
      </c>
      <c r="C77" s="14">
        <v>256.26</v>
      </c>
      <c r="D77" s="20">
        <f t="shared" si="4"/>
        <v>915.21428571428555</v>
      </c>
    </row>
    <row r="78" spans="1:4" x14ac:dyDescent="0.15">
      <c r="A78" s="14" t="s">
        <v>132</v>
      </c>
      <c r="B78" s="29">
        <v>0.19</v>
      </c>
      <c r="C78" s="14">
        <v>169.72</v>
      </c>
      <c r="D78" s="20">
        <f t="shared" si="4"/>
        <v>893.26315789473688</v>
      </c>
    </row>
    <row r="79" spans="1:4" x14ac:dyDescent="0.15">
      <c r="A79" s="14" t="s">
        <v>133</v>
      </c>
      <c r="B79" s="29">
        <v>0.14000000000000001</v>
      </c>
      <c r="C79" s="14">
        <v>123.07</v>
      </c>
      <c r="D79" s="20">
        <f t="shared" si="4"/>
        <v>879.07142857142844</v>
      </c>
    </row>
    <row r="80" spans="1:4" x14ac:dyDescent="0.15">
      <c r="A80" s="14" t="s">
        <v>134</v>
      </c>
      <c r="B80" s="29">
        <v>0.06</v>
      </c>
      <c r="C80" s="14">
        <v>52.98</v>
      </c>
      <c r="D80" s="20">
        <f t="shared" si="4"/>
        <v>883</v>
      </c>
    </row>
    <row r="81" spans="1:9" x14ac:dyDescent="0.15">
      <c r="A81" s="14" t="s">
        <v>135</v>
      </c>
      <c r="B81" s="29">
        <v>0.1</v>
      </c>
      <c r="C81" s="14">
        <v>88.19</v>
      </c>
      <c r="D81" s="20">
        <f t="shared" si="4"/>
        <v>881.9</v>
      </c>
    </row>
    <row r="82" spans="1:9" x14ac:dyDescent="0.15">
      <c r="A82" s="14" t="s">
        <v>136</v>
      </c>
      <c r="B82" s="29">
        <v>0.09</v>
      </c>
      <c r="C82" s="14">
        <v>77.97</v>
      </c>
      <c r="D82" s="20">
        <f t="shared" si="4"/>
        <v>866.33333333333337</v>
      </c>
    </row>
    <row r="83" spans="1:9" x14ac:dyDescent="0.15">
      <c r="A83" s="14" t="s">
        <v>137</v>
      </c>
      <c r="B83" s="29">
        <v>0.12</v>
      </c>
      <c r="C83" s="14">
        <v>105.77</v>
      </c>
      <c r="D83" s="20">
        <f t="shared" si="4"/>
        <v>881.41666666666663</v>
      </c>
    </row>
    <row r="84" spans="1:9" x14ac:dyDescent="0.15">
      <c r="A84" s="14" t="s">
        <v>138</v>
      </c>
      <c r="B84" s="29">
        <v>0.03</v>
      </c>
      <c r="C84" s="14">
        <v>25.99</v>
      </c>
      <c r="D84" s="20">
        <f t="shared" si="4"/>
        <v>866.33333333333326</v>
      </c>
    </row>
    <row r="85" spans="1:9" x14ac:dyDescent="0.15">
      <c r="A85" s="22"/>
      <c r="B85" s="22"/>
      <c r="C85" s="22"/>
      <c r="F85" s="13" t="s">
        <v>154</v>
      </c>
    </row>
    <row r="86" spans="1:9" x14ac:dyDescent="0.15">
      <c r="A86" s="4" t="s">
        <v>77</v>
      </c>
      <c r="D86" s="24" t="s">
        <v>50</v>
      </c>
      <c r="F86" s="13" t="s">
        <v>165</v>
      </c>
    </row>
    <row r="87" spans="1:9" x14ac:dyDescent="0.15">
      <c r="B87" s="15" t="s">
        <v>47</v>
      </c>
      <c r="C87" s="15" t="s">
        <v>48</v>
      </c>
      <c r="D87" s="24" t="s">
        <v>152</v>
      </c>
      <c r="F87" s="13" t="s">
        <v>166</v>
      </c>
      <c r="G87" s="16" t="s">
        <v>48</v>
      </c>
      <c r="H87" s="2" t="s">
        <v>49</v>
      </c>
      <c r="I87" s="2" t="s">
        <v>50</v>
      </c>
    </row>
    <row r="88" spans="1:9" x14ac:dyDescent="0.15">
      <c r="A88" s="14" t="s">
        <v>139</v>
      </c>
      <c r="B88" s="29">
        <v>0.03</v>
      </c>
      <c r="C88" s="14">
        <v>58.6</v>
      </c>
      <c r="D88" s="20">
        <f t="shared" si="4"/>
        <v>1953.3333333333335</v>
      </c>
      <c r="F88" s="14">
        <v>0.31</v>
      </c>
      <c r="G88" s="14">
        <f>SUM(C88:C92)</f>
        <v>557.09999999999991</v>
      </c>
      <c r="H88" s="19">
        <f>F88/G88</f>
        <v>5.5645306049183284E-4</v>
      </c>
      <c r="I88" s="28">
        <f>G88/F90</f>
        <v>1797.0967741935478</v>
      </c>
    </row>
    <row r="89" spans="1:9" x14ac:dyDescent="0.15">
      <c r="A89" s="14" t="s">
        <v>140</v>
      </c>
      <c r="B89" s="29">
        <v>0.02</v>
      </c>
      <c r="C89" s="14">
        <v>35.409999999999997</v>
      </c>
      <c r="D89" s="20">
        <f t="shared" si="4"/>
        <v>1770.4999999999998</v>
      </c>
    </row>
    <row r="90" spans="1:9" x14ac:dyDescent="0.15">
      <c r="A90" s="14" t="s">
        <v>141</v>
      </c>
      <c r="B90" s="29">
        <v>0.01</v>
      </c>
      <c r="C90" s="14">
        <v>23.84</v>
      </c>
      <c r="D90" s="20">
        <f t="shared" si="4"/>
        <v>2384</v>
      </c>
      <c r="F90" s="30">
        <f>SUM(B88:B92)</f>
        <v>0.31000000000000005</v>
      </c>
      <c r="G90" s="26" t="s">
        <v>164</v>
      </c>
    </row>
    <row r="91" spans="1:9" x14ac:dyDescent="0.15">
      <c r="A91" s="14" t="s">
        <v>142</v>
      </c>
      <c r="B91" s="29">
        <v>0.23</v>
      </c>
      <c r="C91" s="14">
        <v>409.44</v>
      </c>
      <c r="D91" s="20">
        <f t="shared" si="4"/>
        <v>1780.1739130434783</v>
      </c>
    </row>
    <row r="92" spans="1:9" x14ac:dyDescent="0.15">
      <c r="A92" s="14" t="s">
        <v>143</v>
      </c>
      <c r="B92" s="29">
        <v>0.02</v>
      </c>
      <c r="C92" s="14">
        <v>29.81</v>
      </c>
      <c r="D92" s="20">
        <f t="shared" si="4"/>
        <v>1490.5</v>
      </c>
    </row>
    <row r="93" spans="1:9" x14ac:dyDescent="0.15">
      <c r="A93" s="22"/>
      <c r="B93" s="22"/>
      <c r="C93" s="22"/>
      <c r="F93" s="13" t="s">
        <v>154</v>
      </c>
    </row>
    <row r="94" spans="1:9" x14ac:dyDescent="0.15">
      <c r="A94" s="4" t="s">
        <v>79</v>
      </c>
      <c r="D94" s="24" t="s">
        <v>50</v>
      </c>
      <c r="F94" s="13" t="s">
        <v>165</v>
      </c>
    </row>
    <row r="95" spans="1:9" x14ac:dyDescent="0.15">
      <c r="B95" s="15" t="s">
        <v>47</v>
      </c>
      <c r="C95" s="15" t="s">
        <v>48</v>
      </c>
      <c r="D95" s="24" t="s">
        <v>152</v>
      </c>
      <c r="F95" s="13" t="s">
        <v>166</v>
      </c>
      <c r="G95" s="16" t="s">
        <v>48</v>
      </c>
      <c r="H95" s="2" t="s">
        <v>49</v>
      </c>
      <c r="I95" s="2" t="s">
        <v>50</v>
      </c>
    </row>
    <row r="96" spans="1:9" x14ac:dyDescent="0.15">
      <c r="A96" s="14" t="s">
        <v>144</v>
      </c>
      <c r="B96" s="29">
        <v>0.05</v>
      </c>
      <c r="C96" s="14">
        <v>82.11</v>
      </c>
      <c r="D96" s="20">
        <f t="shared" si="4"/>
        <v>1642.1999999999998</v>
      </c>
      <c r="F96" s="14">
        <v>0.36</v>
      </c>
      <c r="G96" s="14">
        <f>SUM(C96:C100)</f>
        <v>660.46</v>
      </c>
      <c r="H96" s="19">
        <f>F96/G96</f>
        <v>5.450746449444326E-4</v>
      </c>
      <c r="I96" s="28">
        <f>G96/F98</f>
        <v>1834.6111111111113</v>
      </c>
    </row>
    <row r="97" spans="1:7" x14ac:dyDescent="0.15">
      <c r="A97" s="14" t="s">
        <v>145</v>
      </c>
      <c r="B97" s="29">
        <v>0.02</v>
      </c>
      <c r="C97" s="14">
        <v>34.14</v>
      </c>
      <c r="D97" s="20">
        <f t="shared" si="4"/>
        <v>1707</v>
      </c>
    </row>
    <row r="98" spans="1:7" x14ac:dyDescent="0.15">
      <c r="A98" s="14" t="s">
        <v>146</v>
      </c>
      <c r="B98" s="29">
        <v>0.02</v>
      </c>
      <c r="C98" s="14">
        <v>44.78</v>
      </c>
      <c r="D98" s="20">
        <f t="shared" si="4"/>
        <v>2239</v>
      </c>
      <c r="F98" s="30">
        <f>SUM(B96:B100)</f>
        <v>0.36</v>
      </c>
      <c r="G98" s="26" t="s">
        <v>164</v>
      </c>
    </row>
    <row r="99" spans="1:7" x14ac:dyDescent="0.15">
      <c r="A99" s="14" t="s">
        <v>147</v>
      </c>
      <c r="B99" s="29">
        <v>0.24</v>
      </c>
      <c r="C99" s="14">
        <v>440.48</v>
      </c>
      <c r="D99" s="20">
        <f t="shared" si="4"/>
        <v>1835.3333333333335</v>
      </c>
    </row>
    <row r="100" spans="1:7" x14ac:dyDescent="0.15">
      <c r="A100" s="14" t="s">
        <v>148</v>
      </c>
      <c r="B100" s="29">
        <v>0.03</v>
      </c>
      <c r="C100" s="14">
        <v>58.95</v>
      </c>
      <c r="D100" s="20">
        <f t="shared" si="4"/>
        <v>1965.0000000000002</v>
      </c>
    </row>
    <row r="101" spans="1:7" x14ac:dyDescent="0.15">
      <c r="D101" s="2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N24" sqref="N24"/>
    </sheetView>
  </sheetViews>
  <sheetFormatPr defaultColWidth="9.1640625" defaultRowHeight="10.5" x14ac:dyDescent="0.15"/>
  <cols>
    <col min="1" max="1" width="12.1640625" style="2" bestFit="1" customWidth="1"/>
    <col min="2" max="2" width="10.83203125" style="2" bestFit="1" customWidth="1"/>
    <col min="3" max="4" width="9.1640625" style="2"/>
    <col min="5" max="5" width="12.1640625" style="2" customWidth="1"/>
    <col min="6" max="16384" width="9.1640625" style="2"/>
  </cols>
  <sheetData>
    <row r="1" spans="1:12" x14ac:dyDescent="0.15">
      <c r="A1" s="1" t="s">
        <v>0</v>
      </c>
      <c r="B1" s="1"/>
      <c r="C1" s="1"/>
    </row>
    <row r="2" spans="1:12" x14ac:dyDescent="0.15">
      <c r="A2" s="1"/>
      <c r="B2" s="1"/>
      <c r="C2" s="1"/>
    </row>
    <row r="3" spans="1:12" x14ac:dyDescent="0.15">
      <c r="A3" s="3">
        <f>1/910</f>
        <v>1.0989010989010989E-3</v>
      </c>
      <c r="B3" s="1" t="s">
        <v>1</v>
      </c>
      <c r="C3" s="1"/>
      <c r="L3" s="4"/>
    </row>
    <row r="4" spans="1:12" x14ac:dyDescent="0.15">
      <c r="A4" s="3"/>
      <c r="B4" s="1"/>
      <c r="C4" s="1"/>
    </row>
    <row r="5" spans="1:12" x14ac:dyDescent="0.15">
      <c r="A5" s="5">
        <v>0.37</v>
      </c>
      <c r="B5" s="1" t="s">
        <v>2</v>
      </c>
      <c r="C5" s="1"/>
    </row>
    <row r="6" spans="1:12" x14ac:dyDescent="0.15">
      <c r="A6" s="6">
        <v>335000000</v>
      </c>
      <c r="B6" s="1" t="s">
        <v>3</v>
      </c>
      <c r="C6" s="1"/>
      <c r="E6" s="6">
        <v>335110320</v>
      </c>
      <c r="F6" s="1" t="s">
        <v>4</v>
      </c>
    </row>
    <row r="7" spans="1:12" x14ac:dyDescent="0.15">
      <c r="A7" s="6">
        <f>A5*A6</f>
        <v>123950000</v>
      </c>
      <c r="B7" s="1" t="s">
        <v>5</v>
      </c>
      <c r="C7" s="1"/>
    </row>
    <row r="8" spans="1:12" x14ac:dyDescent="0.15">
      <c r="A8" s="7">
        <f>A7*A3</f>
        <v>136208.7912087912</v>
      </c>
      <c r="B8" s="1" t="s">
        <v>6</v>
      </c>
      <c r="C8" s="1"/>
    </row>
    <row r="9" spans="1:12" x14ac:dyDescent="0.15">
      <c r="A9" s="6"/>
      <c r="B9" s="1"/>
      <c r="C9" s="1"/>
    </row>
    <row r="10" spans="1:12" x14ac:dyDescent="0.15">
      <c r="A10" s="6">
        <v>1000000000</v>
      </c>
      <c r="B10" s="1" t="s">
        <v>7</v>
      </c>
      <c r="C10" s="1"/>
      <c r="D10" s="4" t="s">
        <v>8</v>
      </c>
    </row>
    <row r="11" spans="1:12" x14ac:dyDescent="0.15">
      <c r="A11" s="8">
        <f>A10*A3</f>
        <v>1098901.0989010988</v>
      </c>
      <c r="B11" s="1" t="s">
        <v>9</v>
      </c>
      <c r="C11" s="1"/>
    </row>
    <row r="12" spans="1:12" x14ac:dyDescent="0.15">
      <c r="A12" s="6"/>
      <c r="B12" s="1"/>
      <c r="C12" s="1"/>
    </row>
    <row r="13" spans="1:12" x14ac:dyDescent="0.15">
      <c r="A13" s="1" t="s">
        <v>10</v>
      </c>
      <c r="B13" s="1"/>
      <c r="C13" s="1"/>
    </row>
    <row r="14" spans="1:12" x14ac:dyDescent="0.15">
      <c r="A14" s="1"/>
      <c r="B14" s="1"/>
      <c r="C14" s="1"/>
    </row>
    <row r="15" spans="1:12" x14ac:dyDescent="0.15">
      <c r="A15" s="1" t="s">
        <v>156</v>
      </c>
      <c r="B15" s="1"/>
      <c r="C15" s="1"/>
    </row>
    <row r="16" spans="1:12" x14ac:dyDescent="0.15">
      <c r="A16" s="1" t="s">
        <v>11</v>
      </c>
      <c r="B16" s="1"/>
      <c r="C16" s="1"/>
    </row>
    <row r="17" spans="1:3" x14ac:dyDescent="0.15">
      <c r="A17" s="1" t="s">
        <v>12</v>
      </c>
      <c r="B17" s="1"/>
      <c r="C17" s="1"/>
    </row>
    <row r="18" spans="1:3" x14ac:dyDescent="0.15">
      <c r="A18" s="1" t="s">
        <v>13</v>
      </c>
      <c r="B18" s="1"/>
      <c r="C18" s="1"/>
    </row>
    <row r="19" spans="1:3" x14ac:dyDescent="0.15">
      <c r="A19" s="9" t="s">
        <v>14</v>
      </c>
      <c r="B19" s="1" t="s">
        <v>15</v>
      </c>
      <c r="C19" s="1"/>
    </row>
    <row r="20" spans="1:3" x14ac:dyDescent="0.15">
      <c r="A20" s="9"/>
      <c r="B20" s="1" t="s">
        <v>16</v>
      </c>
      <c r="C20" s="1"/>
    </row>
    <row r="21" spans="1:3" x14ac:dyDescent="0.15">
      <c r="A21" s="9"/>
      <c r="B21" s="1" t="s">
        <v>17</v>
      </c>
      <c r="C21" s="1"/>
    </row>
    <row r="22" spans="1:3" x14ac:dyDescent="0.15">
      <c r="A22" s="9" t="s">
        <v>18</v>
      </c>
      <c r="B22" s="1" t="s">
        <v>19</v>
      </c>
      <c r="C22" s="1"/>
    </row>
    <row r="23" spans="1:3" x14ac:dyDescent="0.15">
      <c r="A23" s="9"/>
      <c r="B23" s="1" t="s">
        <v>20</v>
      </c>
      <c r="C23" s="1"/>
    </row>
    <row r="24" spans="1:3" x14ac:dyDescent="0.15">
      <c r="A24" s="9"/>
      <c r="B24" s="1" t="s">
        <v>21</v>
      </c>
      <c r="C24" s="1"/>
    </row>
    <row r="25" spans="1:3" x14ac:dyDescent="0.15">
      <c r="A25" s="9" t="s">
        <v>22</v>
      </c>
      <c r="B25" s="1" t="s">
        <v>23</v>
      </c>
      <c r="C25" s="1"/>
    </row>
    <row r="26" spans="1:3" x14ac:dyDescent="0.15">
      <c r="A26" s="9"/>
      <c r="B26" s="1" t="s">
        <v>24</v>
      </c>
      <c r="C26" s="1"/>
    </row>
    <row r="27" spans="1:3" x14ac:dyDescent="0.15">
      <c r="A27" s="9"/>
      <c r="B27" s="1" t="s">
        <v>25</v>
      </c>
      <c r="C27" s="1"/>
    </row>
    <row r="28" spans="1:3" x14ac:dyDescent="0.15">
      <c r="A28" s="1"/>
      <c r="B28" s="1"/>
      <c r="C28" s="1"/>
    </row>
    <row r="29" spans="1:3" x14ac:dyDescent="0.15">
      <c r="A29" s="1" t="s">
        <v>26</v>
      </c>
      <c r="B29" s="1"/>
      <c r="C29" s="1"/>
    </row>
    <row r="30" spans="1:3" x14ac:dyDescent="0.15">
      <c r="A30" s="1"/>
      <c r="B30" s="1"/>
      <c r="C30" s="1"/>
    </row>
    <row r="31" spans="1:3" x14ac:dyDescent="0.15">
      <c r="A31" s="1" t="s">
        <v>27</v>
      </c>
      <c r="B31" s="1"/>
      <c r="C31" s="1"/>
    </row>
    <row r="32" spans="1:3" x14ac:dyDescent="0.15">
      <c r="A32" s="3">
        <v>0.33333333333333331</v>
      </c>
      <c r="B32" s="1" t="s">
        <v>28</v>
      </c>
      <c r="C32" s="1"/>
    </row>
    <row r="33" spans="1:6" x14ac:dyDescent="0.15">
      <c r="A33" s="3">
        <v>0.04</v>
      </c>
      <c r="B33" s="1" t="s">
        <v>29</v>
      </c>
      <c r="C33" s="1"/>
    </row>
    <row r="34" spans="1:6" x14ac:dyDescent="0.15">
      <c r="A34" s="10">
        <f>A32+A33</f>
        <v>0.37333333333333329</v>
      </c>
      <c r="B34" s="1" t="s">
        <v>30</v>
      </c>
      <c r="C34" s="1"/>
    </row>
    <row r="35" spans="1:6" x14ac:dyDescent="0.15">
      <c r="A35" s="1" t="s">
        <v>31</v>
      </c>
      <c r="B35" s="1"/>
      <c r="C35" s="1"/>
    </row>
    <row r="36" spans="1:6" x14ac:dyDescent="0.15">
      <c r="A36" s="1" t="s">
        <v>32</v>
      </c>
      <c r="B36" s="1"/>
      <c r="C36" s="1"/>
    </row>
    <row r="37" spans="1:6" x14ac:dyDescent="0.15">
      <c r="A37" s="1" t="s">
        <v>33</v>
      </c>
      <c r="B37" s="1"/>
      <c r="C37" s="1"/>
    </row>
    <row r="38" spans="1:6" x14ac:dyDescent="0.15">
      <c r="A38" s="1"/>
      <c r="B38" s="1"/>
      <c r="C38" s="1"/>
    </row>
    <row r="39" spans="1:6" x14ac:dyDescent="0.15">
      <c r="A39" s="4" t="s">
        <v>34</v>
      </c>
    </row>
    <row r="41" spans="1:6" x14ac:dyDescent="0.15">
      <c r="A41" s="4" t="s">
        <v>35</v>
      </c>
    </row>
    <row r="42" spans="1:6" x14ac:dyDescent="0.15">
      <c r="A42" s="11">
        <v>258833000</v>
      </c>
      <c r="B42" s="4" t="s">
        <v>36</v>
      </c>
      <c r="F42" s="4"/>
    </row>
    <row r="43" spans="1:6" x14ac:dyDescent="0.15">
      <c r="A43" s="11">
        <v>331000000</v>
      </c>
      <c r="B43" s="4" t="s">
        <v>37</v>
      </c>
    </row>
    <row r="44" spans="1:6" x14ac:dyDescent="0.15">
      <c r="A44" s="12">
        <f>A43/A42</f>
        <v>1.2788168432927796</v>
      </c>
      <c r="B44" s="4" t="s">
        <v>38</v>
      </c>
    </row>
    <row r="46" spans="1:6" x14ac:dyDescent="0.15">
      <c r="A46" s="13" t="s">
        <v>39</v>
      </c>
      <c r="B46" s="2">
        <v>2021</v>
      </c>
    </row>
    <row r="47" spans="1:6" x14ac:dyDescent="0.15">
      <c r="A47" s="11">
        <v>52000000</v>
      </c>
      <c r="B47" s="11">
        <f>A47*$A$44</f>
        <v>66498475.851224534</v>
      </c>
      <c r="C47" s="4" t="s">
        <v>40</v>
      </c>
    </row>
    <row r="48" spans="1:6" x14ac:dyDescent="0.15">
      <c r="A48" s="11">
        <v>132000000</v>
      </c>
      <c r="B48" s="11">
        <f>A48*$A$44</f>
        <v>168803823.3146469</v>
      </c>
      <c r="C48" s="4" t="s">
        <v>41</v>
      </c>
    </row>
    <row r="50" spans="1:6" x14ac:dyDescent="0.15">
      <c r="A50" s="4" t="s">
        <v>42</v>
      </c>
    </row>
    <row r="51" spans="1:6" x14ac:dyDescent="0.15">
      <c r="A51" s="4" t="s">
        <v>43</v>
      </c>
      <c r="F51" s="4"/>
    </row>
    <row r="52" spans="1:6" x14ac:dyDescent="0.15">
      <c r="A52" s="4" t="s">
        <v>44</v>
      </c>
      <c r="F52" s="4"/>
    </row>
    <row r="53" spans="1:6" x14ac:dyDescent="0.15">
      <c r="A53" s="4" t="s">
        <v>45</v>
      </c>
    </row>
    <row r="54" spans="1:6" x14ac:dyDescent="0.15">
      <c r="A54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Nuclear war, Lloyd's</vt:lpstr>
      <vt:lpstr>Combined with impacts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September</dc:creator>
  <cp:lastModifiedBy>September</cp:lastModifiedBy>
  <dcterms:created xsi:type="dcterms:W3CDTF">2022-01-10T11:25:38Z</dcterms:created>
  <dcterms:modified xsi:type="dcterms:W3CDTF">2022-01-10T14:45:26Z</dcterms:modified>
</cp:coreProperties>
</file>