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6515" windowHeight="3630" firstSheet="5" activeTab="9"/>
  </bookViews>
  <sheets>
    <sheet name="COLONNE et LIGNE" sheetId="1" r:id="rId1"/>
    <sheet name="COLONNES et LIGNES 1" sheetId="6" r:id="rId2"/>
    <sheet name="COLONNES et LIGNES 2" sheetId="7" r:id="rId3"/>
    <sheet name="alphabet" sheetId="8" r:id="rId4"/>
    <sheet name="RECHERCHEV 1" sheetId="9" r:id="rId5"/>
    <sheet name="RECHERCHEV 2" sheetId="10" r:id="rId6"/>
    <sheet name="RECHERCHEH" sheetId="11" r:id="rId7"/>
    <sheet name="RECHERCHE (forme vectorielle)" sheetId="13" r:id="rId8"/>
    <sheet name="RECHERCHE (forme matricielle)" sheetId="12" r:id="rId9"/>
    <sheet name="TRANSPOSE" sheetId="14" r:id="rId10"/>
  </sheets>
  <definedNames>
    <definedName name="alphabet">alphabet!$A$2:$B$27</definedName>
    <definedName name="barème">'RECHERCHEV 1'!$A$2:$B$22</definedName>
    <definedName name="Densité" localSheetId="7">'RECHERCHE (forme vectorielle)'!$C$2:$C$9</definedName>
    <definedName name="FC">'RECHERCHE (forme matricielle)'!$A$1:$B$91</definedName>
    <definedName name="Habitant" localSheetId="7">'RECHERCHE (forme vectorielle)'!$F$2:$F$9</definedName>
    <definedName name="Ma_Plage">'COLONNE et LIGNE'!$G$3:$K$11</definedName>
    <definedName name="Nombre_d_habitant" localSheetId="7">'RECHERCHE (forme vectorielle)'!$D$2:$D$9</definedName>
    <definedName name="Notes">RECHERCHEH!$A$1:$I$6</definedName>
    <definedName name="Plage1">'COLONNE et LIGNE'!$I$13:$J$19</definedName>
    <definedName name="Plage2">'COLONNE et LIGNE'!$C$16:$D$21</definedName>
    <definedName name="Plage3">'COLONNE et LIGNE'!$F$5:$F$11</definedName>
    <definedName name="Plage4">'COLONNE et LIGNE'!$O$10:$U$19</definedName>
    <definedName name="Plage5">'COLONNE et LIGNE'!$AC$362:$AF$372</definedName>
    <definedName name="Plage6">'COLONNE et LIGNE'!$G$2238:$J$2255</definedName>
    <definedName name="Region" localSheetId="7">'RECHERCHE (forme vectorielle)'!$E$2:$E$9</definedName>
    <definedName name="ville" localSheetId="7">'RECHERCHE (forme vectorielle)'!$B$2:$B$9</definedName>
    <definedName name="ville">'RECHERCHEV 2'!$B$2:$B$9</definedName>
    <definedName name="villes">'RECHERCHEV 2'!$B$2:$F$9</definedName>
  </definedNames>
  <calcPr calcId="124519"/>
</workbook>
</file>

<file path=xl/calcChain.xml><?xml version="1.0" encoding="utf-8"?>
<calcChain xmlns="http://schemas.openxmlformats.org/spreadsheetml/2006/main">
  <c r="B1" i="14" a="1"/>
  <c r="B1" s="1"/>
  <c r="E11" i="12"/>
  <c r="F11"/>
  <c r="F9"/>
  <c r="F10"/>
  <c r="E10"/>
  <c r="E9"/>
  <c r="F8"/>
  <c r="E8"/>
  <c r="F7"/>
  <c r="E7"/>
  <c r="A14" i="13"/>
  <c r="A13"/>
  <c r="E13" i="11"/>
  <c r="E12"/>
  <c r="E11"/>
  <c r="E10"/>
  <c r="E9"/>
  <c r="B15" i="10"/>
  <c r="B14"/>
  <c r="F6" i="9"/>
  <c r="F7"/>
  <c r="F8"/>
  <c r="F9"/>
  <c r="F10"/>
  <c r="F5"/>
  <c r="M5" i="7"/>
  <c r="M6"/>
  <c r="M7"/>
  <c r="M8"/>
  <c r="M9"/>
  <c r="M4"/>
  <c r="L5"/>
  <c r="L6"/>
  <c r="L7"/>
  <c r="L8"/>
  <c r="L9"/>
  <c r="L4"/>
  <c r="K5"/>
  <c r="K6"/>
  <c r="K7"/>
  <c r="K8"/>
  <c r="K9"/>
  <c r="J5"/>
  <c r="J6"/>
  <c r="J7"/>
  <c r="J8"/>
  <c r="J9"/>
  <c r="J4"/>
  <c r="I5"/>
  <c r="I6"/>
  <c r="I7"/>
  <c r="I8"/>
  <c r="I9"/>
  <c r="H9"/>
  <c r="H8"/>
  <c r="H7"/>
  <c r="H6"/>
  <c r="H5"/>
  <c r="G9"/>
  <c r="G8"/>
  <c r="G7"/>
  <c r="G6"/>
  <c r="G5"/>
  <c r="F5"/>
  <c r="F6"/>
  <c r="F7"/>
  <c r="F8"/>
  <c r="F9"/>
  <c r="F4"/>
  <c r="E9"/>
  <c r="E8"/>
  <c r="E7"/>
  <c r="E6"/>
  <c r="E5"/>
  <c r="D5"/>
  <c r="D6"/>
  <c r="D7"/>
  <c r="D8"/>
  <c r="D9"/>
  <c r="D4"/>
  <c r="C9"/>
  <c r="C8"/>
  <c r="C7"/>
  <c r="C6"/>
  <c r="C5"/>
  <c r="K4"/>
  <c r="I4"/>
  <c r="H4"/>
  <c r="G4"/>
  <c r="E4"/>
  <c r="C4"/>
  <c r="D7" i="6"/>
  <c r="D8"/>
  <c r="D6"/>
  <c r="D5"/>
  <c r="D4"/>
  <c r="D3"/>
  <c r="C8"/>
  <c r="C7"/>
  <c r="C6"/>
  <c r="C5"/>
  <c r="C4"/>
  <c r="C3"/>
  <c r="D8" i="1"/>
  <c r="D7"/>
  <c r="D6"/>
  <c r="D5"/>
  <c r="D4"/>
  <c r="D3"/>
  <c r="C8"/>
  <c r="C7"/>
  <c r="C6"/>
  <c r="C5"/>
  <c r="C4"/>
  <c r="C3"/>
  <c r="U1" i="14" l="1"/>
  <c r="S1"/>
  <c r="Q1"/>
  <c r="O1"/>
  <c r="M1"/>
  <c r="K1"/>
  <c r="I1"/>
  <c r="G1"/>
  <c r="E1"/>
  <c r="C1"/>
  <c r="T1"/>
  <c r="R1"/>
  <c r="P1"/>
  <c r="N1"/>
  <c r="L1"/>
  <c r="J1"/>
  <c r="H1"/>
  <c r="F1"/>
  <c r="D1"/>
  <c r="A3" i="1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3" i="9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 s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 s="1"/>
  <c r="A3" i="8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</calcChain>
</file>

<file path=xl/sharedStrings.xml><?xml version="1.0" encoding="utf-8"?>
<sst xmlns="http://schemas.openxmlformats.org/spreadsheetml/2006/main" count="193" uniqueCount="127">
  <si>
    <t>Note</t>
  </si>
  <si>
    <t>Plage</t>
  </si>
  <si>
    <t>N° Colonne</t>
  </si>
  <si>
    <t>N° Ligne</t>
  </si>
  <si>
    <t>Plage1</t>
  </si>
  <si>
    <t>Plage2</t>
  </si>
  <si>
    <t>Plage3</t>
  </si>
  <si>
    <t>Plage4</t>
  </si>
  <si>
    <t>Plage5</t>
  </si>
  <si>
    <t>Plage6</t>
  </si>
  <si>
    <t>Hauteur de la plage (nombre de ligne)</t>
  </si>
  <si>
    <t>1ère cellule</t>
  </si>
  <si>
    <t>Dernière cellule</t>
  </si>
  <si>
    <t>N° colonne</t>
  </si>
  <si>
    <t>Lettre</t>
  </si>
  <si>
    <t>Coordonnées</t>
  </si>
  <si>
    <t>Largeur</t>
  </si>
  <si>
    <t>Hauteur</t>
  </si>
  <si>
    <t>Coordonnées de la plage</t>
  </si>
  <si>
    <t>alphabet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</si>
  <si>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</si>
  <si>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</si>
  <si>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</si>
  <si>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</si>
  <si>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</si>
  <si>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</si>
  <si>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</si>
  <si>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</si>
  <si>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</si>
  <si>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</si>
  <si>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</si>
  <si>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</si>
  <si>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</si>
  <si>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</si>
  <si>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</si>
  <si>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</si>
  <si>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</si>
  <si>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</si>
  <si>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</si>
  <si>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</si>
  <si>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</si>
  <si>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</si>
  <si>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</si>
  <si>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</si>
  <si>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</si>
  <si>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</si>
  <si>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Temps</t>
  </si>
  <si>
    <t>Points</t>
  </si>
  <si>
    <t>Eleve</t>
  </si>
  <si>
    <t>Marc</t>
  </si>
  <si>
    <t>Dimitri</t>
  </si>
  <si>
    <t>Jacques</t>
  </si>
  <si>
    <t>Benoit</t>
  </si>
  <si>
    <t>Gabriel</t>
  </si>
  <si>
    <t>Marie</t>
  </si>
  <si>
    <t>N°</t>
  </si>
  <si>
    <t>Ville</t>
  </si>
  <si>
    <t>Bordeaux</t>
  </si>
  <si>
    <t>Lyon</t>
  </si>
  <si>
    <t>Marseille</t>
  </si>
  <si>
    <t>Nantes</t>
  </si>
  <si>
    <t>Paris</t>
  </si>
  <si>
    <t>Rennes</t>
  </si>
  <si>
    <t>Strasbourg</t>
  </si>
  <si>
    <t>Toulouse</t>
  </si>
  <si>
    <t>Densité</t>
  </si>
  <si>
    <t>Nombre d'habitant</t>
  </si>
  <si>
    <t>Région</t>
  </si>
  <si>
    <t>Habitant</t>
  </si>
  <si>
    <t>Aquitaine</t>
  </si>
  <si>
    <t>Rhône-Alpes</t>
  </si>
  <si>
    <t>PACA</t>
  </si>
  <si>
    <t>Pays de la Loire</t>
  </si>
  <si>
    <t>Ile de France</t>
  </si>
  <si>
    <t>Bretagne</t>
  </si>
  <si>
    <t>Alsace</t>
  </si>
  <si>
    <t>Midi-Pyrénées</t>
  </si>
  <si>
    <t>ordelais</t>
  </si>
  <si>
    <t>Lyonnais</t>
  </si>
  <si>
    <t>Marseillais</t>
  </si>
  <si>
    <t>Nantais</t>
  </si>
  <si>
    <t>Parisien</t>
  </si>
  <si>
    <t>Rennais</t>
  </si>
  <si>
    <t>Strasbourgeois</t>
  </si>
  <si>
    <t>Toulousain</t>
  </si>
  <si>
    <t>Informations sur :</t>
  </si>
  <si>
    <t>Matières</t>
  </si>
  <si>
    <t>Maths</t>
  </si>
  <si>
    <t>Français</t>
  </si>
  <si>
    <t>Histoire</t>
  </si>
  <si>
    <t>Anglais</t>
  </si>
  <si>
    <t>EPS</t>
  </si>
  <si>
    <t>Cédric</t>
  </si>
  <si>
    <t>David</t>
  </si>
  <si>
    <t>Fabrice</t>
  </si>
  <si>
    <t>Gilles</t>
  </si>
  <si>
    <t>Jérémy</t>
  </si>
  <si>
    <t>Jérôme</t>
  </si>
  <si>
    <t>Mathieu</t>
  </si>
  <si>
    <t>Nicolas</t>
  </si>
  <si>
    <t>Elève :</t>
  </si>
  <si>
    <t>Temps (en minutes)</t>
  </si>
  <si>
    <t>FC (en bpm)</t>
  </si>
  <si>
    <t>FC</t>
  </si>
  <si>
    <t>Au début</t>
  </si>
  <si>
    <t>A un quart</t>
  </si>
  <si>
    <t>A la moitié</t>
  </si>
  <si>
    <t>Au 3/4</t>
  </si>
  <si>
    <t>A la fin</t>
  </si>
  <si>
    <t>Auxerre</t>
  </si>
  <si>
    <t>Lorient</t>
  </si>
  <si>
    <t>Nancy</t>
  </si>
  <si>
    <t>Lens</t>
  </si>
  <si>
    <t>Monaco</t>
  </si>
  <si>
    <t>Caen</t>
  </si>
  <si>
    <t>Montpellier</t>
  </si>
  <si>
    <t>Nice</t>
  </si>
  <si>
    <t>Valenciennes</t>
  </si>
  <si>
    <t>PSG</t>
  </si>
  <si>
    <t>St Etienne</t>
  </si>
  <si>
    <t>Lille</t>
  </si>
  <si>
    <t>Sochaux</t>
  </si>
  <si>
    <t>Arles-Avignon</t>
  </si>
  <si>
    <t>Brest</t>
  </si>
  <si>
    <t>Largeur de la plage (nombre de colonne)</t>
  </si>
  <si>
    <t>NB: baréme c'est le nom de la plage des notes et le temps</t>
  </si>
  <si>
    <t>NB: La Plage de recherche est (B2:F9) On la nommé Villes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</si>
</sst>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/>
    </xf>
    <xf numFmtId="0" fontId="0" fillId="0" borderId="1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8" xfId="0" applyBorder="1" applyAlignment="1">
      <alignment horizontal="center"/>
    </xf>
    <xf numFmtId="3" fontId="0" fillId="0" borderId="1" xfId="0" applyNumberFormat="1" applyBorder="1"/>
    <xf numFmtId="0" fontId="0" fillId="0" borderId="21" xfId="0" applyBorder="1"/>
    <xf numFmtId="3" fontId="0" fillId="0" borderId="21" xfId="0" applyNumberFormat="1" applyBorder="1"/>
    <xf numFmtId="0" fontId="0" fillId="0" borderId="20" xfId="0" applyBorder="1"/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/>
    <xf numFmtId="3" fontId="0" fillId="0" borderId="27" xfId="0" applyNumberFormat="1" applyBorder="1"/>
    <xf numFmtId="0" fontId="0" fillId="0" borderId="28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opLeftCell="H1" workbookViewId="0">
      <selection activeCell="O10" sqref="O10:U19"/>
    </sheetView>
  </sheetViews>
  <sheetFormatPr baseColWidth="10" defaultRowHeight="15"/>
  <cols>
    <col min="2" max="3" width="11.42578125" customWidth="1"/>
  </cols>
  <sheetData>
    <row r="2" spans="2:4">
      <c r="B2" t="s">
        <v>1</v>
      </c>
      <c r="C2" s="5" t="s">
        <v>2</v>
      </c>
      <c r="D2" s="5" t="s">
        <v>3</v>
      </c>
    </row>
    <row r="3" spans="2:4">
      <c r="B3" t="s">
        <v>4</v>
      </c>
      <c r="C3">
        <f>COLUMN(Plage1)</f>
        <v>9</v>
      </c>
      <c r="D3">
        <f>ROW(Plage1)</f>
        <v>13</v>
      </c>
    </row>
    <row r="4" spans="2:4">
      <c r="B4" t="s">
        <v>5</v>
      </c>
      <c r="C4">
        <f>COLUMN(Plage2)</f>
        <v>3</v>
      </c>
      <c r="D4">
        <f>ROW(Plage2)</f>
        <v>16</v>
      </c>
    </row>
    <row r="5" spans="2:4">
      <c r="B5" t="s">
        <v>6</v>
      </c>
      <c r="C5">
        <f>COLUMN(Plage3)</f>
        <v>6</v>
      </c>
      <c r="D5">
        <f>ROW(Plage3)</f>
        <v>5</v>
      </c>
    </row>
    <row r="6" spans="2:4">
      <c r="B6" t="s">
        <v>7</v>
      </c>
      <c r="C6">
        <f>COLUMN(Plage4)</f>
        <v>15</v>
      </c>
      <c r="D6">
        <f>ROW(Plage4)</f>
        <v>10</v>
      </c>
    </row>
    <row r="7" spans="2:4">
      <c r="B7" t="s">
        <v>8</v>
      </c>
      <c r="C7">
        <f>COLUMN(Plage5)</f>
        <v>29</v>
      </c>
      <c r="D7">
        <f>ROW(Plage5)</f>
        <v>362</v>
      </c>
    </row>
    <row r="8" spans="2:4">
      <c r="B8" t="s">
        <v>9</v>
      </c>
      <c r="C8">
        <f>COLUMN(Plage6)</f>
        <v>7</v>
      </c>
      <c r="D8">
        <f>ROW(Plage6)</f>
        <v>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D8" sqref="D8"/>
    </sheetView>
  </sheetViews>
  <sheetFormatPr baseColWidth="10" defaultRowHeight="15"/>
  <cols>
    <col min="3" max="3" width="19.42578125" customWidth="1"/>
    <col min="4" max="4" width="17.85546875" customWidth="1"/>
  </cols>
  <sheetData>
    <row r="2" spans="2:4" ht="29.25" customHeight="1">
      <c r="B2" t="s">
        <v>1</v>
      </c>
      <c r="C2" s="6" t="s">
        <v>124</v>
      </c>
      <c r="D2" s="6" t="s">
        <v>10</v>
      </c>
    </row>
    <row r="3" spans="2:4">
      <c r="B3" t="s">
        <v>4</v>
      </c>
      <c r="C3">
        <f>COLUMNS(Plage1)</f>
        <v>2</v>
      </c>
      <c r="D3">
        <f>ROWS(Plage1)</f>
        <v>7</v>
      </c>
    </row>
    <row r="4" spans="2:4">
      <c r="B4" t="s">
        <v>5</v>
      </c>
      <c r="C4">
        <f>COLUMNS(Plage2)</f>
        <v>2</v>
      </c>
      <c r="D4">
        <f>ROWS(Plage2)</f>
        <v>6</v>
      </c>
    </row>
    <row r="5" spans="2:4">
      <c r="B5" t="s">
        <v>6</v>
      </c>
      <c r="C5">
        <f>COLUMNS(Plage3)</f>
        <v>1</v>
      </c>
      <c r="D5">
        <f>ROWS(Plage3)</f>
        <v>7</v>
      </c>
    </row>
    <row r="6" spans="2:4">
      <c r="B6" t="s">
        <v>7</v>
      </c>
      <c r="C6">
        <f>COLUMNS(Plage4)</f>
        <v>7</v>
      </c>
      <c r="D6">
        <f>ROWS(Plage4)</f>
        <v>10</v>
      </c>
    </row>
    <row r="7" spans="2:4">
      <c r="B7" t="s">
        <v>8</v>
      </c>
      <c r="C7">
        <f>COLUMNS(Plage5)</f>
        <v>4</v>
      </c>
      <c r="D7">
        <f>ROWS(Plage5)</f>
        <v>11</v>
      </c>
    </row>
    <row r="8" spans="2:4">
      <c r="B8" t="s">
        <v>9</v>
      </c>
      <c r="C8">
        <f>COLUMNS(Plage6)</f>
        <v>4</v>
      </c>
      <c r="D8">
        <f>ROWS(Plage6)</f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M8" sqref="M8"/>
    </sheetView>
  </sheetViews>
  <sheetFormatPr baseColWidth="10" defaultRowHeight="15"/>
  <cols>
    <col min="3" max="3" width="8.140625" customWidth="1"/>
    <col min="4" max="4" width="6.28515625" bestFit="1" customWidth="1"/>
    <col min="5" max="5" width="5.7109375" bestFit="1" customWidth="1"/>
    <col min="6" max="6" width="12.85546875" bestFit="1" customWidth="1"/>
    <col min="7" max="7" width="7.5703125" bestFit="1" customWidth="1"/>
    <col min="8" max="9" width="8.140625" bestFit="1" customWidth="1"/>
    <col min="10" max="10" width="6.28515625" bestFit="1" customWidth="1"/>
    <col min="11" max="11" width="5.7109375" bestFit="1" customWidth="1"/>
    <col min="12" max="12" width="12.85546875" bestFit="1" customWidth="1"/>
    <col min="13" max="13" width="14.5703125" customWidth="1"/>
  </cols>
  <sheetData>
    <row r="1" spans="1:14" ht="15.75" thickBot="1"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16.5" thickTop="1" thickBot="1">
      <c r="B2" s="26" t="s">
        <v>1</v>
      </c>
      <c r="C2" s="28" t="s">
        <v>11</v>
      </c>
      <c r="D2" s="29"/>
      <c r="E2" s="29"/>
      <c r="F2" s="30"/>
      <c r="G2" s="31" t="s">
        <v>1</v>
      </c>
      <c r="H2" s="30"/>
      <c r="I2" s="28" t="s">
        <v>12</v>
      </c>
      <c r="J2" s="29"/>
      <c r="K2" s="29"/>
      <c r="L2" s="30"/>
      <c r="M2" s="32" t="s">
        <v>18</v>
      </c>
    </row>
    <row r="3" spans="1:14" ht="30.75" customHeight="1" thickTop="1" thickBot="1">
      <c r="B3" s="27"/>
      <c r="C3" s="21" t="s">
        <v>13</v>
      </c>
      <c r="D3" s="22" t="s">
        <v>14</v>
      </c>
      <c r="E3" s="23" t="s">
        <v>3</v>
      </c>
      <c r="F3" s="22" t="s">
        <v>15</v>
      </c>
      <c r="G3" s="10" t="s">
        <v>16</v>
      </c>
      <c r="H3" s="10" t="s">
        <v>17</v>
      </c>
      <c r="I3" s="21" t="s">
        <v>13</v>
      </c>
      <c r="J3" s="10" t="s">
        <v>14</v>
      </c>
      <c r="K3" s="21" t="s">
        <v>3</v>
      </c>
      <c r="L3" s="22" t="s">
        <v>15</v>
      </c>
      <c r="M3" s="33"/>
      <c r="N3" s="11"/>
    </row>
    <row r="4" spans="1:14" ht="15.75" thickTop="1">
      <c r="A4" s="12"/>
      <c r="B4" s="13" t="s">
        <v>4</v>
      </c>
      <c r="C4" s="16">
        <f>COLUMN(Plage1)</f>
        <v>9</v>
      </c>
      <c r="D4" s="25" t="str">
        <f t="shared" ref="D4:D9" si="0">VLOOKUP(C4,alphabet,2)</f>
        <v>I</v>
      </c>
      <c r="E4" s="24">
        <f>ROW(Plage1)</f>
        <v>13</v>
      </c>
      <c r="F4" s="19" t="str">
        <f>CONCATENATE(D4,E4)</f>
        <v>I13</v>
      </c>
      <c r="G4" s="16">
        <f>COLUMNS(Plage1)</f>
        <v>2</v>
      </c>
      <c r="H4" s="19">
        <f>ROWS(Plage1)</f>
        <v>7</v>
      </c>
      <c r="I4" s="16">
        <f>C4+G4-1</f>
        <v>10</v>
      </c>
      <c r="J4" s="19" t="str">
        <f t="shared" ref="J4:J9" si="1">VLOOKUP(I4,alphabet,2)</f>
        <v>J</v>
      </c>
      <c r="K4" s="16">
        <f>E4+H4-1</f>
        <v>19</v>
      </c>
      <c r="L4" s="16" t="str">
        <f>CONCATENATE(J4,K4)</f>
        <v>J19</v>
      </c>
      <c r="M4" s="19" t="str">
        <f>CONCATENATE("(",F4,":",L4,")")</f>
        <v>(I13:J19)</v>
      </c>
      <c r="N4" s="11"/>
    </row>
    <row r="5" spans="1:14">
      <c r="A5" s="12"/>
      <c r="B5" s="14" t="s">
        <v>5</v>
      </c>
      <c r="C5" s="17">
        <f>COLUMN(Plage2)</f>
        <v>3</v>
      </c>
      <c r="D5" s="19" t="str">
        <f t="shared" si="0"/>
        <v>C</v>
      </c>
      <c r="E5" s="17">
        <f>ROW(Plage2)</f>
        <v>16</v>
      </c>
      <c r="F5" s="19" t="str">
        <f t="shared" ref="F5:F9" si="2">CONCATENATE(D5,E5)</f>
        <v>C16</v>
      </c>
      <c r="G5" s="17">
        <f>COLUMNS(Plage2)</f>
        <v>2</v>
      </c>
      <c r="H5" s="19">
        <f>ROWS(Plage2)</f>
        <v>6</v>
      </c>
      <c r="I5" s="17">
        <f t="shared" ref="I5:I9" si="3">C5+G5-1</f>
        <v>4</v>
      </c>
      <c r="J5" s="19" t="str">
        <f t="shared" si="1"/>
        <v>D</v>
      </c>
      <c r="K5" s="17">
        <f t="shared" ref="K5:K9" si="4">E5+H5-1</f>
        <v>21</v>
      </c>
      <c r="L5" s="17" t="str">
        <f t="shared" ref="L5:L9" si="5">CONCATENATE(J5,K5)</f>
        <v>D21</v>
      </c>
      <c r="M5" s="19" t="str">
        <f t="shared" ref="M5:M9" si="6">CONCATENATE("(",F5,":",L5,")")</f>
        <v>(C16:D21)</v>
      </c>
      <c r="N5" s="11"/>
    </row>
    <row r="6" spans="1:14">
      <c r="A6" s="12"/>
      <c r="B6" s="14" t="s">
        <v>6</v>
      </c>
      <c r="C6" s="17">
        <f>COLUMN(Plage3)</f>
        <v>6</v>
      </c>
      <c r="D6" s="19" t="str">
        <f t="shared" si="0"/>
        <v>F</v>
      </c>
      <c r="E6" s="17">
        <f>ROW(Plage3)</f>
        <v>5</v>
      </c>
      <c r="F6" s="19" t="str">
        <f t="shared" si="2"/>
        <v>F5</v>
      </c>
      <c r="G6" s="17">
        <f>COLUMNS(Plage3)</f>
        <v>1</v>
      </c>
      <c r="H6" s="19">
        <f>ROWS(Plage3)</f>
        <v>7</v>
      </c>
      <c r="I6" s="17">
        <f t="shared" si="3"/>
        <v>6</v>
      </c>
      <c r="J6" s="19" t="str">
        <f t="shared" si="1"/>
        <v>F</v>
      </c>
      <c r="K6" s="17">
        <f t="shared" si="4"/>
        <v>11</v>
      </c>
      <c r="L6" s="17" t="str">
        <f t="shared" si="5"/>
        <v>F11</v>
      </c>
      <c r="M6" s="19" t="str">
        <f t="shared" si="6"/>
        <v>(F5:F11)</v>
      </c>
      <c r="N6" s="11"/>
    </row>
    <row r="7" spans="1:14">
      <c r="A7" s="12"/>
      <c r="B7" s="14" t="s">
        <v>7</v>
      </c>
      <c r="C7" s="17">
        <f>COLUMN(Plage4)</f>
        <v>15</v>
      </c>
      <c r="D7" s="19" t="str">
        <f t="shared" si="0"/>
        <v>O</v>
      </c>
      <c r="E7" s="17">
        <f>ROW(Plage4)</f>
        <v>10</v>
      </c>
      <c r="F7" s="19" t="str">
        <f t="shared" si="2"/>
        <v>O10</v>
      </c>
      <c r="G7" s="17">
        <f>COLUMNS(Plage4)</f>
        <v>7</v>
      </c>
      <c r="H7" s="19">
        <f>ROWS(Plage4)</f>
        <v>10</v>
      </c>
      <c r="I7" s="17">
        <f t="shared" si="3"/>
        <v>21</v>
      </c>
      <c r="J7" s="19" t="str">
        <f t="shared" si="1"/>
        <v>U</v>
      </c>
      <c r="K7" s="17">
        <f t="shared" si="4"/>
        <v>19</v>
      </c>
      <c r="L7" s="17" t="str">
        <f t="shared" si="5"/>
        <v>U19</v>
      </c>
      <c r="M7" s="19" t="str">
        <f t="shared" si="6"/>
        <v>(O10:U19)</v>
      </c>
      <c r="N7" s="11"/>
    </row>
    <row r="8" spans="1:14">
      <c r="A8" s="12"/>
      <c r="B8" s="14" t="s">
        <v>8</v>
      </c>
      <c r="C8" s="17">
        <f>COLUMN(Plage5)</f>
        <v>29</v>
      </c>
      <c r="D8" s="19" t="str">
        <f t="shared" si="0"/>
        <v>Z</v>
      </c>
      <c r="E8" s="17">
        <f>ROW(Plage5)</f>
        <v>362</v>
      </c>
      <c r="F8" s="19" t="str">
        <f t="shared" si="2"/>
        <v>Z362</v>
      </c>
      <c r="G8" s="17">
        <f>COLUMNS(Plage5)</f>
        <v>4</v>
      </c>
      <c r="H8" s="19">
        <f>ROWS(Plage5)</f>
        <v>11</v>
      </c>
      <c r="I8" s="17">
        <f t="shared" si="3"/>
        <v>32</v>
      </c>
      <c r="J8" s="19" t="str">
        <f t="shared" si="1"/>
        <v>Z</v>
      </c>
      <c r="K8" s="17">
        <f t="shared" si="4"/>
        <v>372</v>
      </c>
      <c r="L8" s="17" t="str">
        <f t="shared" si="5"/>
        <v>Z372</v>
      </c>
      <c r="M8" s="19" t="str">
        <f t="shared" si="6"/>
        <v>(Z362:Z372)</v>
      </c>
      <c r="N8" s="11"/>
    </row>
    <row r="9" spans="1:14" ht="15.75" thickBot="1">
      <c r="A9" s="12"/>
      <c r="B9" s="15" t="s">
        <v>9</v>
      </c>
      <c r="C9" s="18">
        <f>COLUMN(Plage6)</f>
        <v>7</v>
      </c>
      <c r="D9" s="20" t="str">
        <f t="shared" si="0"/>
        <v>G</v>
      </c>
      <c r="E9" s="18">
        <f>ROW(Plage6)</f>
        <v>2238</v>
      </c>
      <c r="F9" s="20" t="str">
        <f t="shared" si="2"/>
        <v>G2238</v>
      </c>
      <c r="G9" s="18">
        <f>COLUMNS(Plage6)</f>
        <v>4</v>
      </c>
      <c r="H9" s="20">
        <f>ROWS(Plage6)</f>
        <v>18</v>
      </c>
      <c r="I9" s="18">
        <f t="shared" si="3"/>
        <v>10</v>
      </c>
      <c r="J9" s="20" t="str">
        <f t="shared" si="1"/>
        <v>J</v>
      </c>
      <c r="K9" s="18">
        <f t="shared" si="4"/>
        <v>2255</v>
      </c>
      <c r="L9" s="18" t="str">
        <f t="shared" si="5"/>
        <v>J2255</v>
      </c>
      <c r="M9" s="20" t="str">
        <f t="shared" si="6"/>
        <v>(G2238:J2255)</v>
      </c>
      <c r="N9" s="11"/>
    </row>
    <row r="10" spans="1:14" ht="15.75" thickTop="1"/>
  </sheetData>
  <mergeCells count="5">
    <mergeCell ref="B2:B3"/>
    <mergeCell ref="C2:F2"/>
    <mergeCell ref="G2:H2"/>
    <mergeCell ref="I2:L2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baseColWidth="10" defaultRowHeight="15"/>
  <sheetData>
    <row r="1" spans="1:2">
      <c r="A1" s="34" t="s">
        <v>19</v>
      </c>
      <c r="B1" s="34"/>
    </row>
    <row r="2" spans="1:2">
      <c r="A2">
        <v>1</v>
      </c>
      <c r="B2" t="s">
        <v>20</v>
      </c>
    </row>
    <row r="3" spans="1:2">
      <c r="A3">
        <f>A2+1</f>
        <v>2</v>
      </c>
      <c r="B3" t="s">
        <v>21</v>
      </c>
    </row>
    <row r="4" spans="1:2">
      <c r="A4">
        <f t="shared" ref="A4:A27" si="0">A3+1</f>
        <v>3</v>
      </c>
      <c r="B4" t="s">
        <v>22</v>
      </c>
    </row>
    <row r="5" spans="1:2">
      <c r="A5">
        <f t="shared" si="0"/>
        <v>4</v>
      </c>
      <c r="B5" t="s">
        <v>23</v>
      </c>
    </row>
    <row r="6" spans="1:2">
      <c r="A6">
        <f t="shared" si="0"/>
        <v>5</v>
      </c>
      <c r="B6" t="s">
        <v>24</v>
      </c>
    </row>
    <row r="7" spans="1:2">
      <c r="A7">
        <f t="shared" si="0"/>
        <v>6</v>
      </c>
      <c r="B7" t="s">
        <v>25</v>
      </c>
    </row>
    <row r="8" spans="1:2">
      <c r="A8">
        <f t="shared" si="0"/>
        <v>7</v>
      </c>
      <c r="B8" t="s">
        <v>26</v>
      </c>
    </row>
    <row r="9" spans="1:2">
      <c r="A9">
        <f t="shared" si="0"/>
        <v>8</v>
      </c>
      <c r="B9" t="s">
        <v>27</v>
      </c>
    </row>
    <row r="10" spans="1:2">
      <c r="A10">
        <f t="shared" si="0"/>
        <v>9</v>
      </c>
      <c r="B10" t="s">
        <v>28</v>
      </c>
    </row>
    <row r="11" spans="1:2">
      <c r="A11">
        <f t="shared" si="0"/>
        <v>10</v>
      </c>
      <c r="B11" t="s">
        <v>29</v>
      </c>
    </row>
    <row r="12" spans="1:2">
      <c r="A12">
        <f t="shared" si="0"/>
        <v>11</v>
      </c>
      <c r="B12" t="s">
        <v>30</v>
      </c>
    </row>
    <row r="13" spans="1:2">
      <c r="A13">
        <f t="shared" si="0"/>
        <v>12</v>
      </c>
      <c r="B13" t="s">
        <v>31</v>
      </c>
    </row>
    <row r="14" spans="1:2">
      <c r="A14">
        <f t="shared" si="0"/>
        <v>13</v>
      </c>
      <c r="B14" t="s">
        <v>32</v>
      </c>
    </row>
    <row r="15" spans="1:2">
      <c r="A15">
        <f t="shared" si="0"/>
        <v>14</v>
      </c>
      <c r="B15" t="s">
        <v>33</v>
      </c>
    </row>
    <row r="16" spans="1:2">
      <c r="A16">
        <f t="shared" si="0"/>
        <v>15</v>
      </c>
      <c r="B16" t="s">
        <v>34</v>
      </c>
    </row>
    <row r="17" spans="1:2">
      <c r="A17">
        <f t="shared" si="0"/>
        <v>16</v>
      </c>
      <c r="B17" t="s">
        <v>35</v>
      </c>
    </row>
    <row r="18" spans="1:2">
      <c r="A18">
        <f t="shared" si="0"/>
        <v>17</v>
      </c>
      <c r="B18" t="s">
        <v>36</v>
      </c>
    </row>
    <row r="19" spans="1:2">
      <c r="A19">
        <f t="shared" si="0"/>
        <v>18</v>
      </c>
      <c r="B19" t="s">
        <v>37</v>
      </c>
    </row>
    <row r="20" spans="1:2">
      <c r="A20">
        <f t="shared" si="0"/>
        <v>19</v>
      </c>
      <c r="B20" t="s">
        <v>38</v>
      </c>
    </row>
    <row r="21" spans="1:2">
      <c r="A21">
        <f t="shared" si="0"/>
        <v>20</v>
      </c>
      <c r="B21" t="s">
        <v>39</v>
      </c>
    </row>
    <row r="22" spans="1:2">
      <c r="A22">
        <f t="shared" si="0"/>
        <v>21</v>
      </c>
      <c r="B22" t="s">
        <v>40</v>
      </c>
    </row>
    <row r="23" spans="1:2">
      <c r="A23">
        <f t="shared" si="0"/>
        <v>22</v>
      </c>
      <c r="B23" t="s">
        <v>41</v>
      </c>
    </row>
    <row r="24" spans="1:2">
      <c r="A24">
        <f t="shared" si="0"/>
        <v>23</v>
      </c>
      <c r="B24" t="s">
        <v>42</v>
      </c>
    </row>
    <row r="25" spans="1:2">
      <c r="A25">
        <f t="shared" si="0"/>
        <v>24</v>
      </c>
      <c r="B25" t="s">
        <v>43</v>
      </c>
    </row>
    <row r="26" spans="1:2">
      <c r="A26">
        <f t="shared" si="0"/>
        <v>25</v>
      </c>
      <c r="B26" t="s">
        <v>44</v>
      </c>
    </row>
    <row r="27" spans="1:2">
      <c r="A27">
        <f t="shared" si="0"/>
        <v>26</v>
      </c>
      <c r="B27" t="s">
        <v>45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5" sqref="F5"/>
    </sheetView>
  </sheetViews>
  <sheetFormatPr baseColWidth="10" defaultRowHeight="15"/>
  <sheetData>
    <row r="1" spans="1:6">
      <c r="A1" s="8" t="s">
        <v>46</v>
      </c>
      <c r="B1" s="8" t="s">
        <v>47</v>
      </c>
    </row>
    <row r="2" spans="1:6">
      <c r="A2" s="8">
        <v>6.88</v>
      </c>
      <c r="B2" s="8">
        <v>20</v>
      </c>
    </row>
    <row r="3" spans="1:6">
      <c r="A3" s="8">
        <f>A2+0.14</f>
        <v>7.02</v>
      </c>
      <c r="B3" s="8">
        <f>B2-1</f>
        <v>19</v>
      </c>
    </row>
    <row r="4" spans="1:6">
      <c r="A4" s="8">
        <f t="shared" ref="A4:A20" si="0">A3+0.14</f>
        <v>7.1599999999999993</v>
      </c>
      <c r="B4" s="8">
        <f t="shared" ref="B4:B20" si="1">B3-1</f>
        <v>18</v>
      </c>
      <c r="D4" s="8" t="s">
        <v>48</v>
      </c>
      <c r="E4" s="8" t="s">
        <v>46</v>
      </c>
      <c r="F4" s="8" t="s">
        <v>0</v>
      </c>
    </row>
    <row r="5" spans="1:6">
      <c r="A5" s="8">
        <f t="shared" si="0"/>
        <v>7.2999999999999989</v>
      </c>
      <c r="B5" s="8">
        <f t="shared" si="1"/>
        <v>17</v>
      </c>
      <c r="D5" s="8" t="s">
        <v>49</v>
      </c>
      <c r="E5" s="8">
        <v>7.96</v>
      </c>
      <c r="F5" s="8">
        <f t="shared" ref="F5:F10" si="2">VLOOKUP(E5,barème,2,TRUE)</f>
        <v>13</v>
      </c>
    </row>
    <row r="6" spans="1:6">
      <c r="A6" s="8">
        <f t="shared" si="0"/>
        <v>7.4399999999999986</v>
      </c>
      <c r="B6" s="8">
        <f t="shared" si="1"/>
        <v>16</v>
      </c>
      <c r="D6" s="8" t="s">
        <v>50</v>
      </c>
      <c r="E6" s="8">
        <v>9.14</v>
      </c>
      <c r="F6" s="8">
        <f t="shared" si="2"/>
        <v>4</v>
      </c>
    </row>
    <row r="7" spans="1:6">
      <c r="A7" s="8">
        <f t="shared" si="0"/>
        <v>7.5799999999999983</v>
      </c>
      <c r="B7" s="8">
        <f t="shared" si="1"/>
        <v>15</v>
      </c>
      <c r="D7" s="8" t="s">
        <v>51</v>
      </c>
      <c r="E7" s="8">
        <v>7.15</v>
      </c>
      <c r="F7" s="8">
        <f t="shared" si="2"/>
        <v>19</v>
      </c>
    </row>
    <row r="8" spans="1:6">
      <c r="A8" s="8">
        <f t="shared" si="0"/>
        <v>7.719999999999998</v>
      </c>
      <c r="B8" s="8">
        <f t="shared" si="1"/>
        <v>14</v>
      </c>
      <c r="D8" s="8" t="s">
        <v>52</v>
      </c>
      <c r="E8" s="8">
        <v>8.59</v>
      </c>
      <c r="F8" s="8">
        <f t="shared" si="2"/>
        <v>8</v>
      </c>
    </row>
    <row r="9" spans="1:6">
      <c r="A9" s="8">
        <f t="shared" si="0"/>
        <v>7.8599999999999977</v>
      </c>
      <c r="B9" s="8">
        <f t="shared" si="1"/>
        <v>13</v>
      </c>
      <c r="D9" s="8" t="s">
        <v>53</v>
      </c>
      <c r="E9" s="8">
        <v>8.1199999999999992</v>
      </c>
      <c r="F9" s="8">
        <f t="shared" si="2"/>
        <v>12</v>
      </c>
    </row>
    <row r="10" spans="1:6">
      <c r="A10" s="8">
        <f t="shared" si="0"/>
        <v>7.9999999999999973</v>
      </c>
      <c r="B10" s="8">
        <f t="shared" si="1"/>
        <v>12</v>
      </c>
      <c r="D10" s="8" t="s">
        <v>54</v>
      </c>
      <c r="E10" s="8">
        <v>9.4700000000000006</v>
      </c>
      <c r="F10" s="8">
        <f t="shared" si="2"/>
        <v>2</v>
      </c>
    </row>
    <row r="11" spans="1:6">
      <c r="A11" s="8">
        <f t="shared" si="0"/>
        <v>8.139999999999997</v>
      </c>
      <c r="B11" s="8">
        <f t="shared" si="1"/>
        <v>11</v>
      </c>
    </row>
    <row r="12" spans="1:6">
      <c r="A12" s="8">
        <f t="shared" si="0"/>
        <v>8.2799999999999976</v>
      </c>
      <c r="B12" s="8">
        <f t="shared" si="1"/>
        <v>10</v>
      </c>
    </row>
    <row r="13" spans="1:6">
      <c r="A13" s="8">
        <f t="shared" si="0"/>
        <v>8.4199999999999982</v>
      </c>
      <c r="B13" s="8">
        <f t="shared" si="1"/>
        <v>9</v>
      </c>
    </row>
    <row r="14" spans="1:6">
      <c r="A14" s="8">
        <f t="shared" si="0"/>
        <v>8.5599999999999987</v>
      </c>
      <c r="B14" s="8">
        <f t="shared" si="1"/>
        <v>8</v>
      </c>
    </row>
    <row r="15" spans="1:6">
      <c r="A15" s="8">
        <f t="shared" si="0"/>
        <v>8.6999999999999993</v>
      </c>
      <c r="B15" s="8">
        <f t="shared" si="1"/>
        <v>7</v>
      </c>
    </row>
    <row r="16" spans="1:6">
      <c r="A16" s="8">
        <f t="shared" si="0"/>
        <v>8.84</v>
      </c>
      <c r="B16" s="8">
        <f t="shared" si="1"/>
        <v>6</v>
      </c>
    </row>
    <row r="17" spans="1:6">
      <c r="A17" s="8">
        <f t="shared" si="0"/>
        <v>8.98</v>
      </c>
      <c r="B17" s="8">
        <f t="shared" si="1"/>
        <v>5</v>
      </c>
    </row>
    <row r="18" spans="1:6">
      <c r="A18" s="8">
        <f t="shared" si="0"/>
        <v>9.120000000000001</v>
      </c>
      <c r="B18" s="8">
        <f t="shared" si="1"/>
        <v>4</v>
      </c>
    </row>
    <row r="19" spans="1:6">
      <c r="A19" s="8">
        <f t="shared" si="0"/>
        <v>9.2600000000000016</v>
      </c>
      <c r="B19" s="8">
        <f t="shared" si="1"/>
        <v>3</v>
      </c>
    </row>
    <row r="20" spans="1:6">
      <c r="A20" s="8">
        <f t="shared" si="0"/>
        <v>9.4000000000000021</v>
      </c>
      <c r="B20" s="8">
        <f t="shared" si="1"/>
        <v>2</v>
      </c>
    </row>
    <row r="21" spans="1:6">
      <c r="A21" s="8">
        <f>A20+0.14</f>
        <v>9.5400000000000027</v>
      </c>
      <c r="B21" s="8">
        <f>B20-1</f>
        <v>1</v>
      </c>
    </row>
    <row r="22" spans="1:6">
      <c r="A22" s="8">
        <f>A21+0.14</f>
        <v>9.6800000000000033</v>
      </c>
      <c r="B22" s="8">
        <f>B21-1</f>
        <v>0</v>
      </c>
    </row>
    <row r="24" spans="1:6">
      <c r="A24" s="35" t="s">
        <v>125</v>
      </c>
      <c r="B24" s="35"/>
      <c r="C24" s="35"/>
      <c r="D24" s="35"/>
      <c r="E24" s="35"/>
      <c r="F24" s="35"/>
    </row>
  </sheetData>
  <mergeCells count="1">
    <mergeCell ref="A24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2" sqref="B2:B9"/>
    </sheetView>
  </sheetViews>
  <sheetFormatPr baseColWidth="10" defaultRowHeight="15"/>
  <cols>
    <col min="1" max="1" width="3.140625" bestFit="1" customWidth="1"/>
    <col min="3" max="3" width="7.85546875" bestFit="1" customWidth="1"/>
    <col min="4" max="4" width="17.85546875" bestFit="1" customWidth="1"/>
    <col min="5" max="5" width="14.5703125" bestFit="1" customWidth="1"/>
    <col min="6" max="6" width="14.140625" bestFit="1" customWidth="1"/>
  </cols>
  <sheetData>
    <row r="1" spans="1:7">
      <c r="A1" t="s">
        <v>55</v>
      </c>
      <c r="B1" t="s">
        <v>56</v>
      </c>
      <c r="C1" t="s">
        <v>65</v>
      </c>
      <c r="D1" t="s">
        <v>66</v>
      </c>
      <c r="E1" t="s">
        <v>67</v>
      </c>
      <c r="F1" t="s">
        <v>68</v>
      </c>
    </row>
    <row r="2" spans="1:7">
      <c r="A2">
        <v>1</v>
      </c>
      <c r="B2" t="s">
        <v>57</v>
      </c>
      <c r="C2" s="1">
        <v>4765</v>
      </c>
      <c r="D2" s="1">
        <v>235178</v>
      </c>
      <c r="E2" t="s">
        <v>69</v>
      </c>
      <c r="F2" t="s">
        <v>77</v>
      </c>
    </row>
    <row r="3" spans="1:7">
      <c r="A3">
        <v>2</v>
      </c>
      <c r="B3" t="s">
        <v>58</v>
      </c>
      <c r="C3" s="1">
        <v>9867</v>
      </c>
      <c r="D3" s="1">
        <v>472330</v>
      </c>
      <c r="E3" t="s">
        <v>70</v>
      </c>
      <c r="F3" t="s">
        <v>78</v>
      </c>
    </row>
    <row r="4" spans="1:7">
      <c r="A4">
        <v>3</v>
      </c>
      <c r="B4" t="s">
        <v>59</v>
      </c>
      <c r="C4" s="1">
        <v>3542</v>
      </c>
      <c r="D4" s="1">
        <v>852395</v>
      </c>
      <c r="E4" t="s">
        <v>71</v>
      </c>
      <c r="F4" t="s">
        <v>79</v>
      </c>
    </row>
    <row r="5" spans="1:7">
      <c r="A5">
        <v>4</v>
      </c>
      <c r="B5" t="s">
        <v>60</v>
      </c>
      <c r="C5" s="1">
        <v>4342</v>
      </c>
      <c r="D5" s="1">
        <v>283025</v>
      </c>
      <c r="E5" t="s">
        <v>72</v>
      </c>
      <c r="F5" t="s">
        <v>80</v>
      </c>
    </row>
    <row r="6" spans="1:7">
      <c r="A6">
        <v>5</v>
      </c>
      <c r="B6" t="s">
        <v>61</v>
      </c>
      <c r="C6" s="1">
        <v>20807</v>
      </c>
      <c r="D6" s="1">
        <v>2193030</v>
      </c>
      <c r="E6" t="s">
        <v>73</v>
      </c>
      <c r="F6" t="s">
        <v>81</v>
      </c>
    </row>
    <row r="7" spans="1:7">
      <c r="A7">
        <v>6</v>
      </c>
      <c r="B7" t="s">
        <v>62</v>
      </c>
      <c r="C7" s="1">
        <v>4126</v>
      </c>
      <c r="D7" s="1">
        <v>207922</v>
      </c>
      <c r="E7" t="s">
        <v>74</v>
      </c>
      <c r="F7" t="s">
        <v>82</v>
      </c>
    </row>
    <row r="8" spans="1:7">
      <c r="A8">
        <v>7</v>
      </c>
      <c r="B8" t="s">
        <v>63</v>
      </c>
      <c r="C8" s="1">
        <v>3477</v>
      </c>
      <c r="D8" s="1">
        <v>272123</v>
      </c>
      <c r="E8" t="s">
        <v>75</v>
      </c>
      <c r="F8" t="s">
        <v>83</v>
      </c>
    </row>
    <row r="9" spans="1:7">
      <c r="A9">
        <v>8</v>
      </c>
      <c r="B9" t="s">
        <v>64</v>
      </c>
      <c r="C9" s="1">
        <v>3715</v>
      </c>
      <c r="D9" s="1">
        <v>439453</v>
      </c>
      <c r="E9" t="s">
        <v>76</v>
      </c>
      <c r="F9" t="s">
        <v>84</v>
      </c>
    </row>
    <row r="11" spans="1:7">
      <c r="C11" s="2" t="s">
        <v>85</v>
      </c>
      <c r="D11" t="s">
        <v>59</v>
      </c>
    </row>
    <row r="13" spans="1:7" ht="15.75" thickBot="1"/>
    <row r="14" spans="1:7" ht="16.5" thickTop="1" thickBot="1">
      <c r="B14" s="36" t="str">
        <f>CONCATENATE(D11," est une ville de ",VLOOKUP(D11,villes,3)," Habitants qui sappelent les: ",VLOOKUP(D11,villes,5),".")</f>
        <v>Marseille est une ville de 852395 Habitants qui sappelent les: Marseillais.</v>
      </c>
      <c r="C14" s="36"/>
      <c r="D14" s="36"/>
      <c r="E14" s="36"/>
      <c r="F14" s="36"/>
      <c r="G14" s="36"/>
    </row>
    <row r="15" spans="1:7" ht="16.5" thickTop="1" thickBot="1">
      <c r="B15" s="36" t="str">
        <f>CONCATENATE(" La densité est de ",VLOOKUP(D11,villes,2)," habitant/km². Elle fait partie de la région ",VLOOKUP(D11,villes,4),".")</f>
        <v xml:space="preserve"> La densité est de 3542 habitant/km². Elle fait partie de la région PACA.</v>
      </c>
      <c r="C15" s="36"/>
      <c r="D15" s="36"/>
      <c r="E15" s="36"/>
      <c r="F15" s="36"/>
      <c r="G15" s="36"/>
    </row>
    <row r="16" spans="1:7" ht="15.75" thickTop="1"/>
    <row r="18" spans="1:7">
      <c r="A18" s="35" t="s">
        <v>126</v>
      </c>
      <c r="B18" s="35"/>
      <c r="C18" s="35"/>
      <c r="D18" s="35"/>
      <c r="E18" s="35"/>
      <c r="F18" s="35"/>
      <c r="G18" s="35"/>
    </row>
  </sheetData>
  <mergeCells count="3">
    <mergeCell ref="B14:G14"/>
    <mergeCell ref="B15:G15"/>
    <mergeCell ref="A18:G18"/>
  </mergeCells>
  <dataValidations count="1">
    <dataValidation type="list" allowBlank="1" showInputMessage="1" showErrorMessage="1" sqref="D11">
      <formula1>ville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11" sqref="E11:F11"/>
    </sheetView>
  </sheetViews>
  <sheetFormatPr baseColWidth="10" defaultRowHeight="15"/>
  <cols>
    <col min="2" max="2" width="6.5703125" bestFit="1" customWidth="1"/>
    <col min="3" max="3" width="6.85546875" bestFit="1" customWidth="1"/>
    <col min="4" max="4" width="7.42578125" bestFit="1" customWidth="1"/>
    <col min="5" max="5" width="6" bestFit="1" customWidth="1"/>
    <col min="6" max="6" width="7.42578125" bestFit="1" customWidth="1"/>
    <col min="7" max="7" width="7.5703125" bestFit="1" customWidth="1"/>
    <col min="8" max="8" width="8.42578125" bestFit="1" customWidth="1"/>
    <col min="9" max="9" width="7.42578125" bestFit="1" customWidth="1"/>
  </cols>
  <sheetData>
    <row r="1" spans="1:9">
      <c r="A1" t="s">
        <v>86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>
      <c r="A2" t="s">
        <v>87</v>
      </c>
      <c r="B2">
        <v>9</v>
      </c>
      <c r="C2">
        <v>18</v>
      </c>
      <c r="D2">
        <v>10</v>
      </c>
      <c r="E2">
        <v>12</v>
      </c>
      <c r="F2">
        <v>16</v>
      </c>
      <c r="G2">
        <v>11</v>
      </c>
      <c r="H2">
        <v>14</v>
      </c>
      <c r="I2">
        <v>7</v>
      </c>
    </row>
    <row r="3" spans="1:9">
      <c r="A3" t="s">
        <v>88</v>
      </c>
      <c r="B3">
        <v>9</v>
      </c>
      <c r="C3">
        <v>13</v>
      </c>
      <c r="D3">
        <v>15</v>
      </c>
      <c r="E3">
        <v>11</v>
      </c>
      <c r="F3">
        <v>17</v>
      </c>
      <c r="G3">
        <v>7</v>
      </c>
      <c r="H3">
        <v>11</v>
      </c>
      <c r="I3">
        <v>12</v>
      </c>
    </row>
    <row r="4" spans="1:9">
      <c r="A4" t="s">
        <v>89</v>
      </c>
      <c r="B4">
        <v>13</v>
      </c>
      <c r="C4">
        <v>8</v>
      </c>
      <c r="D4">
        <v>13</v>
      </c>
      <c r="E4">
        <v>12</v>
      </c>
      <c r="F4">
        <v>17</v>
      </c>
      <c r="G4">
        <v>9</v>
      </c>
      <c r="H4">
        <v>12</v>
      </c>
      <c r="I4">
        <v>11</v>
      </c>
    </row>
    <row r="5" spans="1:9">
      <c r="A5" t="s">
        <v>90</v>
      </c>
      <c r="B5">
        <v>15</v>
      </c>
      <c r="C5">
        <v>15</v>
      </c>
      <c r="D5">
        <v>11</v>
      </c>
      <c r="E5">
        <v>18</v>
      </c>
      <c r="F5">
        <v>8</v>
      </c>
      <c r="G5">
        <v>19</v>
      </c>
      <c r="H5">
        <v>7</v>
      </c>
      <c r="I5">
        <v>12</v>
      </c>
    </row>
    <row r="6" spans="1:9">
      <c r="A6" t="s">
        <v>91</v>
      </c>
      <c r="B6">
        <v>15</v>
      </c>
      <c r="C6">
        <v>14</v>
      </c>
      <c r="D6">
        <v>10</v>
      </c>
      <c r="E6">
        <v>15</v>
      </c>
      <c r="F6">
        <v>12</v>
      </c>
      <c r="G6">
        <v>11</v>
      </c>
      <c r="H6">
        <v>9</v>
      </c>
      <c r="I6">
        <v>19</v>
      </c>
    </row>
    <row r="8" spans="1:9">
      <c r="C8" s="34" t="s">
        <v>100</v>
      </c>
      <c r="D8" s="34"/>
      <c r="E8" s="34" t="s">
        <v>94</v>
      </c>
      <c r="F8" s="34"/>
    </row>
    <row r="9" spans="1:9">
      <c r="C9" s="34" t="s">
        <v>87</v>
      </c>
      <c r="D9" s="34"/>
      <c r="E9" s="34">
        <f>HLOOKUP($E$8,Notes,2)</f>
        <v>10</v>
      </c>
      <c r="F9" s="34"/>
    </row>
    <row r="10" spans="1:9">
      <c r="C10" s="34" t="s">
        <v>88</v>
      </c>
      <c r="D10" s="34"/>
      <c r="E10" s="34">
        <f>HLOOKUP($E$8,Notes,3)</f>
        <v>15</v>
      </c>
      <c r="F10" s="34"/>
    </row>
    <row r="11" spans="1:9">
      <c r="C11" s="34" t="s">
        <v>89</v>
      </c>
      <c r="D11" s="34"/>
      <c r="E11" s="34">
        <f>HLOOKUP($E$8,Notes,4)</f>
        <v>13</v>
      </c>
      <c r="F11" s="34"/>
    </row>
    <row r="12" spans="1:9">
      <c r="C12" s="34" t="s">
        <v>90</v>
      </c>
      <c r="D12" s="34"/>
      <c r="E12" s="34">
        <f>HLOOKUP($E$8,Notes,5)</f>
        <v>11</v>
      </c>
      <c r="F12" s="34"/>
    </row>
    <row r="13" spans="1:9">
      <c r="C13" s="34" t="s">
        <v>91</v>
      </c>
      <c r="D13" s="34"/>
      <c r="E13" s="34">
        <f>HLOOKUP($E$8,Notes,6)</f>
        <v>10</v>
      </c>
      <c r="F13" s="34"/>
    </row>
  </sheetData>
  <mergeCells count="12">
    <mergeCell ref="E8:F8"/>
    <mergeCell ref="E9:F9"/>
    <mergeCell ref="E10:F10"/>
    <mergeCell ref="E11:F11"/>
    <mergeCell ref="E12:F12"/>
    <mergeCell ref="E13:F13"/>
    <mergeCell ref="C9:D9"/>
    <mergeCell ref="C10:D10"/>
    <mergeCell ref="C11:D11"/>
    <mergeCell ref="C12:D12"/>
    <mergeCell ref="C13:D13"/>
    <mergeCell ref="C8:D8"/>
  </mergeCells>
  <dataValidations count="1">
    <dataValidation type="list" allowBlank="1" showInputMessage="1" showErrorMessage="1" sqref="E8">
      <formula1>$B$1:$I$1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1" sqref="D11"/>
    </sheetView>
  </sheetViews>
  <sheetFormatPr baseColWidth="10" defaultRowHeight="15"/>
  <cols>
    <col min="1" max="1" width="4.28515625" customWidth="1"/>
    <col min="2" max="2" width="14.85546875" customWidth="1"/>
    <col min="3" max="3" width="15.7109375" customWidth="1"/>
    <col min="4" max="4" width="19.5703125" customWidth="1"/>
    <col min="5" max="5" width="18.42578125" customWidth="1"/>
    <col min="6" max="6" width="18.140625" customWidth="1"/>
  </cols>
  <sheetData>
    <row r="1" spans="1:6" ht="15.75" thickBot="1">
      <c r="A1" s="40" t="s">
        <v>55</v>
      </c>
      <c r="B1" s="40" t="s">
        <v>56</v>
      </c>
      <c r="C1" s="40" t="s">
        <v>65</v>
      </c>
      <c r="D1" s="40" t="s">
        <v>66</v>
      </c>
      <c r="E1" s="40" t="s">
        <v>67</v>
      </c>
      <c r="F1" s="40" t="s">
        <v>68</v>
      </c>
    </row>
    <row r="2" spans="1:6">
      <c r="A2" s="41">
        <v>1</v>
      </c>
      <c r="B2" s="38" t="s">
        <v>57</v>
      </c>
      <c r="C2" s="39">
        <v>4765</v>
      </c>
      <c r="D2" s="39">
        <v>235178</v>
      </c>
      <c r="E2" s="38" t="s">
        <v>69</v>
      </c>
      <c r="F2" s="42" t="s">
        <v>77</v>
      </c>
    </row>
    <row r="3" spans="1:6">
      <c r="A3" s="43">
        <v>2</v>
      </c>
      <c r="B3" s="8" t="s">
        <v>58</v>
      </c>
      <c r="C3" s="37">
        <v>9867</v>
      </c>
      <c r="D3" s="37">
        <v>472330</v>
      </c>
      <c r="E3" s="8" t="s">
        <v>70</v>
      </c>
      <c r="F3" s="44" t="s">
        <v>78</v>
      </c>
    </row>
    <row r="4" spans="1:6">
      <c r="A4" s="43">
        <v>3</v>
      </c>
      <c r="B4" s="8" t="s">
        <v>59</v>
      </c>
      <c r="C4" s="37">
        <v>3542</v>
      </c>
      <c r="D4" s="37">
        <v>852395</v>
      </c>
      <c r="E4" s="8" t="s">
        <v>71</v>
      </c>
      <c r="F4" s="44" t="s">
        <v>79</v>
      </c>
    </row>
    <row r="5" spans="1:6">
      <c r="A5" s="43">
        <v>4</v>
      </c>
      <c r="B5" s="8" t="s">
        <v>60</v>
      </c>
      <c r="C5" s="37">
        <v>4342</v>
      </c>
      <c r="D5" s="37">
        <v>283025</v>
      </c>
      <c r="E5" s="8" t="s">
        <v>72</v>
      </c>
      <c r="F5" s="44" t="s">
        <v>80</v>
      </c>
    </row>
    <row r="6" spans="1:6">
      <c r="A6" s="43">
        <v>5</v>
      </c>
      <c r="B6" s="8" t="s">
        <v>61</v>
      </c>
      <c r="C6" s="37">
        <v>20807</v>
      </c>
      <c r="D6" s="37">
        <v>2193030</v>
      </c>
      <c r="E6" s="8" t="s">
        <v>73</v>
      </c>
      <c r="F6" s="44" t="s">
        <v>81</v>
      </c>
    </row>
    <row r="7" spans="1:6">
      <c r="A7" s="43">
        <v>6</v>
      </c>
      <c r="B7" s="8" t="s">
        <v>62</v>
      </c>
      <c r="C7" s="37">
        <v>4126</v>
      </c>
      <c r="D7" s="37">
        <v>207922</v>
      </c>
      <c r="E7" s="8" t="s">
        <v>74</v>
      </c>
      <c r="F7" s="44" t="s">
        <v>82</v>
      </c>
    </row>
    <row r="8" spans="1:6">
      <c r="A8" s="43">
        <v>7</v>
      </c>
      <c r="B8" s="8" t="s">
        <v>63</v>
      </c>
      <c r="C8" s="37">
        <v>3477</v>
      </c>
      <c r="D8" s="37">
        <v>272123</v>
      </c>
      <c r="E8" s="8" t="s">
        <v>75</v>
      </c>
      <c r="F8" s="44" t="s">
        <v>83</v>
      </c>
    </row>
    <row r="9" spans="1:6" ht="15.75" thickBot="1">
      <c r="A9" s="45">
        <v>8</v>
      </c>
      <c r="B9" s="46" t="s">
        <v>64</v>
      </c>
      <c r="C9" s="47">
        <v>3715</v>
      </c>
      <c r="D9" s="47">
        <v>439453</v>
      </c>
      <c r="E9" s="46" t="s">
        <v>76</v>
      </c>
      <c r="F9" s="48" t="s">
        <v>84</v>
      </c>
    </row>
    <row r="11" spans="1:6">
      <c r="C11" s="2" t="s">
        <v>85</v>
      </c>
      <c r="D11" t="s">
        <v>57</v>
      </c>
    </row>
    <row r="13" spans="1:6">
      <c r="A13" s="49" t="str">
        <f>CONCATENATE(D11," est une ville de ",LOOKUP(D11,'RECHERCHE (forme vectorielle)'!ville,Nombre_d_habitant)," habitants qui s'appelent les: ",LOOKUP(D11,'RECHERCHE (forme vectorielle)'!ville,Habitant))</f>
        <v>Bordeaux est une ville de 235178 habitants qui s'appelent les: ordelais</v>
      </c>
      <c r="B13" s="49"/>
      <c r="C13" s="49"/>
      <c r="D13" s="49"/>
      <c r="E13" s="49"/>
      <c r="F13" s="49"/>
    </row>
    <row r="14" spans="1:6">
      <c r="A14" s="49" t="str">
        <f>CONCATENATE("La densité est de: ",LOOKUP(D11,'RECHERCHE (forme vectorielle)'!ville,Densité)," habitants/km². Elle fait partie de la région ",LOOKUP(D11,'RECHERCHE (forme vectorielle)'!ville,Region))</f>
        <v>La densité est de: 4765 habitants/km². Elle fait partie de la région Aquitaine</v>
      </c>
      <c r="B14" s="49"/>
      <c r="C14" s="49"/>
      <c r="D14" s="49"/>
      <c r="E14" s="49"/>
      <c r="F14" s="49"/>
    </row>
  </sheetData>
  <mergeCells count="2">
    <mergeCell ref="A13:F13"/>
    <mergeCell ref="A14:F14"/>
  </mergeCells>
  <dataValidations count="1">
    <dataValidation type="list" allowBlank="1" showInputMessage="1" showErrorMessage="1" sqref="D11">
      <formula1>ville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E9" sqref="E9"/>
    </sheetView>
  </sheetViews>
  <sheetFormatPr baseColWidth="10" defaultRowHeight="15"/>
  <cols>
    <col min="1" max="1" width="18.85546875" bestFit="1" customWidth="1"/>
    <col min="2" max="2" width="11.7109375" bestFit="1" customWidth="1"/>
  </cols>
  <sheetData>
    <row r="1" spans="1:6">
      <c r="A1" s="3" t="s">
        <v>101</v>
      </c>
      <c r="B1" t="s">
        <v>102</v>
      </c>
    </row>
    <row r="2" spans="1:6">
      <c r="A2" s="4">
        <v>1</v>
      </c>
      <c r="B2">
        <v>92</v>
      </c>
    </row>
    <row r="3" spans="1:6">
      <c r="A3" s="4">
        <f>A2+1</f>
        <v>2</v>
      </c>
      <c r="B3">
        <v>92</v>
      </c>
    </row>
    <row r="4" spans="1:6">
      <c r="A4" s="4">
        <f t="shared" ref="A4:A67" si="0">A3+1</f>
        <v>3</v>
      </c>
      <c r="B4">
        <v>92</v>
      </c>
    </row>
    <row r="5" spans="1:6">
      <c r="A5" s="4">
        <f t="shared" si="0"/>
        <v>4</v>
      </c>
      <c r="B5">
        <v>87</v>
      </c>
    </row>
    <row r="6" spans="1:6">
      <c r="A6" s="4">
        <f t="shared" si="0"/>
        <v>5</v>
      </c>
      <c r="B6">
        <v>82</v>
      </c>
      <c r="E6" t="s">
        <v>46</v>
      </c>
      <c r="F6" t="s">
        <v>103</v>
      </c>
    </row>
    <row r="7" spans="1:6">
      <c r="A7" s="4">
        <f t="shared" si="0"/>
        <v>6</v>
      </c>
      <c r="B7">
        <v>81</v>
      </c>
      <c r="D7" t="s">
        <v>104</v>
      </c>
      <c r="E7">
        <f>1</f>
        <v>1</v>
      </c>
      <c r="F7">
        <f>LOOKUP(E7,FC)</f>
        <v>92</v>
      </c>
    </row>
    <row r="8" spans="1:6">
      <c r="A8" s="4">
        <f t="shared" si="0"/>
        <v>7</v>
      </c>
      <c r="B8">
        <v>82</v>
      </c>
      <c r="D8" t="s">
        <v>105</v>
      </c>
      <c r="E8">
        <f>ROUND(90/4,0)</f>
        <v>23</v>
      </c>
      <c r="F8">
        <f>LOOKUP(E8,FC)</f>
        <v>90</v>
      </c>
    </row>
    <row r="9" spans="1:6">
      <c r="A9" s="4">
        <f t="shared" si="0"/>
        <v>8</v>
      </c>
      <c r="B9">
        <v>97</v>
      </c>
      <c r="D9" t="s">
        <v>106</v>
      </c>
      <c r="E9">
        <f>90/2</f>
        <v>45</v>
      </c>
      <c r="F9">
        <f>LOOKUP(E9,FC)</f>
        <v>88</v>
      </c>
    </row>
    <row r="10" spans="1:6">
      <c r="A10" s="4">
        <f t="shared" si="0"/>
        <v>9</v>
      </c>
      <c r="B10">
        <v>97</v>
      </c>
      <c r="D10" t="s">
        <v>107</v>
      </c>
      <c r="E10">
        <f>ROUND(90/4*3,0)</f>
        <v>68</v>
      </c>
      <c r="F10">
        <f>LOOKUP(E10,FC)</f>
        <v>75</v>
      </c>
    </row>
    <row r="11" spans="1:6">
      <c r="A11" s="4">
        <f t="shared" si="0"/>
        <v>10</v>
      </c>
      <c r="B11">
        <v>101</v>
      </c>
      <c r="D11" t="s">
        <v>108</v>
      </c>
      <c r="E11">
        <f>90</f>
        <v>90</v>
      </c>
      <c r="F11">
        <f>LOOKUP(E11,FC)</f>
        <v>119</v>
      </c>
    </row>
    <row r="12" spans="1:6">
      <c r="A12" s="4">
        <f t="shared" si="0"/>
        <v>11</v>
      </c>
      <c r="B12">
        <v>102</v>
      </c>
    </row>
    <row r="13" spans="1:6">
      <c r="A13" s="4">
        <f t="shared" si="0"/>
        <v>12</v>
      </c>
      <c r="B13">
        <v>105</v>
      </c>
    </row>
    <row r="14" spans="1:6">
      <c r="A14" s="4">
        <f t="shared" si="0"/>
        <v>13</v>
      </c>
      <c r="B14">
        <v>109</v>
      </c>
    </row>
    <row r="15" spans="1:6">
      <c r="A15" s="4">
        <f t="shared" si="0"/>
        <v>14</v>
      </c>
      <c r="B15">
        <v>109</v>
      </c>
    </row>
    <row r="16" spans="1:6">
      <c r="A16" s="4">
        <f t="shared" si="0"/>
        <v>15</v>
      </c>
      <c r="B16">
        <v>107</v>
      </c>
    </row>
    <row r="17" spans="1:2">
      <c r="A17" s="4">
        <f t="shared" si="0"/>
        <v>16</v>
      </c>
      <c r="B17">
        <v>106</v>
      </c>
    </row>
    <row r="18" spans="1:2">
      <c r="A18" s="4">
        <f t="shared" si="0"/>
        <v>17</v>
      </c>
      <c r="B18">
        <v>103</v>
      </c>
    </row>
    <row r="19" spans="1:2">
      <c r="A19" s="4">
        <f t="shared" si="0"/>
        <v>18</v>
      </c>
      <c r="B19">
        <v>102</v>
      </c>
    </row>
    <row r="20" spans="1:2">
      <c r="A20" s="4">
        <f t="shared" si="0"/>
        <v>19</v>
      </c>
      <c r="B20">
        <v>96</v>
      </c>
    </row>
    <row r="21" spans="1:2">
      <c r="A21" s="4">
        <f t="shared" si="0"/>
        <v>20</v>
      </c>
      <c r="B21">
        <v>93</v>
      </c>
    </row>
    <row r="22" spans="1:2">
      <c r="A22" s="4">
        <f t="shared" si="0"/>
        <v>21</v>
      </c>
      <c r="B22">
        <v>90</v>
      </c>
    </row>
    <row r="23" spans="1:2">
      <c r="A23" s="4">
        <f t="shared" si="0"/>
        <v>22</v>
      </c>
      <c r="B23">
        <v>90</v>
      </c>
    </row>
    <row r="24" spans="1:2">
      <c r="A24" s="4">
        <f t="shared" si="0"/>
        <v>23</v>
      </c>
      <c r="B24">
        <v>90</v>
      </c>
    </row>
    <row r="25" spans="1:2">
      <c r="A25" s="4">
        <f t="shared" si="0"/>
        <v>24</v>
      </c>
      <c r="B25">
        <v>91</v>
      </c>
    </row>
    <row r="26" spans="1:2">
      <c r="A26" s="4">
        <f t="shared" si="0"/>
        <v>25</v>
      </c>
      <c r="B26">
        <v>91</v>
      </c>
    </row>
    <row r="27" spans="1:2">
      <c r="A27" s="4">
        <f t="shared" si="0"/>
        <v>26</v>
      </c>
      <c r="B27">
        <v>87</v>
      </c>
    </row>
    <row r="28" spans="1:2">
      <c r="A28" s="4">
        <f t="shared" si="0"/>
        <v>27</v>
      </c>
      <c r="B28">
        <v>85</v>
      </c>
    </row>
    <row r="29" spans="1:2">
      <c r="A29" s="4">
        <f t="shared" si="0"/>
        <v>28</v>
      </c>
      <c r="B29">
        <v>85</v>
      </c>
    </row>
    <row r="30" spans="1:2">
      <c r="A30" s="4">
        <f t="shared" si="0"/>
        <v>29</v>
      </c>
      <c r="B30">
        <v>87</v>
      </c>
    </row>
    <row r="31" spans="1:2">
      <c r="A31" s="4">
        <f t="shared" si="0"/>
        <v>30</v>
      </c>
      <c r="B31">
        <v>88</v>
      </c>
    </row>
    <row r="32" spans="1:2">
      <c r="A32" s="4">
        <f t="shared" si="0"/>
        <v>31</v>
      </c>
      <c r="B32">
        <v>92</v>
      </c>
    </row>
    <row r="33" spans="1:2">
      <c r="A33" s="4">
        <f t="shared" si="0"/>
        <v>32</v>
      </c>
      <c r="B33">
        <v>95</v>
      </c>
    </row>
    <row r="34" spans="1:2">
      <c r="A34" s="4">
        <f t="shared" si="0"/>
        <v>33</v>
      </c>
      <c r="B34">
        <v>93</v>
      </c>
    </row>
    <row r="35" spans="1:2">
      <c r="A35" s="4">
        <f t="shared" si="0"/>
        <v>34</v>
      </c>
      <c r="B35">
        <v>88</v>
      </c>
    </row>
    <row r="36" spans="1:2">
      <c r="A36" s="4">
        <f t="shared" si="0"/>
        <v>35</v>
      </c>
      <c r="B36">
        <v>89</v>
      </c>
    </row>
    <row r="37" spans="1:2">
      <c r="A37" s="4">
        <f t="shared" si="0"/>
        <v>36</v>
      </c>
      <c r="B37">
        <v>84</v>
      </c>
    </row>
    <row r="38" spans="1:2">
      <c r="A38" s="4">
        <f t="shared" si="0"/>
        <v>37</v>
      </c>
      <c r="B38">
        <v>87</v>
      </c>
    </row>
    <row r="39" spans="1:2">
      <c r="A39" s="4">
        <f t="shared" si="0"/>
        <v>38</v>
      </c>
      <c r="B39">
        <v>88</v>
      </c>
    </row>
    <row r="40" spans="1:2">
      <c r="A40" s="4">
        <f t="shared" si="0"/>
        <v>39</v>
      </c>
      <c r="B40">
        <v>92</v>
      </c>
    </row>
    <row r="41" spans="1:2">
      <c r="A41" s="4">
        <f t="shared" si="0"/>
        <v>40</v>
      </c>
      <c r="B41">
        <v>88</v>
      </c>
    </row>
    <row r="42" spans="1:2">
      <c r="A42" s="4">
        <f t="shared" si="0"/>
        <v>41</v>
      </c>
      <c r="B42">
        <v>87</v>
      </c>
    </row>
    <row r="43" spans="1:2">
      <c r="A43" s="4">
        <f t="shared" si="0"/>
        <v>42</v>
      </c>
      <c r="B43">
        <v>85</v>
      </c>
    </row>
    <row r="44" spans="1:2">
      <c r="A44" s="4">
        <f t="shared" si="0"/>
        <v>43</v>
      </c>
      <c r="B44">
        <v>85</v>
      </c>
    </row>
    <row r="45" spans="1:2">
      <c r="A45" s="4">
        <f t="shared" si="0"/>
        <v>44</v>
      </c>
      <c r="B45">
        <v>84</v>
      </c>
    </row>
    <row r="46" spans="1:2">
      <c r="A46" s="4">
        <f t="shared" si="0"/>
        <v>45</v>
      </c>
      <c r="B46">
        <v>88</v>
      </c>
    </row>
    <row r="47" spans="1:2">
      <c r="A47" s="4">
        <f t="shared" si="0"/>
        <v>46</v>
      </c>
      <c r="B47">
        <v>86</v>
      </c>
    </row>
    <row r="48" spans="1:2">
      <c r="A48" s="4">
        <f t="shared" si="0"/>
        <v>47</v>
      </c>
      <c r="B48">
        <v>85</v>
      </c>
    </row>
    <row r="49" spans="1:2">
      <c r="A49" s="4">
        <f t="shared" si="0"/>
        <v>48</v>
      </c>
      <c r="B49">
        <v>85</v>
      </c>
    </row>
    <row r="50" spans="1:2">
      <c r="A50" s="4">
        <f t="shared" si="0"/>
        <v>49</v>
      </c>
      <c r="B50">
        <v>84</v>
      </c>
    </row>
    <row r="51" spans="1:2">
      <c r="A51" s="4">
        <f t="shared" si="0"/>
        <v>50</v>
      </c>
      <c r="B51">
        <v>83</v>
      </c>
    </row>
    <row r="52" spans="1:2">
      <c r="A52" s="4">
        <f t="shared" si="0"/>
        <v>51</v>
      </c>
      <c r="B52">
        <v>84</v>
      </c>
    </row>
    <row r="53" spans="1:2">
      <c r="A53" s="4">
        <f t="shared" si="0"/>
        <v>52</v>
      </c>
      <c r="B53">
        <v>91</v>
      </c>
    </row>
    <row r="54" spans="1:2">
      <c r="A54" s="4">
        <f t="shared" si="0"/>
        <v>53</v>
      </c>
      <c r="B54">
        <v>96</v>
      </c>
    </row>
    <row r="55" spans="1:2">
      <c r="A55" s="4">
        <f t="shared" si="0"/>
        <v>54</v>
      </c>
      <c r="B55">
        <v>97</v>
      </c>
    </row>
    <row r="56" spans="1:2">
      <c r="A56" s="4">
        <f t="shared" si="0"/>
        <v>55</v>
      </c>
      <c r="B56">
        <v>96</v>
      </c>
    </row>
    <row r="57" spans="1:2">
      <c r="A57" s="4">
        <f t="shared" si="0"/>
        <v>56</v>
      </c>
      <c r="B57">
        <v>95</v>
      </c>
    </row>
    <row r="58" spans="1:2">
      <c r="A58" s="4">
        <f t="shared" si="0"/>
        <v>57</v>
      </c>
      <c r="B58">
        <v>90</v>
      </c>
    </row>
    <row r="59" spans="1:2">
      <c r="A59" s="4">
        <f t="shared" si="0"/>
        <v>58</v>
      </c>
      <c r="B59">
        <v>90</v>
      </c>
    </row>
    <row r="60" spans="1:2">
      <c r="A60" s="4">
        <f t="shared" si="0"/>
        <v>59</v>
      </c>
      <c r="B60">
        <v>90</v>
      </c>
    </row>
    <row r="61" spans="1:2">
      <c r="A61" s="4">
        <f t="shared" si="0"/>
        <v>60</v>
      </c>
      <c r="B61">
        <v>90</v>
      </c>
    </row>
    <row r="62" spans="1:2">
      <c r="A62" s="4">
        <f t="shared" si="0"/>
        <v>61</v>
      </c>
      <c r="B62">
        <v>93</v>
      </c>
    </row>
    <row r="63" spans="1:2">
      <c r="A63" s="4">
        <f t="shared" si="0"/>
        <v>62</v>
      </c>
      <c r="B63">
        <v>92</v>
      </c>
    </row>
    <row r="64" spans="1:2">
      <c r="A64" s="4">
        <f t="shared" si="0"/>
        <v>63</v>
      </c>
      <c r="B64">
        <v>88</v>
      </c>
    </row>
    <row r="65" spans="1:2">
      <c r="A65" s="4">
        <f t="shared" si="0"/>
        <v>64</v>
      </c>
      <c r="B65">
        <v>80</v>
      </c>
    </row>
    <row r="66" spans="1:2">
      <c r="A66" s="4">
        <f t="shared" si="0"/>
        <v>65</v>
      </c>
      <c r="B66">
        <v>78</v>
      </c>
    </row>
    <row r="67" spans="1:2">
      <c r="A67" s="4">
        <f t="shared" si="0"/>
        <v>66</v>
      </c>
      <c r="B67">
        <v>74</v>
      </c>
    </row>
    <row r="68" spans="1:2">
      <c r="A68" s="4">
        <f t="shared" ref="A68:A91" si="1">A67+1</f>
        <v>67</v>
      </c>
      <c r="B68">
        <v>76</v>
      </c>
    </row>
    <row r="69" spans="1:2">
      <c r="A69" s="4">
        <f t="shared" si="1"/>
        <v>68</v>
      </c>
      <c r="B69">
        <v>75</v>
      </c>
    </row>
    <row r="70" spans="1:2">
      <c r="A70" s="4">
        <f t="shared" si="1"/>
        <v>69</v>
      </c>
      <c r="B70">
        <v>78</v>
      </c>
    </row>
    <row r="71" spans="1:2">
      <c r="A71" s="4">
        <f t="shared" si="1"/>
        <v>70</v>
      </c>
      <c r="B71">
        <v>104</v>
      </c>
    </row>
    <row r="72" spans="1:2">
      <c r="A72" s="4">
        <f t="shared" si="1"/>
        <v>71</v>
      </c>
      <c r="B72">
        <v>110</v>
      </c>
    </row>
    <row r="73" spans="1:2">
      <c r="A73" s="4">
        <f t="shared" si="1"/>
        <v>72</v>
      </c>
      <c r="B73">
        <v>108</v>
      </c>
    </row>
    <row r="74" spans="1:2">
      <c r="A74" s="4">
        <f t="shared" si="1"/>
        <v>73</v>
      </c>
      <c r="B74">
        <v>102</v>
      </c>
    </row>
    <row r="75" spans="1:2">
      <c r="A75" s="4">
        <f t="shared" si="1"/>
        <v>74</v>
      </c>
      <c r="B75">
        <v>97</v>
      </c>
    </row>
    <row r="76" spans="1:2">
      <c r="A76" s="4">
        <f t="shared" si="1"/>
        <v>75</v>
      </c>
      <c r="B76">
        <v>90</v>
      </c>
    </row>
    <row r="77" spans="1:2">
      <c r="A77" s="4">
        <f t="shared" si="1"/>
        <v>76</v>
      </c>
      <c r="B77">
        <v>91</v>
      </c>
    </row>
    <row r="78" spans="1:2">
      <c r="A78" s="4">
        <f t="shared" si="1"/>
        <v>77</v>
      </c>
      <c r="B78">
        <v>85</v>
      </c>
    </row>
    <row r="79" spans="1:2">
      <c r="A79" s="4">
        <f t="shared" si="1"/>
        <v>78</v>
      </c>
      <c r="B79">
        <v>91</v>
      </c>
    </row>
    <row r="80" spans="1:2">
      <c r="A80" s="4">
        <f t="shared" si="1"/>
        <v>79</v>
      </c>
      <c r="B80">
        <v>91</v>
      </c>
    </row>
    <row r="81" spans="1:2">
      <c r="A81" s="4">
        <f t="shared" si="1"/>
        <v>80</v>
      </c>
      <c r="B81">
        <v>100</v>
      </c>
    </row>
    <row r="82" spans="1:2">
      <c r="A82" s="4">
        <f t="shared" si="1"/>
        <v>81</v>
      </c>
      <c r="B82">
        <v>102</v>
      </c>
    </row>
    <row r="83" spans="1:2">
      <c r="A83" s="4">
        <f t="shared" si="1"/>
        <v>82</v>
      </c>
      <c r="B83">
        <v>102</v>
      </c>
    </row>
    <row r="84" spans="1:2">
      <c r="A84" s="4">
        <f t="shared" si="1"/>
        <v>83</v>
      </c>
      <c r="B84">
        <v>102</v>
      </c>
    </row>
    <row r="85" spans="1:2">
      <c r="A85" s="4">
        <f t="shared" si="1"/>
        <v>84</v>
      </c>
      <c r="B85">
        <v>103</v>
      </c>
    </row>
    <row r="86" spans="1:2">
      <c r="A86" s="4">
        <f t="shared" si="1"/>
        <v>85</v>
      </c>
      <c r="B86">
        <v>99</v>
      </c>
    </row>
    <row r="87" spans="1:2">
      <c r="A87" s="4">
        <f t="shared" si="1"/>
        <v>86</v>
      </c>
      <c r="B87">
        <v>98</v>
      </c>
    </row>
    <row r="88" spans="1:2">
      <c r="A88" s="4">
        <f t="shared" si="1"/>
        <v>87</v>
      </c>
      <c r="B88">
        <v>95</v>
      </c>
    </row>
    <row r="89" spans="1:2">
      <c r="A89" s="4">
        <f t="shared" si="1"/>
        <v>88</v>
      </c>
      <c r="B89">
        <v>102</v>
      </c>
    </row>
    <row r="90" spans="1:2">
      <c r="A90" s="4">
        <f t="shared" si="1"/>
        <v>89</v>
      </c>
      <c r="B90">
        <v>106</v>
      </c>
    </row>
    <row r="91" spans="1:2">
      <c r="A91" s="4">
        <f t="shared" si="1"/>
        <v>90</v>
      </c>
      <c r="B91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A12" workbookViewId="0">
      <selection activeCell="A24" sqref="A24"/>
    </sheetView>
  </sheetViews>
  <sheetFormatPr baseColWidth="10" defaultRowHeight="15"/>
  <cols>
    <col min="1" max="1" width="13.5703125" bestFit="1" customWidth="1"/>
    <col min="2" max="21" width="4.42578125" customWidth="1"/>
  </cols>
  <sheetData>
    <row r="1" spans="1:21" ht="71.25" customHeight="1">
      <c r="B1" s="7" t="str">
        <f t="array" ref="B1:U1">TRANSPOSE(A2:A21)</f>
        <v>Arles-Avignon</v>
      </c>
      <c r="C1" s="7" t="str">
        <v>Auxerre</v>
      </c>
      <c r="D1" s="7" t="str">
        <v>Bordeaux</v>
      </c>
      <c r="E1" s="7" t="str">
        <v>Brest</v>
      </c>
      <c r="F1" s="7" t="str">
        <v>Caen</v>
      </c>
      <c r="G1" s="7" t="str">
        <v>Lens</v>
      </c>
      <c r="H1" s="7" t="str">
        <v>Lille</v>
      </c>
      <c r="I1" s="7" t="str">
        <v>Lorient</v>
      </c>
      <c r="J1" s="7" t="str">
        <v>Lyon</v>
      </c>
      <c r="K1" s="7" t="str">
        <v>Marseille</v>
      </c>
      <c r="L1" s="7" t="str">
        <v>Monaco</v>
      </c>
      <c r="M1" s="7" t="str">
        <v>Montpellier</v>
      </c>
      <c r="N1" s="7" t="str">
        <v>Nancy</v>
      </c>
      <c r="O1" s="7" t="str">
        <v>Nice</v>
      </c>
      <c r="P1" s="7" t="str">
        <v>PSG</v>
      </c>
      <c r="Q1" s="7" t="str">
        <v>Rennes</v>
      </c>
      <c r="R1" s="7" t="str">
        <v>Sochaux</v>
      </c>
      <c r="S1" s="7" t="str">
        <v>St Etienne</v>
      </c>
      <c r="T1" s="7" t="str">
        <v>Toulouse</v>
      </c>
      <c r="U1" s="7" t="str">
        <v>Valenciennes</v>
      </c>
    </row>
    <row r="2" spans="1:21">
      <c r="A2" t="s">
        <v>122</v>
      </c>
    </row>
    <row r="3" spans="1:21">
      <c r="A3" t="s">
        <v>109</v>
      </c>
    </row>
    <row r="4" spans="1:21">
      <c r="A4" t="s">
        <v>57</v>
      </c>
    </row>
    <row r="5" spans="1:21">
      <c r="A5" t="s">
        <v>123</v>
      </c>
    </row>
    <row r="6" spans="1:21">
      <c r="A6" t="s">
        <v>114</v>
      </c>
    </row>
    <row r="7" spans="1:21">
      <c r="A7" t="s">
        <v>112</v>
      </c>
    </row>
    <row r="8" spans="1:21">
      <c r="A8" t="s">
        <v>120</v>
      </c>
    </row>
    <row r="9" spans="1:21">
      <c r="A9" t="s">
        <v>110</v>
      </c>
    </row>
    <row r="10" spans="1:21">
      <c r="A10" t="s">
        <v>58</v>
      </c>
    </row>
    <row r="11" spans="1:21">
      <c r="A11" t="s">
        <v>59</v>
      </c>
    </row>
    <row r="12" spans="1:21">
      <c r="A12" t="s">
        <v>113</v>
      </c>
    </row>
    <row r="13" spans="1:21">
      <c r="A13" t="s">
        <v>115</v>
      </c>
    </row>
    <row r="14" spans="1:21">
      <c r="A14" t="s">
        <v>111</v>
      </c>
    </row>
    <row r="15" spans="1:21">
      <c r="A15" t="s">
        <v>116</v>
      </c>
    </row>
    <row r="16" spans="1:21">
      <c r="A16" t="s">
        <v>118</v>
      </c>
    </row>
    <row r="17" spans="1:1">
      <c r="A17" t="s">
        <v>62</v>
      </c>
    </row>
    <row r="18" spans="1:1">
      <c r="A18" t="s">
        <v>121</v>
      </c>
    </row>
    <row r="19" spans="1:1">
      <c r="A19" t="s">
        <v>119</v>
      </c>
    </row>
    <row r="20" spans="1:1">
      <c r="A20" t="s">
        <v>64</v>
      </c>
    </row>
    <row r="21" spans="1:1">
      <c r="A21" t="s">
        <v>117</v>
      </c>
    </row>
  </sheetData>
  <sortState ref="A2:A21">
    <sortCondition ref="A2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18</vt:i4>
      </vt:variant>
    </vt:vector>
  </HeadingPairs>
  <TitlesOfParts>
    <vt:vector size="28" baseType="lpstr">
      <vt:lpstr>COLONNE et LIGNE</vt:lpstr>
      <vt:lpstr>COLONNES et LIGNES 1</vt:lpstr>
      <vt:lpstr>COLONNES et LIGNES 2</vt:lpstr>
      <vt:lpstr>alphabet</vt:lpstr>
      <vt:lpstr>RECHERCHEV 1</vt:lpstr>
      <vt:lpstr>RECHERCHEV 2</vt:lpstr>
      <vt:lpstr>RECHERCHEH</vt:lpstr>
      <vt:lpstr>RECHERCHE (forme vectorielle)</vt:lpstr>
      <vt:lpstr>RECHERCHE (forme matricielle)</vt:lpstr>
      <vt:lpstr>TRANSPOSE</vt:lpstr>
      <vt:lpstr>alphabet</vt:lpstr>
      <vt:lpstr>barème</vt:lpstr>
      <vt:lpstr>'RECHERCHE (forme vectorielle)'!Densité</vt:lpstr>
      <vt:lpstr>FC</vt:lpstr>
      <vt:lpstr>'RECHERCHE (forme vectorielle)'!Habitant</vt:lpstr>
      <vt:lpstr>Ma_Plage</vt:lpstr>
      <vt:lpstr>'RECHERCHE (forme vectorielle)'!Nombre_d_habitant</vt:lpstr>
      <vt:lpstr>Notes</vt:lpstr>
      <vt:lpstr>Plage1</vt:lpstr>
      <vt:lpstr>Plage2</vt:lpstr>
      <vt:lpstr>Plage3</vt:lpstr>
      <vt:lpstr>Plage4</vt:lpstr>
      <vt:lpstr>Plage5</vt:lpstr>
      <vt:lpstr>Plage6</vt:lpstr>
      <vt:lpstr>'RECHERCHE (forme vectorielle)'!Region</vt:lpstr>
      <vt:lpstr>'RECHERCHE (forme vectorielle)'!ville</vt:lpstr>
      <vt:lpstr>ville</vt:lpstr>
      <vt:lpstr>villes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UP4</cp:lastModifiedBy>
  <dcterms:created xsi:type="dcterms:W3CDTF">2010-06-02T00:55:40Z</dcterms:created>
  <dcterms:modified xsi:type="dcterms:W3CDTF">2017-11-09T10:04:17Z</dcterms:modified>
</cp:coreProperties>
</file>