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" sheetId="1" state="visible" r:id="rId3"/>
    <sheet name="Sheet2" sheetId="2" state="hidden" r:id="rId4"/>
  </sheets>
  <externalReferences>
    <externalReference r:id="rId5"/>
  </externalReferences>
  <definedNames>
    <definedName function="false" hidden="false" localSheetId="0" name="_xlnm.Print_Area" vbProcedure="false">Stock!$A$1:$T$3</definedName>
    <definedName function="false" hidden="false" localSheetId="0" name="_xlnm.Print_Titles" vbProcedure="false">Stock!$3:$3</definedName>
    <definedName function="false" hidden="true" localSheetId="0" name="_xlnm._FilterDatabase" vbProcedure="false">Stock!$A$3:$AQ$32</definedName>
    <definedName function="false" hidden="false" name="DvListSource1" vbProcedure="false">Sheet2!$I$1:$I$9</definedName>
    <definedName function="false" hidden="false" name="DvListSource2" vbProcedure="false">Sheet2!$J$1:$J$2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<sst xmlns="http://schemas.openxmlformats.org/spreadsheetml/2006/main" count="574" uniqueCount="72">
  <si>
    <t xml:space="preserve">VALORIZACION STOCK AL</t>
  </si>
  <si>
    <t xml:space="preserve"> </t>
  </si>
  <si>
    <t xml:space="preserve">BODEGA</t>
  </si>
  <si>
    <t xml:space="preserve">SKU</t>
  </si>
  <si>
    <t xml:space="preserve">PRODUCTO</t>
  </si>
  <si>
    <t xml:space="preserve">PROTEÍNA</t>
  </si>
  <si>
    <t xml:space="preserve">ORIGEN</t>
  </si>
  <si>
    <t xml:space="preserve">MARCA</t>
  </si>
  <si>
    <t xml:space="preserve">ESTADO</t>
  </si>
  <si>
    <t xml:space="preserve">CALIDAD</t>
  </si>
  <si>
    <t xml:space="preserve">TIPO</t>
  </si>
  <si>
    <t xml:space="preserve">CLIENTE</t>
  </si>
  <si>
    <t xml:space="preserve">KILOS</t>
  </si>
  <si>
    <t xml:space="preserve">COSTO NETO</t>
  </si>
  <si>
    <t xml:space="preserve">FECHA VENCIMIENTO</t>
  </si>
  <si>
    <t xml:space="preserve">VALORIZACIÓN TOTAL</t>
  </si>
  <si>
    <t xml:space="preserve"> MARGEN 3%</t>
  </si>
  <si>
    <t xml:space="preserve">MARGEN 7%</t>
  </si>
  <si>
    <t xml:space="preserve">N° Factura de Origen</t>
  </si>
  <si>
    <t xml:space="preserve">TC</t>
  </si>
  <si>
    <t xml:space="preserve">Fecha</t>
  </si>
  <si>
    <t xml:space="preserve">CAJAS</t>
  </si>
  <si>
    <t xml:space="preserve">Descripciones</t>
  </si>
  <si>
    <t xml:space="preserve">Peso Origen</t>
  </si>
  <si>
    <t xml:space="preserve">Kilogramos</t>
  </si>
  <si>
    <t xml:space="preserve">Porcentaje de Carga</t>
  </si>
  <si>
    <t xml:space="preserve">Dolares</t>
  </si>
  <si>
    <t xml:space="preserve">CLP</t>
  </si>
  <si>
    <t xml:space="preserve">CLP Unitario</t>
  </si>
  <si>
    <t xml:space="preserve">Internación</t>
  </si>
  <si>
    <t xml:space="preserve">CLP + Internación</t>
  </si>
  <si>
    <t xml:space="preserve">SKUFA</t>
  </si>
  <si>
    <t xml:space="preserve">CLP + Internación Unitario</t>
  </si>
  <si>
    <t xml:space="preserve">Dolar Unitario LIBRA</t>
  </si>
  <si>
    <t xml:space="preserve">Dolar Unitario KILO</t>
  </si>
  <si>
    <t xml:space="preserve">T/C DIN</t>
  </si>
  <si>
    <t xml:space="preserve">Kilogramos entrada</t>
  </si>
  <si>
    <t xml:space="preserve">Cajas De entrada</t>
  </si>
  <si>
    <t xml:space="preserve">Peso Promedio</t>
  </si>
  <si>
    <t xml:space="preserve">Cajas Vendidas</t>
  </si>
  <si>
    <t xml:space="preserve">Cajas Disponibles</t>
  </si>
  <si>
    <t xml:space="preserve">Kilogramos Prom Disponibles</t>
  </si>
  <si>
    <t xml:space="preserve">HISTORICO</t>
  </si>
  <si>
    <t xml:space="preserve">LWS-57</t>
  </si>
  <si>
    <t xml:space="preserve">3) STOCK</t>
  </si>
  <si>
    <t xml:space="preserve">1261158</t>
  </si>
  <si>
    <t xml:space="preserve">Karmac</t>
  </si>
  <si>
    <t xml:space="preserve">sodexo</t>
  </si>
  <si>
    <t xml:space="preserve">61703002-2</t>
  </si>
  <si>
    <t xml:space="preserve">NC Inmobiliaria</t>
  </si>
  <si>
    <t xml:space="preserve">SPA-28</t>
  </si>
  <si>
    <t xml:space="preserve">C4807AWFR</t>
  </si>
  <si>
    <t xml:space="preserve">C1807AWFR</t>
  </si>
  <si>
    <t xml:space="preserve">C5167AWFR</t>
  </si>
  <si>
    <t xml:space="preserve">C4547AWFR</t>
  </si>
  <si>
    <t xml:space="preserve">C3877AWFR</t>
  </si>
  <si>
    <t xml:space="preserve">C3107AWFR</t>
  </si>
  <si>
    <t xml:space="preserve">61057687-3</t>
  </si>
  <si>
    <t xml:space="preserve">Luis Nuñez</t>
  </si>
  <si>
    <t xml:space="preserve">Diser</t>
  </si>
  <si>
    <t xml:space="preserve">LBI-30</t>
  </si>
  <si>
    <t xml:space="preserve">Pendiente</t>
  </si>
  <si>
    <t xml:space="preserve">Liberado</t>
  </si>
  <si>
    <t xml:space="preserve">Recepcionado</t>
  </si>
  <si>
    <t xml:space="preserve">Cuarentena</t>
  </si>
  <si>
    <t xml:space="preserve">Almacenado</t>
  </si>
  <si>
    <t xml:space="preserve">Bloqueado</t>
  </si>
  <si>
    <t xml:space="preserve">EnTransito</t>
  </si>
  <si>
    <t xml:space="preserve">Despachado</t>
  </si>
  <si>
    <t xml:space="preserve">Vacio</t>
  </si>
  <si>
    <t xml:space="preserve">EnPicking</t>
  </si>
  <si>
    <t xml:space="preserve">Proceso_Vas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</si>
</sst>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_ * #,##0.00_ ;_ * \-#,##0.00_ ;_ * \-??_ ;_ @_ "/>
    <numFmt numFmtId="166" formatCode="_-* #,##0.00_-;\-* #,##0.00_-;_-* \-??_-;_-@_-"/>
    <numFmt numFmtId="167" formatCode="_ * #,##0_ ;_ * \-#,##0_ ;_ * \-_ ;_ @_ "/>
    <numFmt numFmtId="168" formatCode="_ \$* #,##0_ ;_ \$* \-#,##0_ ;_ \$* \-_ ;_ @_ "/>
    <numFmt numFmtId="169" formatCode="#,##0.00"/>
    <numFmt numFmtId="170" formatCode="m/d/yyyy"/>
    <numFmt numFmtId="171" formatCode="#,##0"/>
    <numFmt numFmtId="172" formatCode="0%"/>
    <numFmt numFmtId="173" formatCode="[$USD]\ #,##0.00"/>
    <numFmt numFmtId="174" formatCode="\$#,##0"/>
    <numFmt numFmtId="175" formatCode="[$USD]\ #,##0.000000"/>
    <numFmt numFmtId="176" formatCode="dd/mm/yyyy;@"/>
    <numFmt numFmtId="177" formatCode="0"/>
    <numFmt numFmtId="178" formatCode="General"/>
    <numFmt numFmtId="179" formatCode="_-&quot;$ &quot;* #,##0_-;&quot;-$ &quot;* #,##0_-;_-&quot;$ &quot;* \-_-;_-@_-"/>
    <numFmt numFmtId="180" formatCode="mmm\-yy"/>
    <numFmt numFmtId="181" formatCode="0.00_ ;\-0.00\ "/>
    <numFmt numFmtId="182" formatCode="0_ ;\-0\ 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8"/>
      <color theme="1"/>
      <name val="Cambria"/>
      <family val="2"/>
      <charset val="1"/>
    </font>
    <font>
      <sz val="11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8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"/>
        <bgColor rgb="FF8FAADC"/>
      </patternFill>
    </fill>
    <fill>
      <patternFill patternType="solid">
        <fgColor theme="5" tint="0.3999"/>
        <bgColor rgb="FFFFD966"/>
      </patternFill>
    </fill>
    <fill>
      <patternFill patternType="solid">
        <fgColor theme="6" tint="0.3999"/>
        <bgColor rgb="FF9DC3E6"/>
      </patternFill>
    </fill>
    <fill>
      <patternFill patternType="solid">
        <fgColor theme="7" tint="0.3999"/>
        <bgColor rgb="FFFFEB9C"/>
      </patternFill>
    </fill>
    <fill>
      <patternFill patternType="solid">
        <fgColor theme="8" tint="0.3999"/>
        <bgColor rgb="FF9DC3E6"/>
      </patternFill>
    </fill>
    <fill>
      <patternFill patternType="solid">
        <fgColor theme="9" tint="0.3999"/>
        <bgColor rgb="FFC9C9C9"/>
      </patternFill>
    </fill>
    <fill>
      <patternFill patternType="solid">
        <fgColor rgb="FFFFEB9C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4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4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4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2" fillId="0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8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1" xfId="4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4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Énfasis1 2" xfId="20"/>
    <cellStyle name="60% - Énfasis2 2" xfId="21"/>
    <cellStyle name="60% - Énfasis3 2" xfId="22"/>
    <cellStyle name="60% - Énfasis4 2" xfId="23"/>
    <cellStyle name="60% - Énfasis5 2" xfId="24"/>
    <cellStyle name="60% - Énfasis6 2" xfId="25"/>
    <cellStyle name="Millares 2" xfId="26"/>
    <cellStyle name="Millares 2 2" xfId="27"/>
    <cellStyle name="Millares 2 2 2" xfId="28"/>
    <cellStyle name="Millares 2 2 3" xfId="29"/>
    <cellStyle name="Millares 2 3" xfId="30"/>
    <cellStyle name="Millares 2 4" xfId="31"/>
    <cellStyle name="Millares 3" xfId="32"/>
    <cellStyle name="Millares 4" xfId="33"/>
    <cellStyle name="Millares 5" xfId="34"/>
    <cellStyle name="Millares [0] 2" xfId="35"/>
    <cellStyle name="Millares [0] 2 2" xfId="36"/>
    <cellStyle name="Millares [0] 2 2 2" xfId="37"/>
    <cellStyle name="Millares [0] 2 2 2 2" xfId="38"/>
    <cellStyle name="Millares [0] 2 2 2 2 2" xfId="39"/>
    <cellStyle name="Millares [0] 2 2 2 2 2 2" xfId="40"/>
    <cellStyle name="Millares [0] 2 2 2 2 2 2 2" xfId="41"/>
    <cellStyle name="Millares [0] 2 2 2 2 2 3" xfId="42"/>
    <cellStyle name="Millares [0] 2 2 2 2 2 4" xfId="43"/>
    <cellStyle name="Millares [0] 2 2 2 2 3" xfId="44"/>
    <cellStyle name="Millares [0] 2 2 2 2 3 2" xfId="45"/>
    <cellStyle name="Millares [0] 2 2 2 2 4" xfId="46"/>
    <cellStyle name="Millares [0] 2 2 2 2 5" xfId="47"/>
    <cellStyle name="Millares [0] 2 2 2 3" xfId="48"/>
    <cellStyle name="Millares [0] 2 2 2 3 2" xfId="49"/>
    <cellStyle name="Millares [0] 2 2 2 3 2 2" xfId="50"/>
    <cellStyle name="Millares [0] 2 2 2 3 3" xfId="51"/>
    <cellStyle name="Millares [0] 2 2 2 3 4" xfId="52"/>
    <cellStyle name="Millares [0] 2 2 2 4" xfId="53"/>
    <cellStyle name="Millares [0] 2 2 2 4 2" xfId="54"/>
    <cellStyle name="Millares [0] 2 2 2 4 3" xfId="55"/>
    <cellStyle name="Millares [0] 2 2 2 5" xfId="56"/>
    <cellStyle name="Millares [0] 2 2 2 5 2" xfId="57"/>
    <cellStyle name="Millares [0] 2 2 2 6" xfId="58"/>
    <cellStyle name="Millares [0] 2 2 3" xfId="59"/>
    <cellStyle name="Millares [0] 2 2 3 2" xfId="60"/>
    <cellStyle name="Millares [0] 2 2 3 2 2" xfId="61"/>
    <cellStyle name="Millares [0] 2 2 3 2 2 2" xfId="62"/>
    <cellStyle name="Millares [0] 2 2 3 2 3" xfId="63"/>
    <cellStyle name="Millares [0] 2 2 3 2 4" xfId="64"/>
    <cellStyle name="Millares [0] 2 2 3 3" xfId="65"/>
    <cellStyle name="Millares [0] 2 2 3 3 2" xfId="66"/>
    <cellStyle name="Millares [0] 2 2 3 3 3" xfId="67"/>
    <cellStyle name="Millares [0] 2 2 3 4" xfId="68"/>
    <cellStyle name="Millares [0] 2 2 3 4 2" xfId="69"/>
    <cellStyle name="Millares [0] 2 2 3 5" xfId="70"/>
    <cellStyle name="Millares [0] 2 2 4" xfId="71"/>
    <cellStyle name="Millares [0] 2 2 4 2" xfId="72"/>
    <cellStyle name="Millares [0] 2 2 4 2 2" xfId="73"/>
    <cellStyle name="Millares [0] 2 2 4 3" xfId="74"/>
    <cellStyle name="Millares [0] 2 2 4 4" xfId="75"/>
    <cellStyle name="Millares [0] 2 2 5" xfId="76"/>
    <cellStyle name="Millares [0] 2 2 5 2" xfId="77"/>
    <cellStyle name="Millares [0] 2 2 5 3" xfId="78"/>
    <cellStyle name="Millares [0] 2 2 6" xfId="79"/>
    <cellStyle name="Millares [0] 2 2 6 2" xfId="80"/>
    <cellStyle name="Millares [0] 2 2 7" xfId="81"/>
    <cellStyle name="Millares [0] 2 3" xfId="82"/>
    <cellStyle name="Millares [0] 2 3 2" xfId="83"/>
    <cellStyle name="Millares [0] 2 3 2 2" xfId="84"/>
    <cellStyle name="Millares [0] 2 3 2 2 2" xfId="85"/>
    <cellStyle name="Millares [0] 2 3 2 2 2 2" xfId="86"/>
    <cellStyle name="Millares [0] 2 3 2 2 3" xfId="87"/>
    <cellStyle name="Millares [0] 2 3 2 2 4" xfId="88"/>
    <cellStyle name="Millares [0] 2 3 2 3" xfId="89"/>
    <cellStyle name="Millares [0] 2 3 2 3 2" xfId="90"/>
    <cellStyle name="Millares [0] 2 3 2 4" xfId="91"/>
    <cellStyle name="Millares [0] 2 3 2 5" xfId="92"/>
    <cellStyle name="Millares [0] 2 3 3" xfId="93"/>
    <cellStyle name="Millares [0] 2 3 3 2" xfId="94"/>
    <cellStyle name="Millares [0] 2 3 3 2 2" xfId="95"/>
    <cellStyle name="Millares [0] 2 3 3 3" xfId="96"/>
    <cellStyle name="Millares [0] 2 3 3 4" xfId="97"/>
    <cellStyle name="Millares [0] 2 3 4" xfId="98"/>
    <cellStyle name="Millares [0] 2 3 4 2" xfId="99"/>
    <cellStyle name="Millares [0] 2 3 4 3" xfId="100"/>
    <cellStyle name="Millares [0] 2 3 5" xfId="101"/>
    <cellStyle name="Millares [0] 2 3 5 2" xfId="102"/>
    <cellStyle name="Millares [0] 2 3 6" xfId="103"/>
    <cellStyle name="Millares [0] 2 4" xfId="104"/>
    <cellStyle name="Millares [0] 2 4 2" xfId="105"/>
    <cellStyle name="Millares [0] 2 4 2 2" xfId="106"/>
    <cellStyle name="Millares [0] 2 4 2 2 2" xfId="107"/>
    <cellStyle name="Millares [0] 2 4 2 3" xfId="108"/>
    <cellStyle name="Millares [0] 2 4 2 4" xfId="109"/>
    <cellStyle name="Millares [0] 2 4 3" xfId="110"/>
    <cellStyle name="Millares [0] 2 4 3 2" xfId="111"/>
    <cellStyle name="Millares [0] 2 4 3 3" xfId="112"/>
    <cellStyle name="Millares [0] 2 4 4" xfId="113"/>
    <cellStyle name="Millares [0] 2 4 4 2" xfId="114"/>
    <cellStyle name="Millares [0] 2 4 5" xfId="115"/>
    <cellStyle name="Millares [0] 2 5" xfId="116"/>
    <cellStyle name="Millares [0] 2 5 2" xfId="117"/>
    <cellStyle name="Millares [0] 2 5 2 2" xfId="118"/>
    <cellStyle name="Millares [0] 2 5 3" xfId="119"/>
    <cellStyle name="Millares [0] 2 5 4" xfId="120"/>
    <cellStyle name="Millares [0] 2 6" xfId="121"/>
    <cellStyle name="Millares [0] 2 6 2" xfId="122"/>
    <cellStyle name="Millares [0] 2 6 3" xfId="123"/>
    <cellStyle name="Millares [0] 2 7" xfId="124"/>
    <cellStyle name="Millares [0] 2 7 2" xfId="125"/>
    <cellStyle name="Millares [0] 2 8" xfId="126"/>
    <cellStyle name="Millares [0] 3" xfId="127"/>
    <cellStyle name="Millares [0] 3 2" xfId="128"/>
    <cellStyle name="Millares [0] 3 2 2" xfId="129"/>
    <cellStyle name="Millares [0] 3 2 2 2" xfId="130"/>
    <cellStyle name="Millares [0] 3 2 2 2 2" xfId="131"/>
    <cellStyle name="Millares [0] 3 2 2 2 2 2" xfId="132"/>
    <cellStyle name="Millares [0] 3 2 2 2 3" xfId="133"/>
    <cellStyle name="Millares [0] 3 2 2 2 4" xfId="134"/>
    <cellStyle name="Millares [0] 3 2 2 3" xfId="135"/>
    <cellStyle name="Millares [0] 3 2 2 3 2" xfId="136"/>
    <cellStyle name="Millares [0] 3 2 2 4" xfId="137"/>
    <cellStyle name="Millares [0] 3 2 2 5" xfId="138"/>
    <cellStyle name="Millares [0] 3 2 3" xfId="139"/>
    <cellStyle name="Millares [0] 3 2 3 2" xfId="140"/>
    <cellStyle name="Millares [0] 3 2 3 2 2" xfId="141"/>
    <cellStyle name="Millares [0] 3 2 3 3" xfId="142"/>
    <cellStyle name="Millares [0] 3 2 3 4" xfId="143"/>
    <cellStyle name="Millares [0] 3 2 4" xfId="144"/>
    <cellStyle name="Millares [0] 3 2 4 2" xfId="145"/>
    <cellStyle name="Millares [0] 3 2 4 3" xfId="146"/>
    <cellStyle name="Millares [0] 3 2 5" xfId="147"/>
    <cellStyle name="Millares [0] 3 2 5 2" xfId="148"/>
    <cellStyle name="Millares [0] 3 2 6" xfId="149"/>
    <cellStyle name="Millares [0] 3 3" xfId="150"/>
    <cellStyle name="Millares [0] 3 3 2" xfId="151"/>
    <cellStyle name="Millares [0] 3 3 2 2" xfId="152"/>
    <cellStyle name="Millares [0] 3 3 2 2 2" xfId="153"/>
    <cellStyle name="Millares [0] 3 3 2 3" xfId="154"/>
    <cellStyle name="Millares [0] 3 3 2 4" xfId="155"/>
    <cellStyle name="Millares [0] 3 3 3" xfId="156"/>
    <cellStyle name="Millares [0] 3 3 3 2" xfId="157"/>
    <cellStyle name="Millares [0] 3 3 3 3" xfId="158"/>
    <cellStyle name="Millares [0] 3 3 4" xfId="159"/>
    <cellStyle name="Millares [0] 3 3 4 2" xfId="160"/>
    <cellStyle name="Millares [0] 3 3 5" xfId="161"/>
    <cellStyle name="Millares [0] 3 4" xfId="162"/>
    <cellStyle name="Millares [0] 3 4 2" xfId="163"/>
    <cellStyle name="Millares [0] 3 4 2 2" xfId="164"/>
    <cellStyle name="Millares [0] 3 4 3" xfId="165"/>
    <cellStyle name="Millares [0] 3 4 4" xfId="166"/>
    <cellStyle name="Millares [0] 3 5" xfId="167"/>
    <cellStyle name="Millares [0] 3 5 2" xfId="168"/>
    <cellStyle name="Millares [0] 3 5 3" xfId="169"/>
    <cellStyle name="Millares [0] 3 6" xfId="170"/>
    <cellStyle name="Millares [0] 3 6 2" xfId="171"/>
    <cellStyle name="Millares [0] 3 7" xfId="172"/>
    <cellStyle name="Millares [0] 4" xfId="173"/>
    <cellStyle name="Millares [0] 4 2" xfId="174"/>
    <cellStyle name="Millares [0] 4 2 2" xfId="175"/>
    <cellStyle name="Millares [0] 4 2 2 2" xfId="176"/>
    <cellStyle name="Millares [0] 4 2 2 2 2" xfId="177"/>
    <cellStyle name="Millares [0] 4 2 2 3" xfId="178"/>
    <cellStyle name="Millares [0] 4 2 2 4" xfId="179"/>
    <cellStyle name="Millares [0] 4 2 3" xfId="180"/>
    <cellStyle name="Millares [0] 4 2 3 2" xfId="181"/>
    <cellStyle name="Millares [0] 4 2 4" xfId="182"/>
    <cellStyle name="Millares [0] 4 2 5" xfId="183"/>
    <cellStyle name="Millares [0] 4 3" xfId="184"/>
    <cellStyle name="Millares [0] 4 3 2" xfId="185"/>
    <cellStyle name="Millares [0] 4 3 2 2" xfId="186"/>
    <cellStyle name="Millares [0] 4 3 3" xfId="187"/>
    <cellStyle name="Millares [0] 4 3 4" xfId="188"/>
    <cellStyle name="Millares [0] 4 4" xfId="189"/>
    <cellStyle name="Millares [0] 4 4 2" xfId="190"/>
    <cellStyle name="Millares [0] 4 4 3" xfId="191"/>
    <cellStyle name="Millares [0] 4 5" xfId="192"/>
    <cellStyle name="Millares [0] 4 5 2" xfId="193"/>
    <cellStyle name="Millares [0] 4 6" xfId="194"/>
    <cellStyle name="Millares [0] 5" xfId="195"/>
    <cellStyle name="Millares [0] 5 2" xfId="196"/>
    <cellStyle name="Millares [0] 5 2 2" xfId="197"/>
    <cellStyle name="Millares [0] 5 2 2 2" xfId="198"/>
    <cellStyle name="Millares [0] 5 2 3" xfId="199"/>
    <cellStyle name="Millares [0] 5 2 4" xfId="200"/>
    <cellStyle name="Millares [0] 5 3" xfId="201"/>
    <cellStyle name="Millares [0] 5 3 2" xfId="202"/>
    <cellStyle name="Millares [0] 5 3 3" xfId="203"/>
    <cellStyle name="Millares [0] 5 4" xfId="204"/>
    <cellStyle name="Millares [0] 5 4 2" xfId="205"/>
    <cellStyle name="Millares [0] 5 5" xfId="206"/>
    <cellStyle name="Millares [0] 6" xfId="207"/>
    <cellStyle name="Millares [0] 6 2" xfId="208"/>
    <cellStyle name="Millares [0] 6 2 2" xfId="209"/>
    <cellStyle name="Millares [0] 6 2 3" xfId="210"/>
    <cellStyle name="Millares [0] 6 3" xfId="211"/>
    <cellStyle name="Millares [0] 6 3 2" xfId="212"/>
    <cellStyle name="Millares [0] 6 4" xfId="213"/>
    <cellStyle name="Millares [0] 7" xfId="214"/>
    <cellStyle name="Millares [0] 7 2" xfId="215"/>
    <cellStyle name="Millares [0] 7 3" xfId="216"/>
    <cellStyle name="Millares [0] 8" xfId="217"/>
    <cellStyle name="Moneda [0] 10" xfId="218"/>
    <cellStyle name="Moneda [0] 2" xfId="219"/>
    <cellStyle name="Moneda [0] 2 2" xfId="220"/>
    <cellStyle name="Moneda [0] 2 2 2" xfId="221"/>
    <cellStyle name="Moneda [0] 2 2 2 2" xfId="222"/>
    <cellStyle name="Moneda [0] 2 2 2 2 2" xfId="223"/>
    <cellStyle name="Moneda [0] 2 2 2 2 2 2" xfId="224"/>
    <cellStyle name="Moneda [0] 2 2 2 2 2 2 2" xfId="225"/>
    <cellStyle name="Moneda [0] 2 2 2 2 2 3" xfId="226"/>
    <cellStyle name="Moneda [0] 2 2 2 2 2 4" xfId="227"/>
    <cellStyle name="Moneda [0] 2 2 2 2 3" xfId="228"/>
    <cellStyle name="Moneda [0] 2 2 2 2 3 2" xfId="229"/>
    <cellStyle name="Moneda [0] 2 2 2 2 4" xfId="230"/>
    <cellStyle name="Moneda [0] 2 2 2 2 5" xfId="231"/>
    <cellStyle name="Moneda [0] 2 2 2 3" xfId="232"/>
    <cellStyle name="Moneda [0] 2 2 2 3 2" xfId="233"/>
    <cellStyle name="Moneda [0] 2 2 2 3 2 2" xfId="234"/>
    <cellStyle name="Moneda [0] 2 2 2 3 3" xfId="235"/>
    <cellStyle name="Moneda [0] 2 2 2 3 4" xfId="236"/>
    <cellStyle name="Moneda [0] 2 2 2 4" xfId="237"/>
    <cellStyle name="Moneda [0] 2 2 2 4 2" xfId="238"/>
    <cellStyle name="Moneda [0] 2 2 2 4 3" xfId="239"/>
    <cellStyle name="Moneda [0] 2 2 2 5" xfId="240"/>
    <cellStyle name="Moneda [0] 2 2 2 5 2" xfId="241"/>
    <cellStyle name="Moneda [0] 2 2 2 6" xfId="242"/>
    <cellStyle name="Moneda [0] 2 2 3" xfId="243"/>
    <cellStyle name="Moneda [0] 2 2 3 2" xfId="244"/>
    <cellStyle name="Moneda [0] 2 2 3 2 2" xfId="245"/>
    <cellStyle name="Moneda [0] 2 2 3 2 2 2" xfId="246"/>
    <cellStyle name="Moneda [0] 2 2 3 2 3" xfId="247"/>
    <cellStyle name="Moneda [0] 2 2 3 2 4" xfId="248"/>
    <cellStyle name="Moneda [0] 2 2 3 3" xfId="249"/>
    <cellStyle name="Moneda [0] 2 2 3 3 2" xfId="250"/>
    <cellStyle name="Moneda [0] 2 2 3 3 3" xfId="251"/>
    <cellStyle name="Moneda [0] 2 2 3 4" xfId="252"/>
    <cellStyle name="Moneda [0] 2 2 3 4 2" xfId="253"/>
    <cellStyle name="Moneda [0] 2 2 3 5" xfId="254"/>
    <cellStyle name="Moneda [0] 2 2 4" xfId="255"/>
    <cellStyle name="Moneda [0] 2 2 4 2" xfId="256"/>
    <cellStyle name="Moneda [0] 2 2 4 2 2" xfId="257"/>
    <cellStyle name="Moneda [0] 2 2 4 3" xfId="258"/>
    <cellStyle name="Moneda [0] 2 2 4 4" xfId="259"/>
    <cellStyle name="Moneda [0] 2 2 5" xfId="260"/>
    <cellStyle name="Moneda [0] 2 2 5 2" xfId="261"/>
    <cellStyle name="Moneda [0] 2 2 5 3" xfId="262"/>
    <cellStyle name="Moneda [0] 2 2 6" xfId="263"/>
    <cellStyle name="Moneda [0] 2 2 6 2" xfId="264"/>
    <cellStyle name="Moneda [0] 2 2 7" xfId="265"/>
    <cellStyle name="Moneda [0] 2 3" xfId="266"/>
    <cellStyle name="Moneda [0] 2 3 2" xfId="267"/>
    <cellStyle name="Moneda [0] 2 3 2 2" xfId="268"/>
    <cellStyle name="Moneda [0] 2 3 2 2 2" xfId="269"/>
    <cellStyle name="Moneda [0] 2 3 2 2 2 2" xfId="270"/>
    <cellStyle name="Moneda [0] 2 3 2 2 3" xfId="271"/>
    <cellStyle name="Moneda [0] 2 3 2 2 4" xfId="272"/>
    <cellStyle name="Moneda [0] 2 3 2 3" xfId="273"/>
    <cellStyle name="Moneda [0] 2 3 2 3 2" xfId="274"/>
    <cellStyle name="Moneda [0] 2 3 2 4" xfId="275"/>
    <cellStyle name="Moneda [0] 2 3 2 5" xfId="276"/>
    <cellStyle name="Moneda [0] 2 3 3" xfId="277"/>
    <cellStyle name="Moneda [0] 2 3 3 2" xfId="278"/>
    <cellStyle name="Moneda [0] 2 3 3 2 2" xfId="279"/>
    <cellStyle name="Moneda [0] 2 3 3 3" xfId="280"/>
    <cellStyle name="Moneda [0] 2 3 3 4" xfId="281"/>
    <cellStyle name="Moneda [0] 2 3 4" xfId="282"/>
    <cellStyle name="Moneda [0] 2 3 4 2" xfId="283"/>
    <cellStyle name="Moneda [0] 2 3 4 3" xfId="284"/>
    <cellStyle name="Moneda [0] 2 3 5" xfId="285"/>
    <cellStyle name="Moneda [0] 2 3 5 2" xfId="286"/>
    <cellStyle name="Moneda [0] 2 3 6" xfId="287"/>
    <cellStyle name="Moneda [0] 2 4" xfId="288"/>
    <cellStyle name="Moneda [0] 2 4 2" xfId="289"/>
    <cellStyle name="Moneda [0] 2 4 2 2" xfId="290"/>
    <cellStyle name="Moneda [0] 2 4 2 2 2" xfId="291"/>
    <cellStyle name="Moneda [0] 2 4 2 3" xfId="292"/>
    <cellStyle name="Moneda [0] 2 4 2 4" xfId="293"/>
    <cellStyle name="Moneda [0] 2 4 3" xfId="294"/>
    <cellStyle name="Moneda [0] 2 4 3 2" xfId="295"/>
    <cellStyle name="Moneda [0] 2 4 3 3" xfId="296"/>
    <cellStyle name="Moneda [0] 2 4 4" xfId="297"/>
    <cellStyle name="Moneda [0] 2 4 4 2" xfId="298"/>
    <cellStyle name="Moneda [0] 2 4 5" xfId="299"/>
    <cellStyle name="Moneda [0] 2 5" xfId="300"/>
    <cellStyle name="Moneda [0] 2 5 2" xfId="301"/>
    <cellStyle name="Moneda [0] 2 5 2 2" xfId="302"/>
    <cellStyle name="Moneda [0] 2 5 2 3" xfId="303"/>
    <cellStyle name="Moneda [0] 2 5 3" xfId="304"/>
    <cellStyle name="Moneda [0] 2 5 3 2" xfId="305"/>
    <cellStyle name="Moneda [0] 2 5 4" xfId="306"/>
    <cellStyle name="Moneda [0] 2 6" xfId="307"/>
    <cellStyle name="Moneda [0] 2 6 2" xfId="308"/>
    <cellStyle name="Moneda [0] 2 6 3" xfId="309"/>
    <cellStyle name="Moneda [0] 2 7" xfId="310"/>
    <cellStyle name="Moneda [0] 2 7 2" xfId="311"/>
    <cellStyle name="Moneda [0] 2 8" xfId="312"/>
    <cellStyle name="Moneda [0] 3" xfId="313"/>
    <cellStyle name="Moneda [0] 3 2" xfId="314"/>
    <cellStyle name="Moneda [0] 3 2 2" xfId="315"/>
    <cellStyle name="Moneda [0] 3 2 2 2" xfId="316"/>
    <cellStyle name="Moneda [0] 3 2 2 2 2" xfId="317"/>
    <cellStyle name="Moneda [0] 3 2 2 2 2 2" xfId="318"/>
    <cellStyle name="Moneda [0] 3 2 2 2 3" xfId="319"/>
    <cellStyle name="Moneda [0] 3 2 2 2 4" xfId="320"/>
    <cellStyle name="Moneda [0] 3 2 2 3" xfId="321"/>
    <cellStyle name="Moneda [0] 3 2 2 3 2" xfId="322"/>
    <cellStyle name="Moneda [0] 3 2 2 4" xfId="323"/>
    <cellStyle name="Moneda [0] 3 2 2 5" xfId="324"/>
    <cellStyle name="Moneda [0] 3 2 3" xfId="325"/>
    <cellStyle name="Moneda [0] 3 2 3 2" xfId="326"/>
    <cellStyle name="Moneda [0] 3 2 3 2 2" xfId="327"/>
    <cellStyle name="Moneda [0] 3 2 3 3" xfId="328"/>
    <cellStyle name="Moneda [0] 3 2 3 4" xfId="329"/>
    <cellStyle name="Moneda [0] 3 2 4" xfId="330"/>
    <cellStyle name="Moneda [0] 3 2 4 2" xfId="331"/>
    <cellStyle name="Moneda [0] 3 2 4 3" xfId="332"/>
    <cellStyle name="Moneda [0] 3 2 5" xfId="333"/>
    <cellStyle name="Moneda [0] 3 2 5 2" xfId="334"/>
    <cellStyle name="Moneda [0] 3 2 6" xfId="335"/>
    <cellStyle name="Moneda [0] 3 3" xfId="336"/>
    <cellStyle name="Moneda [0] 3 3 2" xfId="337"/>
    <cellStyle name="Moneda [0] 3 3 2 2" xfId="338"/>
    <cellStyle name="Moneda [0] 3 3 2 2 2" xfId="339"/>
    <cellStyle name="Moneda [0] 3 3 2 3" xfId="340"/>
    <cellStyle name="Moneda [0] 3 3 2 4" xfId="341"/>
    <cellStyle name="Moneda [0] 3 3 3" xfId="342"/>
    <cellStyle name="Moneda [0] 3 3 3 2" xfId="343"/>
    <cellStyle name="Moneda [0] 3 3 3 3" xfId="344"/>
    <cellStyle name="Moneda [0] 3 3 4" xfId="345"/>
    <cellStyle name="Moneda [0] 3 3 4 2" xfId="346"/>
    <cellStyle name="Moneda [0] 3 3 5" xfId="347"/>
    <cellStyle name="Moneda [0] 3 4" xfId="348"/>
    <cellStyle name="Moneda [0] 3 4 2" xfId="349"/>
    <cellStyle name="Moneda [0] 3 4 2 2" xfId="350"/>
    <cellStyle name="Moneda [0] 3 4 3" xfId="351"/>
    <cellStyle name="Moneda [0] 3 4 4" xfId="352"/>
    <cellStyle name="Moneda [0] 3 5" xfId="353"/>
    <cellStyle name="Moneda [0] 3 5 2" xfId="354"/>
    <cellStyle name="Moneda [0] 3 5 3" xfId="355"/>
    <cellStyle name="Moneda [0] 3 6" xfId="356"/>
    <cellStyle name="Moneda [0] 3 6 2" xfId="357"/>
    <cellStyle name="Moneda [0] 3 7" xfId="358"/>
    <cellStyle name="Moneda [0] 4" xfId="359"/>
    <cellStyle name="Moneda [0] 4 2" xfId="360"/>
    <cellStyle name="Moneda [0] 4 2 2" xfId="361"/>
    <cellStyle name="Moneda [0] 4 2 2 2" xfId="362"/>
    <cellStyle name="Moneda [0] 4 2 2 2 2" xfId="363"/>
    <cellStyle name="Moneda [0] 4 2 2 3" xfId="364"/>
    <cellStyle name="Moneda [0] 4 2 2 4" xfId="365"/>
    <cellStyle name="Moneda [0] 4 2 3" xfId="366"/>
    <cellStyle name="Moneda [0] 4 2 3 2" xfId="367"/>
    <cellStyle name="Moneda [0] 4 2 4" xfId="368"/>
    <cellStyle name="Moneda [0] 4 2 5" xfId="369"/>
    <cellStyle name="Moneda [0] 4 3" xfId="370"/>
    <cellStyle name="Moneda [0] 4 3 2" xfId="371"/>
    <cellStyle name="Moneda [0] 4 3 2 2" xfId="372"/>
    <cellStyle name="Moneda [0] 4 3 3" xfId="373"/>
    <cellStyle name="Moneda [0] 4 3 4" xfId="374"/>
    <cellStyle name="Moneda [0] 4 4" xfId="375"/>
    <cellStyle name="Moneda [0] 4 4 2" xfId="376"/>
    <cellStyle name="Moneda [0] 4 4 3" xfId="377"/>
    <cellStyle name="Moneda [0] 4 5" xfId="378"/>
    <cellStyle name="Moneda [0] 4 5 2" xfId="379"/>
    <cellStyle name="Moneda [0] 4 6" xfId="380"/>
    <cellStyle name="Moneda [0] 5" xfId="381"/>
    <cellStyle name="Moneda [0] 5 2" xfId="382"/>
    <cellStyle name="Moneda [0] 5 2 2" xfId="383"/>
    <cellStyle name="Moneda [0] 5 2 2 2" xfId="384"/>
    <cellStyle name="Moneda [0] 5 2 3" xfId="385"/>
    <cellStyle name="Moneda [0] 5 2 4" xfId="386"/>
    <cellStyle name="Moneda [0] 5 3" xfId="387"/>
    <cellStyle name="Moneda [0] 5 3 2" xfId="388"/>
    <cellStyle name="Moneda [0] 5 3 3" xfId="389"/>
    <cellStyle name="Moneda [0] 5 4" xfId="390"/>
    <cellStyle name="Moneda [0] 5 4 2" xfId="391"/>
    <cellStyle name="Moneda [0] 5 5" xfId="392"/>
    <cellStyle name="Moneda [0] 6" xfId="393"/>
    <cellStyle name="Moneda [0] 6 2" xfId="394"/>
    <cellStyle name="Moneda [0] 6 2 2" xfId="395"/>
    <cellStyle name="Moneda [0] 6 2 2 2" xfId="396"/>
    <cellStyle name="Moneda [0] 6 2 3" xfId="397"/>
    <cellStyle name="Moneda [0] 6 2 4" xfId="398"/>
    <cellStyle name="Moneda [0] 6 3" xfId="399"/>
    <cellStyle name="Moneda [0] 6 3 2" xfId="400"/>
    <cellStyle name="Moneda [0] 6 3 3" xfId="401"/>
    <cellStyle name="Moneda [0] 6 4" xfId="402"/>
    <cellStyle name="Moneda [0] 6 4 2" xfId="403"/>
    <cellStyle name="Moneda [0] 6 5" xfId="404"/>
    <cellStyle name="Moneda [0] 7" xfId="405"/>
    <cellStyle name="Moneda [0] 7 2" xfId="406"/>
    <cellStyle name="Moneda [0] 7 2 2" xfId="407"/>
    <cellStyle name="Moneda [0] 7 3" xfId="408"/>
    <cellStyle name="Moneda [0] 7 4" xfId="409"/>
    <cellStyle name="Moneda [0] 8" xfId="410"/>
    <cellStyle name="Moneda [0] 8 2" xfId="411"/>
    <cellStyle name="Moneda [0] 8 3" xfId="412"/>
    <cellStyle name="Moneda [0] 9" xfId="413"/>
    <cellStyle name="Moneda [0] 9 2" xfId="414"/>
    <cellStyle name="Neutral 2" xfId="415"/>
    <cellStyle name="Normal 2" xfId="416"/>
    <cellStyle name="Normal 2 2" xfId="417"/>
    <cellStyle name="Normal 2 2 2" xfId="418"/>
    <cellStyle name="Normal 2 2 3" xfId="419"/>
    <cellStyle name="Normal 2 3" xfId="420"/>
    <cellStyle name="Normal 3" xfId="421"/>
    <cellStyle name="Normal 4" xfId="422"/>
    <cellStyle name="Normal 5" xfId="423"/>
    <cellStyle name="Normal 777" xfId="424"/>
    <cellStyle name="Normal 8" xfId="425"/>
    <cellStyle name="Excel Built-in Comma [0]" xfId="426"/>
    <cellStyle name="Excel Built-in Currency [0]" xfId="427"/>
  </cellStyles>
  <dxfs count="1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66FFF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66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4B183"/>
      <rgbColor rgb="FFCC99FF"/>
      <rgbColor rgb="FFFFD966"/>
      <rgbColor rgb="FF3366FF"/>
      <rgbColor rgb="FF66FFFF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Users/Tomas/jbs.cl%20Dropbox/JBS/TOMAS/SKU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SKU"/><sheetName val="INTERNACIÓN"/><sheetName val="Rapel"/><sheetName val="Pesos por caja"/><sheetName val="Histórico 2022"/><sheetName val="Histórico 2021"/><sheetName val="Histórico 2020"/></sheetNames><sheetDataSet><sheetData sheetId="0"><row r="2"><cell r="A2" t="str"><v>17CORB</v></cell><cell r="B2" t="str"><v>17 CORTES DE VACUNO</v></cell><cell r="C2" t="str"><v>VACUNO</v></cell><cell r="D2" t="str"><v>BRASIL</v></cell><cell r="E2" t="str"><v>FRIBOI BLACK</v></cell><cell r="F2" t="str"><v>ENFRIADO</v></cell><cell r="G2" t="str"><v>V</v></cell><cell r="H2" t="str"><v>-</v></cell></row><row r="3"><cell r="A3" t="str"><v>18CORB</v></cell><cell r="B3" t="str"><v>18 CORTES DE VACUNO</v></cell><cell r="C3" t="str"><v>VACUNO</v></cell><cell r="D3" t="str"><v>BRASIL</v></cell><cell r="E3" t="str"><v>FRIBOI</v></cell><cell r="F3" t="str"><v>ENFRIADO</v></cell><cell r="G3" t="str"><v>V</v></cell><cell r="H3" t="str"><v>-</v></cell></row><row r="4"><cell r="A4" t="str"><v>20CORP</v></cell><cell r="B4" t="str"><v>20 CORTES DE VACUNO</v></cell><cell r="C4" t="str"><v>VACUNO</v></cell><cell r="D4" t="str"><v>PARAGUAY</v></cell><cell r="E4" t="str"><v>GUARANI</v></cell><cell r="F4" t="str"><v>ENFRIADO</v></cell><cell r="G4" t="str"><v>-</v></cell><cell r="H4" t="str"><v>-</v></cell></row><row r="5"><cell r="A5" t="str"><v>9CORB</v></cell><cell r="B5" t="str"><v>9 CORTES DE VACUNO</v></cell><cell r="C5" t="str"><v>VACUNO</v></cell><cell r="D5" t="str"><v>BRASIL</v></cell><cell r="E5" t="str"><v>FRIBOI</v></cell><cell r="F5" t="str"><v>ENFRIADO</v></cell><cell r="G5" t="str"><v>V</v></cell><cell r="H5" t="str"><v>-</v></cell></row><row r="6"><cell r="A6"><v>973</v></cell><cell r="B6" t="str"><v>ABASTERO</v></cell><cell r="C6" t="str"><v>VACUNO</v></cell><cell r="D6" t="str"><v>BRASIL</v></cell><cell r="E6" t="str"><v>FRIBOI</v></cell><cell r="F6" t="str"><v>ENFRIADO</v></cell><cell r="G6" t="str"><v>V</v></cell><cell r="H6" t="str"><v>1PC/B - 8-25B/C</v></cell></row><row r="7"><cell r="A7"><v>26360</v></cell><cell r="B7" t="str"><v>ABASTERO</v></cell><cell r="C7" t="str"><v>VACUNO</v></cell><cell r="D7" t="str"><v>USA</v></cell><cell r="E7" t="str"><v>SWIFT</v></cell><cell r="F7" t="str"><v>ENFRIADO</v></cell><cell r="G7" t="str"><v>CHOICE</v></cell><cell r="H7" t="str"><v>1PC/B - 12B/C</v></cell></row><row r="8"><cell r="A8"><v>379658</v></cell><cell r="B8" t="str"><v>ABASTERO</v></cell><cell r="C8" t="str"><v>VACUNO</v></cell><cell r="D8" t="str"><v>BRASIL</v></cell><cell r="E8" t="str"><v>FRIBOI</v></cell><cell r="F8" t="str"><v>ENFRIADO</v></cell><cell r="G8" t="str"><v>V</v></cell><cell r="H8" t="str"><v>1PC/B - 4-20B/C</v></cell></row><row r="9"><cell r="A9"><v>354775</v></cell><cell r="B9" t="str"><v>ABASTERO</v></cell><cell r="C9" t="str"><v>VACUNO</v></cell><cell r="D9" t="str"><v>BRASIL</v></cell><cell r="E9" t="str"><v>FRIBOI</v></cell><cell r="F9" t="str"><v>CONGELADO</v></cell><cell r="G9" t="str"><v>V</v></cell><cell r="H9" t="str"><v>1PC/B - 12-20B/C</v></cell></row><row r="10"><cell r="A10"><v>390031</v></cell><cell r="B10" t="str"><v>ABASTERO</v></cell><cell r="C10" t="str"><v>VACUNO</v></cell><cell r="D10" t="str"><v>BRASIL</v></cell><cell r="E10" t="str"><v>SWIFT</v></cell><cell r="F10" t="str"><v>CONGELADO</v></cell><cell r="G10" t="str"><v>U</v></cell><cell r="H10" t="str"><v>1PC/B - 8-18B/C</v></cell></row><row r="11"><cell r="A11"><v>89245</v></cell><cell r="B11" t="str"><v>ABASTERO</v></cell><cell r="C11" t="str"><v>VACUNO</v></cell><cell r="D11" t="str"><v>USA</v></cell><cell r="E11" t="str"><v>5 STAR</v></cell><cell r="F11" t="str"><v>ENFRIADO</v></cell><cell r="G11" t="str"><v>SELECT</v></cell><cell r="H11" t="str"><v>6PC/B - 8B/C</v></cell></row><row r="12"><cell r="A12" t="str"><v>ABAPAR</v></cell><cell r="B12" t="str"><v>ABASTERO</v></cell><cell r="C12" t="str"><v>VACUNO</v></cell><cell r="D12" t="str"><v>PARAGUAY</v></cell><cell r="E12" t="str"><v>FRIGOCHACO</v></cell><cell r="F12" t="str"><v>ENFRIADO</v></cell><cell r="G12" t="str"><v>-</v></cell><cell r="H12" t="str"><v>N/A</v></cell></row><row r="13"><cell r="A13"><v>363467</v></cell><cell r="B13" t="str"><v>ABASTERO</v></cell><cell r="C13" t="str"><v>VACUNO</v></cell><cell r="D13" t="str"><v>BRASIL</v></cell><cell r="E13" t="str"><v>ANGLO</v></cell><cell r="F13" t="str"><v>ENFRIADO</v></cell><cell r="G13" t="str"><v>V</v></cell><cell r="H13" t="str"><v>1PC/B - 8-26B/C</v></cell></row><row r="14"><cell r="A14"><v>379682</v></cell><cell r="B14" t="str"><v>ABASTERO (TROZOS)</v></cell><cell r="C14" t="str"><v>VACUNO</v></cell><cell r="D14" t="str"><v>BRASIL</v></cell><cell r="E14" t="str"><v>SWIFT</v></cell><cell r="F14" t="str"><v>ENFRIADO</v></cell><cell r="G14" t="str"><v>V</v></cell><cell r="H14" t="str"><v>1PC/B - 10-30B/C</v></cell></row><row r="15"><cell r="A15" t="str"><v>DMW-26</v></cell><cell r="B15" t="str"><v>ALITAS MARINADAS</v></cell><cell r="C15" t="str"><v>POLLO</v></cell><cell r="D15" t="str"><v>BRASIL</v></cell><cell r="E15" t="str"><v>SEARA</v></cell><cell r="F15" t="str"><v>CONGELADO</v></cell><cell r="G15" t="str"><v>-</v></cell><cell r="H15" t="str"><v>CAJA 12KG</v></cell></row><row r="16"><cell r="A16"><v>24164</v></cell><cell r="B16" t="str"><v>ASADO AMERICANO</v></cell><cell r="C16" t="str"><v>VACUNO</v></cell><cell r="D16" t="str"><v>USA</v></cell><cell r="E16" t="str"><v>SWIFT</v></cell><cell r="F16" t="str"><v>CONGELADO</v></cell><cell r="G16" t="str"><v>CHOICE</v></cell><cell r="H16" t="str"><v>1PC/B - 3B/C</v></cell></row><row r="17"><cell r="A17"><v>26068</v></cell><cell r="B17" t="str"><v>ASADO AMERICANO</v></cell><cell r="C17" t="str"><v>VACUNO</v></cell><cell r="D17" t="str"><v>USA</v></cell><cell r="E17" t="str"><v>SWIFT</v></cell><cell r="F17" t="str"><v>ENFRIADO</v></cell><cell r="G17" t="str"><v>CHOICE</v></cell><cell r="H17" t="str"><v>1PC/B - 2B/C</v></cell></row><row r="18"><cell r="A18" t="str"><v>AATIVEA</v></cell><cell r="B18" t="str"><v>ASADO AMERICANO</v></cell><cell r="C18" t="str"><v>VACUNO</v></cell><cell r="D18" t="str"><v>USA</v></cell><cell r="E18" t="str"><v>-</v></cell><cell r="F18" t="str"><v>ENFRIADO</v></cell><cell r="G18" t="str"><v>-</v></cell><cell r="H18" t="str"><v>PRODUCTO TERMINADO</v></cell></row><row r="19"><cell r="A19"><v>15000117</v></cell><cell r="B19" t="str"><v>ASADO AMERICANO</v></cell><cell r="C19" t="str"><v>VACUNO</v></cell><cell r="D19" t="str"><v>USA</v></cell><cell r="E19" t="str"><v>-</v></cell><cell r="F19" t="str"><v>ENFRIADO</v></cell><cell r="G19" t="str"><v>-</v></cell><cell r="H19" t="str"><v>PRODUCTO TERMINADO</v></cell></row><row r="20"><cell r="A20" t="str"><v>SMAM</v></cell><cell r="B20" t="str"><v>ASADO AMERICANO</v></cell><cell r="C20" t="str"><v>VACUNO</v></cell><cell r="D20" t="str"><v>VARIABLE</v></cell><cell r="E20" t="str"><v>VARIABLE</v></cell><cell r="F20" t="str"><v>ENFRIADO</v></cell><cell r="G20" t="str"><v>-</v></cell><cell r="H20" t="str"><v>PRODUCTO TERMINADO</v></cell></row><row r="21"><cell r="A21"><v>389545</v></cell><cell r="B21" t="str"><v>ASADO AMERICANO</v></cell><cell r="C21" t="str"><v>VACUNO</v></cell><cell r="D21" t="str"><v>BRASIL</v></cell><cell r="E21" t="str"><v>FRIBOI BLACK</v></cell><cell r="F21" t="str"><v>CONGELADO</v></cell><cell r="G21" t="str"><v>V</v></cell><cell r="H21" t="str"><v>1PC/B - 1-2B/C</v></cell></row><row r="22"><cell r="A22" t="str"><v>D-1307-AH</v></cell><cell r="B22" t="str"><v>ASADO AMERICANO</v></cell><cell r="C22" t="str"><v>VACUNO</v></cell><cell r="D22" t="str"><v>USA</v></cell><cell r="E22" t="str"><v>IBP</v></cell><cell r="F22" t="str"><v>CONGELADO</v></cell><cell r="G22" t="str"><v>CHOICE</v></cell><cell r="H22" t="str"><v>1PC/B - 3B/C</v></cell></row><row r="23"><cell r="A23" t="str"><v>C1307AHR</v></cell><cell r="B23" t="str"><v>ASADO AMERICANO</v></cell><cell r="C23" t="str"><v>VACUNO</v></cell><cell r="D23" t="str"><v>CANADA</v></cell><cell r="E23" t="str"><v>BLUE RIBBON</v></cell><cell r="F23" t="str"><v>CONGELADO</v></cell><cell r="G23" t="str"><v>AAA</v></cell><cell r="H23" t="str"><v>1PC/B - 3B/C</v></cell></row><row r="24"><cell r="A24"><v>88766</v></cell><cell r="B24" t="str"><v>ASADO AMERICANO</v></cell><cell r="C24" t="str"><v>VACUNO</v></cell><cell r="D24" t="str"><v>USA</v></cell><cell r="E24" t="str"><v>5 STAR</v></cell><cell r="F24" t="str"><v>ENFRIADO</v></cell><cell r="G24" t="str"><v>CHOICE</v></cell><cell r="H24" t="str"><v>1PC/B - 4B/C</v></cell></row><row r="25"><cell r="A25"><v>391683</v></cell><cell r="B25" t="str"><v>ASADO AMERICANO</v></cell><cell r="C25" t="str"><v>VACUNO</v></cell><cell r="D25" t="str"><v>BRASIL</v></cell><cell r="E25" t="str"><v>FRIBOI BLACK</v></cell><cell r="F25" t="str"><v>CONGELADO</v></cell><cell r="G25" t="str"><v>V</v></cell><cell r="H25" t="str"><v>1PC/B - 1-3B/C</v></cell></row><row r="26"><cell r="A26" t="str"><v>S1300AHR</v></cell><cell r="B26" t="str"><v>ASADO AMERICANO</v></cell><cell r="C26" t="str"><v>VACUNO</v></cell><cell r="D26" t="str"><v>CANADA</v></cell><cell r="E26" t="str"><v>CLEAR RIVER FARMS</v></cell><cell r="F26" t="str"><v>CONGELADO</v></cell><cell r="G26" t="str"><v>NO ROLL</v></cell><cell r="H26" t="str"><v>1PC/B - 2B/C</v></cell></row><row r="27"><cell r="A27" t="str"><v>C1847AWR</v></cell><cell r="B27" t="str"><v>ASADO AMERICANO 0"x0"</v></cell><cell r="C27" t="str"><v>VACUNO</v></cell><cell r="D27" t="str"><v>CANADA</v></cell><cell r="E27" t="str"><v>BLUE RIBBON</v></cell><cell r="F27" t="str"><v>CONGELADO</v></cell><cell r="G27" t="str"><v>AAA</v></cell><cell r="H27" t="str"><v>1PC/B - 2B/C</v></cell></row><row r="28"><cell r="A28" t="str"><v>BAM</v></cell><cell r="B28" t="str"><v>ASADO AMERICANO (COMPRA BENJA)</v></cell><cell r="C28" t="str"><v>VACUNO</v></cell><cell r="D28" t="str"><v>USA</v></cell><cell r="E28" t="str"><v>IBP</v></cell><cell r="F28" t="str"><v>CONGELADO</v></cell><cell r="G28" t="str"><v>CHOICE</v></cell><cell r="H28" t="str"><v>-</v></cell></row><row r="29"><cell r="A29" t="str"><v>WAM</v></cell><cell r="B29" t="str"><v>ASADO AMERICANO (COMPRA WALMART)</v></cell><cell r="C29" t="str"><v>VACUNO</v></cell><cell r="D29" t="str"><v>USA</v></cell><cell r="E29" t="str"><v>IBP</v></cell><cell r="F29" t="str"><v>CONGELADO</v></cell><cell r="G29" t="str"><v>CHOICE</v></cell><cell r="H29" t="str"><v>-</v></cell></row><row r="30"><cell r="A30" t="str"><v>AAMIOEZ</v></cell><cell r="B30" t="str"><v>ASADO AMERICANO SKINPACK</v></cell><cell r="C30" t="str"><v>VACUNO</v></cell><cell r="D30" t="str"><v>USA</v></cell><cell r="E30" t="str"><v>-</v></cell><cell r="F30" t="str"><v>ENFRIADO</v></cell><cell r="G30" t="str"><v>-</v></cell><cell r="H30" t="str"><v>PRODUCTO TERMINADO</v></cell></row><row r="31"><cell r="A31" t="str"><v>V90034</v></cell><cell r="B31" t="str"><v>ASADO DE TIRA</v></cell><cell r="C31" t="str"><v>VACUNO</v></cell><cell r="D31" t="str"><v>USA/CANADA</v></cell><cell r="E31" t="str"><v>-</v></cell><cell r="F31" t="str"><v>CONGELADO</v></cell><cell r="G31" t="str"><v>-</v></cell><cell r="H31" t="str"><v>PRODUCTO TERMINADO</v></cell></row><row r="32"><cell r="A32"><v>71218</v></cell><cell r="B32" t="str"><v>ASADO DE TIRA</v></cell><cell r="C32" t="str"><v>VACUNO</v></cell><cell r="D32" t="str"><v>USA</v></cell><cell r="E32" t="str"><v>CAB</v></cell><cell r="F32" t="str"><v>CONGELADO</v></cell><cell r="G32" t="str"><v>CHOICE</v></cell><cell r="H32" t="str"><v>1PC/B - 16B/C</v></cell></row><row r="33"><cell r="A33" t="str"><v>S1740AHR</v></cell><cell r="B33" t="str"><v>ASADO DE TIRA</v></cell><cell r="C33" t="str"><v>VACUNO</v></cell><cell r="D33" t="str"><v>CANADA</v></cell><cell r="E33" t="str"><v>CLEAR RIVER FARMS</v></cell><cell r="F33" t="str"><v>CONGELADO</v></cell><cell r="G33" t="str"><v>NO ROLL</v></cell><cell r="H33" t="str"><v>2PC/B - 4B/C</v></cell></row><row r="34"><cell r="A34"><v>21232</v></cell><cell r="B34" t="str"><v>ASADO DE TIRA 3H</v></cell><cell r="C34" t="str"><v>VACUNO</v></cell><cell r="D34" t="str"><v>USA</v></cell><cell r="E34" t="str"><v>SWIFT</v></cell><cell r="F34" t="str"><v>CONGELADO</v></cell><cell r="G34" t="str"><v>CHOICE</v></cell><cell r="H34" t="str"><v>2PC/B - 5B/C</v></cell></row><row r="35"><cell r="A35"><v>33232</v></cell><cell r="B35" t="str"><v>ASADO DE TIRA 3H</v></cell><cell r="C35" t="str"><v>VACUNO</v></cell><cell r="D35" t="str"><v>USA</v></cell><cell r="E35" t="str"><v>SWIFT</v></cell><cell r="F35" t="str"><v>CONGELADO</v></cell><cell r="G35" t="str"><v>SELECT</v></cell><cell r="H35" t="str"><v>2PC/B - 5B/C</v></cell></row><row r="36"><cell r="A36"><v>21234</v></cell><cell r="B36" t="str"><v>ASADO DE TIRA 4H</v></cell><cell r="C36" t="str"><v>VACUNO</v></cell><cell r="D36" t="str"><v>USA</v></cell><cell r="E36" t="str"><v>SWIFT</v></cell><cell r="F36" t="str"><v>CONGELADO</v></cell><cell r="G36" t="str"><v>CHOICE</v></cell><cell r="H36" t="str"><v>2PC/B - 6B/C </v></cell></row><row r="37"><cell r="A37"><v>33234</v></cell><cell r="B37" t="str"><v>ASADO DE TIRA 4H</v></cell><cell r="C37" t="str"><v>VACUNO</v></cell><cell r="D37" t="str"><v>USA</v></cell><cell r="E37" t="str"><v>SWIFT</v></cell><cell r="F37" t="str"><v>CONGELADO</v></cell><cell r="G37" t="str"><v>SELECT</v></cell><cell r="H37" t="str"><v>2PC/B - 6B/C </v></cell></row><row r="38"><cell r="A38"><v>41234</v></cell><cell r="B38" t="str"><v>ASADO DE TIRA 4H</v></cell><cell r="C38" t="str"><v>VACUNO</v></cell><cell r="D38" t="str"><v>USA</v></cell><cell r="E38" t="str"><v>SWIFT BLACK ANGUS</v></cell><cell r="F38" t="str"><v>CONGELADO</v></cell><cell r="G38" t="str"><v>CHOICE</v></cell><cell r="H38" t="str"><v>2PC/B - 6B/C </v></cell></row><row r="39"><cell r="A39"><v>46234</v></cell><cell r="B39" t="str"><v>ASADO DE TIRA 4H</v></cell><cell r="C39" t="str"><v>VACUNO</v></cell><cell r="D39" t="str"><v>USA</v></cell><cell r="E39" t="str"><v>1855 BLACK ANGUS</v></cell><cell r="F39" t="str"><v>CONGELADO</v></cell><cell r="G39" t="str"><v>CHOICE</v></cell><cell r="H39" t="str"><v>2PC/B - 6B/C </v></cell></row><row r="40"><cell r="A40"><v>90234</v></cell><cell r="B40" t="str"><v>ASADO DE TIRA 4H</v></cell><cell r="C40" t="str"><v>VACUNO</v></cell><cell r="D40" t="str"><v>USA</v></cell><cell r="E40" t="str"><v>CAB</v></cell><cell r="F40" t="str"><v>CONGELADO</v></cell><cell r="G40" t="str"><v>CHOICE</v></cell><cell r="H40" t="str"><v>2PC/B - 6B/C</v></cell></row><row r="41"><cell r="A41" t="str"><v>C1747AHRR</v></cell><cell r="B41" t="str"><v>ASADO DE TIRA 4H</v></cell><cell r="C41" t="str"><v>VACUNO</v></cell><cell r="D41" t="str"><v>CANADA</v></cell><cell r="E41" t="str"><v>BLUE RIBBON</v></cell><cell r="F41" t="str"><v>CONGELADO</v></cell><cell r="G41" t="str"><v>AAA</v></cell><cell r="H41" t="str"><v>2PC/B - 4B/C</v></cell></row><row r="42"><cell r="A42"><v>72534</v></cell><cell r="B42" t="str"><v>ASADO DE TIRA 4H</v></cell><cell r="C42" t="str"><v>VACUNO</v></cell><cell r="D42" t="str"><v>USA</v></cell><cell r="E42" t="str"><v>5 STAR</v></cell><cell r="F42" t="str"><v>ENFRIADO</v></cell><cell r="G42" t="str"><v>CHOICE</v></cell><cell r="H42" t="str"><v>2PC/B - 4B/C</v></cell></row><row r="43"><cell r="A43" t="str"><v>C1744AHR</v></cell><cell r="B43" t="str"><v>ASADO DE TIRA 4H</v></cell><cell r="C43" t="str"><v>VACUNO</v></cell><cell r="D43" t="str"><v>CANADA</v></cell><cell r="E43" t="str"><v>BLUE RIBBON</v></cell><cell r="F43" t="str"><v>CONGELADO</v></cell><cell r="G43" t="str"><v>AA</v></cell><cell r="H43" t="str"><v>2PC/B - 4B/C</v></cell></row><row r="44"><cell r="A44" t="str"><v>C1747AHR</v></cell><cell r="B44" t="str"><v>ASADO DE TIRA 4H</v></cell><cell r="C44" t="str"><v>VACUNO</v></cell><cell r="D44" t="str"><v>CANADA</v></cell><cell r="E44" t="str"><v>BLUE RIBBON</v></cell><cell r="F44" t="str"><v>CONGELADO</v></cell><cell r="G44" t="str"><v>AAA</v></cell><cell r="H44" t="str"><v>2PC/B - 4B/C</v></cell></row><row r="45"><cell r="A45"><v>92234</v></cell><cell r="B45" t="str"><v>ASADO DE TIRA 4H</v></cell><cell r="C45" t="str"><v>VACUNO</v></cell><cell r="D45" t="str"><v>USA</v></cell><cell r="E45" t="str"><v>CAB</v></cell><cell r="F45" t="str"><v>CONGELADO</v></cell><cell r="G45" t="str"><v>CHOICE</v></cell><cell r="H45" t="str"><v>2PC/B - 3B/C</v></cell></row><row r="46"><cell r="A46" t="str"><v>V90035</v></cell><cell r="B46" t="str"><v>ASADO DE TIRA ANCHO</v></cell><cell r="C46" t="str"><v>VACUNO</v></cell><cell r="D46" t="str"><v>USA/CANADA</v></cell><cell r="E46" t="str"><v>-</v></cell><cell r="F46" t="str"><v>CONGELADO</v></cell><cell r="G46" t="str"><v>-</v></cell><cell r="H46" t="str"><v>PRODUCTO TERMINADO</v></cell></row><row r="47"><cell r="A47"><v>15000070</v></cell><cell r="B47" t="str"><v>ASADO DE TIRA ANCHO</v></cell><cell r="C47" t="str"><v>VACUNO</v></cell><cell r="D47" t="str"><v>USA</v></cell><cell r="E47" t="str"><v>-</v></cell><cell r="F47" t="str"><v>CONGELADO</v></cell><cell r="G47" t="str"><v>-</v></cell><cell r="H47" t="str"><v>PRODUCTO TERMINADO</v></cell></row><row r="48"><cell r="A48" t="str"><v>ADTASM</v></cell><cell r="B48" t="str"><v>ASADO DE TIRA ANCHO</v></cell><cell r="C48" t="str"><v>VACUNO</v></cell><cell r="D48" t="str"><v>VARIABLE</v></cell><cell r="E48" t="str"><v>VARIABLE</v></cell><cell r="F48" t="str"><v>CONGELADO</v></cell><cell r="G48" t="str"><v>-</v></cell><cell r="H48" t="str"><v>PRODUCTO TERMINADO</v></cell></row><row r="49"><cell r="A49" t="str"><v>V90036</v></cell><cell r="B49" t="str"><v>ASADO DE TIRA ANGOSTO</v></cell><cell r="C49" t="str"><v>VACUNO</v></cell><cell r="D49" t="str"><v>USA/CANADA</v></cell><cell r="E49" t="str"><v>-</v></cell><cell r="F49" t="str"><v>CONGELADO</v></cell><cell r="G49" t="str"><v>-</v></cell><cell r="H49" t="str"><v>PRODUCTO TERMINADO</v></cell></row><row r="50"><cell r="A50"><v>15000069</v></cell><cell r="B50" t="str"><v>ASADO DE TIRA ANGOSTO</v></cell><cell r="C50" t="str"><v>VACUNO</v></cell><cell r="D50" t="str"><v>USA</v></cell><cell r="E50" t="str"><v>-</v></cell><cell r="F50" t="str"><v>CONGELADO</v></cell><cell r="G50" t="str"><v>-</v></cell><cell r="H50" t="str"><v>PRODUCTO TERMINADO</v></cell></row><row r="51"><cell r="A51" t="str"><v>ADTBSM</v></cell><cell r="B51" t="str"><v>ASADO DE TIRA ANGOSTO</v></cell><cell r="C51" t="str"><v>VACUNO</v></cell><cell r="D51" t="str"><v>VARIABLE</v></cell><cell r="E51" t="str"><v>VARIABLE</v></cell><cell r="F51" t="str"><v>CONGELADO</v></cell><cell r="G51" t="str"><v>-</v></cell><cell r="H51" t="str"><v>PRODUCTO TERMINADO</v></cell></row><row r="52"><cell r="A52" t="str"><v>ASAITERA</v></cell><cell r="B52" t="str"><v>ASADO DE TIRA BANDERITA</v></cell><cell r="C52" t="str"><v>VACUNO</v></cell><cell r="D52" t="str"><v>USA</v></cell><cell r="E52" t="str"><v>-</v></cell><cell r="F52" t="str"><v>CONGELADO</v></cell><cell r="G52" t="str"><v>-</v></cell><cell r="H52" t="str"><v>PRODUCTO TERMINADO</v></cell></row><row r="53"><cell r="A53" t="str"><v>ASAITECA</v></cell><cell r="B53" t="str"><v>ASADO DE TIRA CRIOLLO</v></cell><cell r="C53" t="str"><v>VACUNO</v></cell><cell r="D53" t="str"><v>VARIABLE</v></cell><cell r="E53" t="str"><v>VARIABLE</v></cell><cell r="F53" t="str"><v>CONGELADO</v></cell><cell r="G53" t="str"><v>-</v></cell><cell r="H53" t="str"><v>PRODUCTO TERMINADO</v></cell></row><row r="54"><cell r="A54"><v>384787</v></cell><cell r="B54" t="str"><v>ASADO DE TIRA S/H</v></cell><cell r="C54" t="str"><v>VACUNO</v></cell><cell r="D54" t="str"><v>BRASIL</v></cell><cell r="E54" t="str"><v>FRIBOI BLACK</v></cell><cell r="F54" t="str"><v>CONGELADO</v></cell><cell r="G54" t="str"><v>V</v></cell><cell r="H54" t="str"><v>1PC/B - 10-15B/C</v></cell></row><row r="55"><cell r="A55"><v>15000104</v></cell><cell r="B55" t="str"><v>ASADO DE TIRA VENTANA</v></cell><cell r="C55" t="str"><v>VACUNO</v></cell><cell r="D55" t="str"><v>USA</v></cell><cell r="E55" t="str"><v>-</v></cell><cell r="F55" t="str"><v>CONGELADO</v></cell><cell r="G55" t="str"><v>-</v></cell><cell r="H55" t="str"><v>PRODUCTO TERMINADO</v></cell></row><row r="56"><cell r="A56" t="str"><v>ADTVSM</v></cell><cell r="B56" t="str"><v>ASADO DE TIRA VENTANA</v></cell><cell r="C56" t="str"><v>VACUNO</v></cell><cell r="D56" t="str"><v>VARIABLE</v></cell><cell r="E56" t="str"><v>VARIABLE</v></cell><cell r="F56" t="str"><v>CONGELADO</v></cell><cell r="G56" t="str"><v>-</v></cell><cell r="H56" t="str"><v>PRODUCTO TERMINADO</v></cell></row><row r="57"><cell r="A57" t="str"><v>ASAITEVA</v></cell><cell r="B57" t="str"><v>ASADO DE TIRA VENTANA</v></cell><cell r="C57" t="str"><v>VACUNO</v></cell><cell r="D57" t="str"><v>VARIABLE</v></cell><cell r="E57" t="str"><v>VARIABLE</v></cell><cell r="F57" t="str"><v>CONGELADO</v></cell><cell r="G57" t="str"><v>-</v></cell><cell r="H57" t="str"><v>PRODUCTO TERMINADO</v></cell></row><row r="58"><cell r="A58"><v>384746</v></cell><cell r="B58" t="str"><v>ASADO DE TIRA/COSTILLAR ARQUEADO/ALETILLAS EN TROZOS</v></cell><cell r="C58" t="str"><v>VACUNO</v></cell><cell r="D58" t="str"><v>BRASIL</v></cell><cell r="E58" t="str"><v>FRIBOI</v></cell><cell r="F58" t="str"><v>ENFRIADO</v></cell><cell r="G58" t="str"><v>V</v></cell><cell r="H58" t="str"><v>2,5KG/B - 4B/C</v></cell></row><row r="59"><cell r="A59"><v>977</v></cell><cell r="B59" t="str"><v>ASADO DEL CARNICERO</v></cell><cell r="C59" t="str"><v>VACUNO</v></cell><cell r="D59" t="str"><v>BRASIL</v></cell><cell r="E59" t="str"><v>FRIBOI</v></cell><cell r="F59" t="str"><v>ENFRIADO</v></cell><cell r="G59" t="str"><v>V</v></cell><cell r="H59" t="str"><v>1PC/B - 6-30B/C</v></cell></row><row r="60"><cell r="A60"><v>1729</v></cell><cell r="B60" t="str"><v>ASADO DEL CARNICERO</v></cell><cell r="C60" t="str"><v>VACUNO</v></cell><cell r="D60" t="str"><v>BRASIL</v></cell><cell r="E60" t="str"><v>FRIBOI</v></cell><cell r="F60" t="str"><v>CONGELADO</v></cell><cell r="G60" t="str"><v>V</v></cell><cell r="H60" t="str"><v>1PC/B - 12-20B/C</v></cell></row><row r="61"><cell r="A61"><v>390038</v></cell><cell r="B61" t="str"><v>ASADO DEL CARNICERO</v></cell><cell r="C61" t="str"><v>VACUNO</v></cell><cell r="D61" t="str"><v>BRASIL</v></cell><cell r="E61" t="str"><v>SWIFT</v></cell><cell r="F61" t="str"><v>CONGELADO</v></cell><cell r="G61" t="str"><v>U</v></cell><cell r="H61" t="str"><v>1PC/B - 8-20B/C</v></cell></row><row r="62"><cell r="A62"><v>351604</v></cell><cell r="B62" t="str"><v>ASADO DEL CARNICERO</v></cell><cell r="C62" t="str"><v>VACUNO</v></cell><cell r="D62" t="str"><v>BRASIL</v></cell><cell r="E62" t="str"><v>SWIFT</v></cell><cell r="F62" t="str"><v>ENFRIADO</v></cell><cell r="G62" t="str"><v>V</v></cell><cell r="H62" t="str"><v>1PC/B - 10-14B/C</v></cell></row><row r="63"><cell r="A63"><v>363461</v></cell><cell r="B63" t="str"><v>ASADO DEL CARNICERO</v></cell><cell r="C63" t="str"><v>VACUNO</v></cell><cell r="D63" t="str"><v>BRASIL</v></cell><cell r="E63" t="str"><v>ANGLO</v></cell><cell r="F63" t="str"><v>ENFRIADO</v></cell><cell r="G63" t="str"><v>V</v></cell><cell r="H63" t="str"><v>1PC/B - 6-25B/C</v></cell></row><row r="64"><cell r="A64" t="str"><v>ASAPAR</v></cell><cell r="B64" t="str"><v>ASADO DEL CARNICERO (PORCIONADO)</v></cell><cell r="C64" t="str"><v>VACUNO</v></cell><cell r="D64" t="str"><v>PARAGUAY</v></cell><cell r="E64" t="str"><v>FRIGOCHACO</v></cell><cell r="F64" t="str"><v>ENFRIADO</v></cell><cell r="G64" t="str"><v>-</v></cell><cell r="H64" t="str"><v>N/A</v></cell></row><row r="65"><cell r="A65"><v>379654</v></cell><cell r="B65" t="str"><v>ASADO DEL CARNICERO EN TROZOS</v></cell><cell r="C65" t="str"><v>VACUNO</v></cell><cell r="D65" t="str"><v>BRASIL</v></cell><cell r="E65" t="str"><v>FRIBOI</v></cell><cell r="F65" t="str"><v>ENFRIADO</v></cell><cell r="G65" t="str"><v>V</v></cell><cell r="H65" t="str"><v>1PC/B - 7-24B/C</v></cell></row><row r="66"><cell r="A66"><v>379677</v></cell><cell r="B66" t="str"><v>ASADO DEL CARNICERO EN TROZOS</v></cell><cell r="C66" t="str"><v>VACUNO</v></cell><cell r="D66" t="str"><v>BRASIL</v></cell><cell r="E66" t="str"><v>SWIFT</v></cell><cell r="F66" t="str"><v>ENFRIADO</v></cell><cell r="G66" t="str"><v>V</v></cell><cell r="H66" t="str"><v>1PC/B - 10-30B/C</v></cell></row><row r="67"><cell r="A67"><v>1051</v></cell><cell r="B67" t="str"><v>ASIENTO</v></cell><cell r="C67" t="str"><v>VACUNO</v></cell><cell r="D67" t="str"><v>BRASIL</v></cell><cell r="E67" t="str"><v>FRIBOI</v></cell><cell r="F67" t="str"><v>ENFRIADO</v></cell><cell r="G67" t="str"><v>V</v></cell><cell r="H67" t="str"><v>1PC/B - 4-8B/C</v></cell></row><row r="68"><cell r="A68"><v>387264</v></cell><cell r="B68" t="str"><v>ASIENTO</v></cell><cell r="C68" t="str"><v>VACUNO</v></cell><cell r="D68" t="str"><v>BRASIL</v></cell><cell r="E68"><v>1953</v></cell><cell r="F68" t="str"><v>CONGELADO</v></cell><cell r="G68" t="str"><v>V</v></cell><cell r="H68" t="str"><v>1PC/B - 3-11B/C</v></cell></row><row r="69"><cell r="A69" t="str"><v>ASIPAR</v></cell><cell r="B69" t="str"><v>ASIENTO (PORCIONADO)</v></cell><cell r="C69" t="str"><v>VACUNO</v></cell><cell r="D69" t="str"><v>PARAGUAY</v></cell><cell r="E69" t="str"><v>FRIGOCHACO</v></cell><cell r="F69" t="str"><v>ENFRIADO</v></cell><cell r="G69" t="str"><v>-</v></cell><cell r="H69" t="str"><v>N/A</v></cell></row><row r="70"><cell r="A70"><v>353714</v></cell><cell r="B70" t="str"><v>ASIENTO (TROZOS)</v></cell><cell r="C70" t="str"><v>VACUNO</v></cell><cell r="D70" t="str"><v>BRASIL</v></cell><cell r="E70" t="str"><v>SWIFT</v></cell><cell r="F70" t="str"><v>ENFRIADO</v></cell><cell r="G70" t="str"><v>V</v></cell><cell r="H70" t="str"><v>1PC/B - 10-22B/C</v></cell></row><row r="71"><cell r="A71"><v>389552</v></cell><cell r="B71" t="str"><v>ASIENTO COMPLETO</v></cell><cell r="C71" t="str"><v>VACUNO</v></cell><cell r="D71" t="str"><v>BRASIL</v></cell><cell r="E71" t="str"><v>DO CHEF</v></cell><cell r="F71" t="str"><v>CONGELADO</v></cell><cell r="G71" t="str"><v>V</v></cell><cell r="H71" t="str"><v>1PC/B - 2-3B/C</v></cell></row><row r="72"><cell r="A72"><v>388148</v></cell><cell r="B72" t="str"><v>ASIENTO EN TROZOS</v></cell><cell r="C72" t="str"><v>VACUNO</v></cell><cell r="D72" t="str"><v>BRASIL</v></cell><cell r="E72" t="str"><v>MATURATTA</v></cell><cell r="F72" t="str"><v>CONGELADO</v></cell><cell r="G72" t="str"><v>V</v></cell><cell r="H72" t="str"><v>1PC/B - 16B/C</v></cell></row><row r="73"><cell r="A73"><v>387028</v></cell><cell r="B73" t="str"><v>ASIENTO SAZONADO</v></cell><cell r="C73" t="str"><v>VACUNO</v></cell><cell r="D73" t="str"><v>BRASIL</v></cell><cell r="E73" t="str"><v>FRIBOI</v></cell><cell r="F73" t="str"><v>CONGELADO</v></cell><cell r="G73" t="str"><v>-</v></cell><cell r="H73" t="str"><v>CAJA 12KG</v></cell></row><row r="74"><cell r="A74" t="str"><v>AM001</v></cell><cell r="B74" t="str"><v>ASIENTO SAZONADO</v></cell><cell r="C74" t="str"><v>-</v></cell><cell r="D74" t="str"><v>-</v></cell><cell r="E74" t="str"><v>-</v></cell><cell r="F74" t="str"><v>-</v></cell><cell r="G74" t="str"><v>-</v></cell><cell r="H74" t="str"><v>-</v></cell></row><row r="75"><cell r="A75" t="str"><v>PEA</v></cell><cell r="B75" t="str"><v>AVE ENTERO</v></cell><cell r="C75" t="str"><v>AVE</v></cell><cell r="D75" t="str"><v>CHILE</v></cell><cell r="E75" t="str"><v>MARCA CHILENA</v></cell><cell r="F75" t="str"><v>CONGELADO</v></cell><cell r="G75" t="str"><v>-</v></cell><cell r="H75" t="str"><v>-</v></cell></row><row r="76"><cell r="A76"><v>62580</v></cell><cell r="B76" t="str"><v>BABY BACK RIBS</v></cell><cell r="C76" t="str"><v>CERDO</v></cell><cell r="D76" t="str"><v>USA</v></cell><cell r="E76" t="str"><v>SWIFT</v></cell><cell r="F76" t="str"><v>CONGELADO</v></cell><cell r="G76" t="str"><v>2,25 UP</v></cell><cell r="H76" t="str"><v>1PC/B - 10B/C</v></cell></row><row r="77"><cell r="A77" t="str"><v>LRI-20</v></cell><cell r="B77" t="str"><v>BABY BACK RIBS</v></cell><cell r="C77" t="str"><v>CERDO</v></cell><cell r="D77" t="str"><v>BRASIL</v></cell><cell r="E77" t="str"><v>SEARA</v></cell><cell r="F77" t="str"><v>CONGELADO</v></cell><cell r="G77" t="str"><v>-</v></cell><cell r="H77" t="str"><v>550G/B - 30B/C</v></cell></row><row r="78"><cell r="A78" t="str"><v>LRI-30</v></cell><cell r="B78" t="str"><v>BABY BACK RIBS</v></cell><cell r="C78" t="str"><v>CERDO</v></cell><cell r="D78" t="str"><v>BRASIL</v></cell><cell r="E78" t="str"><v>LEBON</v></cell><cell r="F78" t="str"><v>CONGELADO</v></cell><cell r="G78" t="str"><v>-</v></cell><cell r="H78" t="str"><v>CAJA 14,4KG-18KG</v></cell></row><row r="79"><cell r="A79" t="str"><v>LRI-31</v></cell><cell r="B79" t="str"><v>BABY BACK RIBS LAYER PACK</v></cell><cell r="C79" t="str"><v>CERDO</v></cell><cell r="D79" t="str"><v>BRASIL</v></cell><cell r="E79" t="str"><v>SEARA</v></cell><cell r="F79" t="str"><v>CONGELADO</v></cell><cell r="G79" t="str"><v>-</v></cell><cell r="H79" t="str"><v>1PC/B - 42-54B/C</v></cell></row><row r="80"><cell r="A80" t="str"><v>C20008</v></cell><cell r="B80" t="str"><v>BACK RIBS</v></cell><cell r="C80" t="str"><v>CERDO</v></cell><cell r="D80" t="str"><v>VARIABLE</v></cell><cell r="E80" t="str"><v>VARIABLE</v></cell><cell r="F80" t="str"><v>CONGELADO</v></cell><cell r="G80" t="str"><v>-</v></cell><cell r="H80" t="str"><v>PRODUCTO TERMINADO</v></cell></row><row r="81"><cell r="A81"><v>65415</v></cell><cell r="B81" t="str"><v>BACKRIBS</v></cell><cell r="C81" t="str"><v>CERDO</v></cell><cell r="D81" t="str"><v>USA</v></cell><cell r="E81" t="str"><v>SWIFT</v></cell><cell r="F81" t="str"><v>CONGELADO</v></cell><cell r="G81" t="str"><v>-</v></cell><cell r="H81" t="str"><v>1PC/B - 10B/C</v></cell></row><row r="82"><cell r="A82"><v>61455</v></cell><cell r="B82" t="str"><v>BACKRIBS PORTIONS</v></cell><cell r="C82" t="str"><v>CERDO</v></cell><cell r="D82" t="str"><v>USA</v></cell><cell r="E82" t="str"><v>SWIFT</v></cell><cell r="F82" t="str"><v>CONGELADO</v></cell><cell r="G82" t="str"><v>-</v></cell><cell r="H82" t="str"><v>12PC/B - 7B/C</v></cell></row><row r="83"><cell r="A83"><v>85148</v></cell><cell r="B83" t="str"><v>BACON APPLE PLATTER</v></cell><cell r="C83" t="str"><v>PROCESADO</v></cell><cell r="D83" t="str"><v>USA</v></cell><cell r="E83" t="str"><v>SWIFT</v></cell><cell r="F83" t="str"><v>CONGELADO</v></cell><cell r="G83" t="str"><v>-</v></cell><cell r="H83" t="str"><v>CAJA 15LB</v></cell></row><row r="84"><cell r="A84"><v>84185</v></cell><cell r="B84" t="str"><v>BACON SLICED BRONZE</v></cell><cell r="C84" t="str"><v>PROCESADO</v></cell><cell r="D84" t="str"><v>USA</v></cell><cell r="E84" t="str"><v>SWIFT</v></cell><cell r="F84" t="str"><v>CONGELADO</v></cell><cell r="G84" t="str"><v>-</v></cell><cell r="H84" t="str"><v>CAJA 15LB</v></cell></row><row r="85"><cell r="A85"><v>85188</v></cell><cell r="B85" t="str"><v>BACON SLICED BRONZE SHINGLED</v></cell><cell r="C85" t="str"><v>PROCESADO</v></cell><cell r="D85" t="str"><v>USA</v></cell><cell r="E85" t="str"><v>SWIFT</v></cell><cell r="F85" t="str"><v>CONGELADO</v></cell><cell r="G85" t="str"><v>-</v></cell><cell r="H85" t="str"><v>CAJA 15LB</v></cell></row><row r="86"><cell r="A86"><v>84132</v></cell><cell r="B86" t="str"><v>BACON SLICED HICKORY SMOKED</v></cell><cell r="C86" t="str"><v>PROCESADO</v></cell><cell r="D86" t="str"><v>USA</v></cell><cell r="E86" t="str"><v>SWIFT</v></cell><cell r="F86" t="str"><v>CONGELADO</v></cell><cell r="G86" t="str"><v>-</v></cell><cell r="H86" t="str"><v>CAJA 15LB</v></cell></row><row r="87"><cell r="A87"><v>84001</v></cell><cell r="B87" t="str"><v>BACON SLICED PORK SMOKED</v></cell><cell r="C87" t="str"><v>PROCESADO</v></cell><cell r="D87" t="str"><v>USA</v></cell><cell r="E87" t="str"><v>SWIFT</v></cell><cell r="F87" t="str"><v>CONGELADO</v></cell><cell r="G87" t="str"><v>-</v></cell><cell r="H87" t="str"><v>CAJA 15LB</v></cell></row><row r="88"><cell r="A88"><v>85094</v></cell><cell r="B88" t="str"><v>BACON SLICED SILVER SHINGLED</v></cell><cell r="C88" t="str"><v>PROCESADO</v></cell><cell r="D88" t="str"><v>USA</v></cell><cell r="E88" t="str"><v>SWIFT</v></cell><cell r="F88" t="str"><v>CONGELADO</v></cell><cell r="G88" t="str"><v>-</v></cell><cell r="H88" t="str"><v>CAJA 15LB</v></cell></row><row r="89"><cell r="A89"><v>3093</v></cell><cell r="B89" t="str"><v>BEEF JERKY JALAPEÑO (CLIPSTRIP)</v></cell><cell r="C89" t="str"><v>PROCESADO</v></cell><cell r="D89" t="str"><v>BRASIL</v></cell><cell r="E89" t="str"><v>JACK LINKS</v></cell><cell r="F89" t="str"><v>SECO</v></cell><cell r="G89" t="str"><v>-</v></cell><cell r="H89" t="str"><v>25G/B - 12B/C</v></cell></row><row r="90"><cell r="A90"><v>2734</v></cell><cell r="B90" t="str"><v>BEEF JERKY ORIGINAL</v></cell><cell r="C90" t="str"><v>PROCESADO</v></cell><cell r="D90" t="str"><v>BRASIL</v></cell><cell r="E90" t="str"><v>JACK LINKS</v></cell><cell r="F90" t="str"><v>SECO</v></cell><cell r="G90" t="str"><v>-</v></cell><cell r="H90" t="str"><v>25G/B - 12B/C</v></cell></row><row r="91"><cell r="A91"><v>2735</v></cell><cell r="B91" t="str"><v>BEEF JERKY ORIGINAL</v></cell><cell r="C91" t="str"><v>PROCESADO</v></cell><cell r="D91" t="str"><v>BRASIL</v></cell><cell r="E91" t="str"><v>JACK LINKS</v></cell><cell r="F91" t="str"><v>SECO</v></cell><cell r="G91" t="str"><v>-</v></cell><cell r="H91" t="str"><v>60G/B - 12B/C</v></cell></row><row r="92"><cell r="A92"><v>2804</v></cell><cell r="B92" t="str"><v>BEEF JERKY ORIGINAL (CLIPSTRIP)</v></cell><cell r="C92" t="str"><v>PROCESADO</v></cell><cell r="D92" t="str"><v>BRASIL</v></cell><cell r="E92" t="str"><v>JACK LINKS</v></cell><cell r="F92" t="str"><v>SECO</v></cell><cell r="G92" t="str"><v>-</v></cell><cell r="H92" t="str"><v>25G/B - 12B/C</v></cell></row><row r="93"><cell r="A93"><v>2731</v></cell><cell r="B93" t="str"><v>BEEF JERKY TERIYAKI</v></cell><cell r="C93" t="str"><v>PROCESADO</v></cell><cell r="D93" t="str"><v>BRASIL</v></cell><cell r="E93" t="str"><v>JACK LINKS</v></cell><cell r="F93" t="str"><v>SECO</v></cell><cell r="G93" t="str"><v>-</v></cell><cell r="H93" t="str"><v>25G/B - 12B/C</v></cell></row><row r="94"><cell r="A94"><v>2805</v></cell><cell r="B94" t="str"><v>BEEF JERKY TERIYAKI (CLIPSTRIP)</v></cell><cell r="C94" t="str"><v>PROCESADO</v></cell><cell r="D94" t="str"><v>BRASIL</v></cell><cell r="E94" t="str"><v>JACK LINKS</v></cell><cell r="F94" t="str"><v>SECO</v></cell><cell r="G94" t="str"><v>-</v></cell><cell r="H94" t="str"><v>25G/B - 12B/C</v></cell></row><row r="95"><cell r="A95"><v>386946</v></cell><cell r="B95" t="str"><v>BISTEC DE PALANCA MARINADO IQF</v></cell><cell r="C95" t="str"><v>VACUNO</v></cell><cell r="D95" t="str"><v>BRASIL</v></cell><cell r="E95" t="str"><v>FRIBOI</v></cell><cell r="F95" t="str"><v>CONGELADO</v></cell><cell r="G95" t="str"><v>-</v></cell><cell r="H95" t="str"><v>CAJA 12KG</v></cell></row><row r="96"><cell r="A96" t="str"><v>AM002</v></cell><cell r="B96" t="str"><v>BREADED CHICKEN INNERFILLETS</v></cell><cell r="C96" t="str"><v>-</v></cell><cell r="D96" t="str"><v>-</v></cell><cell r="E96" t="str"><v>-</v></cell><cell r="F96" t="str"><v>-</v></cell><cell r="G96" t="str"><v>-</v></cell><cell r="H96" t="str"><v>-</v></cell></row><row r="97"><cell r="A97" t="str"><v>AM003</v></cell><cell r="B97" t="str"><v>BREAKFAST SAUSAGES</v></cell><cell r="C97" t="str"><v>-</v></cell><cell r="D97" t="str"><v>-</v></cell><cell r="E97" t="str"><v>-</v></cell><cell r="F97" t="str"><v>-</v></cell><cell r="G97" t="str"><v>-</v></cell><cell r="H97" t="str"><v>-</v></cell></row><row r="98"><cell r="A98" t="str"><v>AM004</v></cell><cell r="B98" t="str"><v>CAJA CHULETA CENTRO KARMAC</v></cell><cell r="C98" t="str"><v>-</v></cell><cell r="D98" t="str"><v>-</v></cell><cell r="E98" t="str"><v>-</v></cell><cell r="F98" t="str"><v>-</v></cell><cell r="G98" t="str"><v>-</v></cell><cell r="H98" t="str"><v>-</v></cell></row><row r="99"><cell r="A99" t="str"><v>AM005</v></cell><cell r="B99" t="str"><v>CAJA CHULETA VETADA KARMAC</v></cell><cell r="C99" t="str"><v>-</v></cell><cell r="D99" t="str"><v>-</v></cell><cell r="E99" t="str"><v>-</v></cell><cell r="F99" t="str"><v>-</v></cell><cell r="G99" t="str"><v>-</v></cell><cell r="H99" t="str"><v>-</v></cell></row><row r="100"><cell r="A100" t="str"><v>CC</v></cell><cell r="B100" t="str"><v>CAJA DE CARTON</v></cell><cell r="C100" t="str"><v>PROCESADO</v></cell><cell r="D100" t="str"><v>-</v></cell><cell r="E100" t="str"><v>-</v></cell><cell r="F100" t="str"><v>SECO</v></cell><cell r="G100" t="str"><v>-</v></cell><cell r="H100" t="str"><v>CAJA 1KG</v></cell></row><row r="101"><cell r="A101" t="str"><v>BBL-49</v></cell><cell r="B101" t="str"><v>CARNE DE CERDO SAZONADA</v></cell><cell r="C101" t="str"><v>CERDO</v></cell><cell r="D101" t="str"><v>BRASIL</v></cell><cell r="E101" t="str"><v>SEARA</v></cell><cell r="F101" t="str"><v>CONGELADO</v></cell><cell r="G101" t="str"><v>-</v></cell><cell r="H101" t="str"><v>0,8KG/B - 18B/C</v></cell></row><row r="102"><cell r="A102" t="str"><v>AEC-07</v></cell><cell r="B102" t="str"><v>CARNE DE POLLO RELLENA DE JAMON Y QUESO</v></cell><cell r="C102" t="str"><v>POLLO</v></cell><cell r="D102" t="str"><v>BRASIL</v></cell><cell r="E102" t="str"><v>SEARA</v></cell><cell r="F102" t="str"><v>CONGELADO</v></cell><cell r="G102" t="str"><v>-</v></cell><cell r="H102" t="str"><v>2,75KG/C</v></cell></row><row r="103"><cell r="A103"><v>383089</v></cell><cell r="B103" t="str"><v>CARNE MOLIDA (6MM) COCIDA 10% GRASA</v></cell><cell r="C103" t="str"><v>VACUNO</v></cell><cell r="D103" t="str"><v>BRASIL</v></cell><cell r="E103" t="str"><v>FRIBOI</v></cell><cell r="F103" t="str"><v>CONGELADO</v></cell><cell r="G103" t="str"><v>-</v></cell><cell r="H103" t="str"><v>15KG/B - 32B/C</v></cell></row><row r="104"><cell r="A104"><v>387315</v></cell><cell r="B104" t="str"><v>CARNE MOLIDA 10%</v></cell><cell r="C104" t="str"><v>VACUNO</v></cell><cell r="D104" t="str"><v>BRASIL</v></cell><cell r="E104" t="str"><v>FRIBOI</v></cell><cell r="F104" t="str"><v>CONGELADO</v></cell><cell r="G104" t="str"><v>-</v></cell><cell r="H104" t="str"><v>6X2KG</v></cell></row><row r="105"><cell r="A105"><v>387316</v></cell><cell r="B105" t="str"><v>CARNE MOLIDA 4%</v></cell><cell r="C105" t="str"><v>VACUNO</v></cell><cell r="D105" t="str"><v>BRASIL</v></cell><cell r="E105" t="str"><v>FRIBOI</v></cell><cell r="F105" t="str"><v>CONGELADO</v></cell><cell r="G105" t="str"><v>-</v></cell><cell r="H105" t="str"><v>6X2KG</v></cell></row><row r="106"><cell r="A106"><v>383064</v></cell><cell r="B106" t="str"><v>CARNE MOLIDA 6MM 10%</v></cell><cell r="C106" t="str"><v>PROCESADO</v></cell><cell r="D106" t="str"><v>BRASIL</v></cell><cell r="E106" t="str"><v>FRIBOI</v></cell><cell r="F106" t="str"><v>CONGELADO</v></cell><cell r="G106" t="str"><v>-</v></cell><cell r="H106" t="str"><v>CAJA 10KG</v></cell></row><row r="107"><cell r="A107" t="str"><v>BBO-12</v></cell><cell r="B107" t="str"><v>CAZUELA</v></cell><cell r="C107" t="str"><v>CERDO</v></cell><cell r="D107" t="str"><v>BRASIL</v></cell><cell r="E107" t="str"><v>SEARA</v></cell><cell r="F107" t="str"><v>CONGELADO</v></cell><cell r="G107" t="str"><v>-</v></cell><cell r="H107" t="str"><v>CAJA 15KG</v></cell></row><row r="108"><cell r="A108" t="str"><v>AM006</v></cell><cell r="B108" t="str"><v>CHICKEN BREAST STYLE</v></cell><cell r="C108" t="str"><v>-</v></cell><cell r="D108" t="str"><v>-</v></cell><cell r="E108" t="str"><v>-</v></cell><cell r="F108" t="str"><v>-</v></cell><cell r="G108" t="str"><v>-</v></cell><cell r="H108" t="str"><v>-</v></cell></row><row r="109"><cell r="A109" t="str"><v>AM007</v></cell><cell r="B109" t="str"><v>CHICKEN BURGER</v></cell><cell r="C109" t="str"><v>-</v></cell><cell r="D109" t="str"><v>-</v></cell><cell r="E109" t="str"><v>-</v></cell><cell r="F109" t="str"><v>-</v></cell><cell r="G109" t="str"><v>-</v></cell><cell r="H109" t="str"><v>-</v></cell></row><row r="110"><cell r="A110" t="str"><v>AM008</v></cell><cell r="B110" t="str"><v>CHICKEN CUTLET GARLIC HERB</v></cell><cell r="C110" t="str"><v>-</v></cell><cell r="D110" t="str"><v>-</v></cell><cell r="E110" t="str"><v>-</v></cell><cell r="F110" t="str"><v>-</v></cell><cell r="G110" t="str"><v>-</v></cell><cell r="H110" t="str"><v>-</v></cell></row><row r="111"><cell r="A111" t="str"><v>AM009</v></cell><cell r="B111" t="str"><v>CHICKEN CUTLET SALT Y PEPPER</v></cell><cell r="C111" t="str"><v>-</v></cell><cell r="D111" t="str"><v>-</v></cell><cell r="E111" t="str"><v>-</v></cell><cell r="F111" t="str"><v>-</v></cell><cell r="G111" t="str"><v>-</v></cell><cell r="H111" t="str"><v>-</v></cell></row><row r="112"><cell r="A112" t="str"><v>AM010</v></cell><cell r="B112" t="str"><v>CHICKEN GOUJONS BBQ</v></cell><cell r="C112" t="str"><v>-</v></cell><cell r="D112" t="str"><v>-</v></cell><cell r="E112" t="str"><v>-</v></cell><cell r="F112" t="str"><v>-</v></cell><cell r="G112" t="str"><v>-</v></cell><cell r="H112" t="str"><v>-</v></cell></row><row r="113"><cell r="A113" t="str"><v>IFF-35</v></cell><cell r="B113" t="str"><v>CHICKEN INNER FILLET</v></cell><cell r="C113" t="str"><v>PROCESADO</v></cell><cell r="D113" t="str"><v>BRASIL</v></cell><cell r="E113" t="str"><v>SEARA</v></cell><cell r="F113" t="str"><v>CONGELADO</v></cell><cell r="G113" t="str"><v>-</v></cell><cell r="H113" t="str"><v>336G/B - 32B/C</v></cell></row><row r="114"><cell r="A114" t="str"><v>AM011</v></cell><cell r="B114" t="str"><v>CHICKEN NUGGETS</v></cell><cell r="C114" t="str"><v>-</v></cell><cell r="D114" t="str"><v>-</v></cell><cell r="E114" t="str"><v>-</v></cell><cell r="F114" t="str"><v>-</v></cell><cell r="G114" t="str"><v>-</v></cell><cell r="H114" t="str"><v>-</v></cell></row><row r="115"><cell r="A115" t="str"><v>AM012</v></cell><cell r="B115" t="str"><v>CHICKEN SHREDS BBQ</v></cell><cell r="C115" t="str"><v>-</v></cell><cell r="D115" t="str"><v>-</v></cell><cell r="E115" t="str"><v>-</v></cell><cell r="F115" t="str"><v>-</v></cell><cell r="G115" t="str"><v>-</v></cell><cell r="H115" t="str"><v>-</v></cell></row><row r="116"><cell r="A116" t="str"><v>AM013</v></cell><cell r="B116" t="str"><v>CHICKEN TENDERS</v></cell><cell r="C116" t="str"><v>-</v></cell><cell r="D116" t="str"><v>-</v></cell><cell r="E116" t="str"><v>-</v></cell><cell r="F116" t="str"><v>-</v></cell><cell r="G116" t="str"><v>-</v></cell><cell r="H116" t="str"><v>-</v></cell></row><row r="117"><cell r="A117"><v>3419</v></cell><cell r="B117" t="str"><v>CHICKEN WINGS</v></cell><cell r="C117" t="str"><v>POLLO</v></cell><cell r="D117" t="str"><v>USA</v></cell><cell r="E117" t="str"><v>PILGRIMS</v></cell><cell r="F117" t="str"><v>CONGELADO</v></cell><cell r="G117" t="str"><v>-</v></cell><cell r="H117" t="str"><v>10LB/B - 4B/C</v></cell></row><row r="118"><cell r="A118"><v>974</v></cell><cell r="B118" t="str"><v>CHOCLILLO</v></cell><cell r="C118" t="str"><v>VACUNO</v></cell><cell r="D118" t="str"><v>BRASIL</v></cell><cell r="E118" t="str"><v>FRIBOI</v></cell><cell r="F118" t="str"><v>ENFRIADO</v></cell><cell r="G118" t="str"><v>V</v></cell><cell r="H118" t="str"><v>1PC/B - 8-28B/C</v></cell></row><row r="119"><cell r="A119"><v>379657</v></cell><cell r="B119" t="str"><v>CHOCLILLO</v></cell><cell r="C119" t="str"><v>VACUNO</v></cell><cell r="D119" t="str"><v>BRASIL</v></cell><cell r="E119" t="str"><v>FRIBOI</v></cell><cell r="F119" t="str"><v>ENFRIADO</v></cell><cell r="G119" t="str"><v>V</v></cell><cell r="H119" t="str"><v>1PC/B - 10-24B/C</v></cell></row><row r="120"><cell r="A120"><v>350932</v></cell><cell r="B120" t="str"><v>CHOCLILLO</v></cell><cell r="C120" t="str"><v>VACUNO</v></cell><cell r="D120" t="str"><v>BRASIL</v></cell><cell r="E120" t="str"><v>SWIFT</v></cell><cell r="F120" t="str"><v>ENFRIADO</v></cell><cell r="G120" t="str"><v>-</v></cell><cell r="H120" t="str"><v>1PC/B - 14-20B/C</v></cell></row><row r="121"><cell r="A121"><v>379680</v></cell><cell r="B121" t="str"><v>CHOCLILLO</v></cell><cell r="C121" t="str"><v>VACUNO</v></cell><cell r="D121" t="str"><v>BRASIL</v></cell><cell r="E121" t="str"><v>SWIFT</v></cell><cell r="F121" t="str"><v>ENFRIADO</v></cell><cell r="G121" t="str"><v>V</v></cell><cell r="H121" t="str"><v>1PC/B - 15-30B/C</v></cell></row><row r="122"><cell r="A122"><v>6621</v></cell><cell r="B122" t="str"><v>CHOCLILLO</v></cell><cell r="C122" t="str"><v>VACUNO</v></cell><cell r="D122" t="str"><v>BRASIL</v></cell><cell r="E122" t="str"><v>FRIBOI</v></cell><cell r="F122" t="str"><v>CONGELADO</v></cell><cell r="G122" t="str"><v>V</v></cell><cell r="H122" t="str"><v>1PC/B - 14-20B/C</v></cell></row><row r="123"><cell r="A123"><v>390034</v></cell><cell r="B123" t="str"><v>CHOCLILLO</v></cell><cell r="C123" t="str"><v>VACUNO</v></cell><cell r="D123" t="str"><v>BRASIL</v></cell><cell r="E123" t="str"><v>SWIFT</v></cell><cell r="F123" t="str"><v>CONGELADO</v></cell><cell r="G123" t="str"><v>U</v></cell><cell r="H123" t="str"><v>1PC/B - 12-22B/C</v></cell></row><row r="124"><cell r="A124" t="str"><v>CHOPAR</v></cell><cell r="B124" t="str"><v>CHOCLILLO</v></cell><cell r="C124" t="str"><v>VACUNO</v></cell><cell r="D124" t="str"><v>PARAGUAY</v></cell><cell r="E124" t="str"><v>FRIGOCHACO</v></cell><cell r="F124" t="str"><v>ENFRIADO</v></cell><cell r="G124" t="str"><v>-</v></cell><cell r="H124" t="str"><v>N/A</v></cell></row><row r="125"><cell r="A125"><v>363464</v></cell><cell r="B125" t="str"><v>CHOCLILLO</v></cell><cell r="C125" t="str"><v>VACUNO</v></cell><cell r="D125" t="str"><v>BRASIL</v></cell><cell r="E125" t="str"><v>ANGLO</v></cell><cell r="F125" t="str"><v>ENFRIADO</v></cell><cell r="G125" t="str"><v>V</v></cell><cell r="H125" t="str"><v>1PC/B - 8-29B/C</v></cell></row><row r="126"><cell r="A126"><v>21400</v></cell><cell r="B126" t="str"><v>CHOCLILLO</v></cell><cell r="C126" t="str"><v>VACUNO</v></cell><cell r="D126" t="str"><v>USA</v></cell><cell r="E126" t="str"><v>SWIFT</v></cell><cell r="F126" t="str"><v>ENFRIADO</v></cell><cell r="G126" t="str"><v>CHOICE</v></cell><cell r="H126" t="str"><v>5PC/B - 4B/C</v></cell></row><row r="127"><cell r="A127" t="str"><v>AM014</v></cell><cell r="B127" t="str"><v>CHULETA CENTRO</v></cell><cell r="C127" t="str"><v>-</v></cell><cell r="D127" t="str"><v>-</v></cell><cell r="E127" t="str"><v>-</v></cell><cell r="F127" t="str"><v>-</v></cell><cell r="G127" t="str"><v>-</v></cell><cell r="H127" t="str"><v>-</v></cell></row><row r="128"><cell r="A128" t="str"><v>LBR-01</v></cell><cell r="B128" t="str"><v>CHULETA CENTRO</v></cell><cell r="C128" t="str"><v>CERDO</v></cell><cell r="D128" t="str"><v>BRASIL</v></cell><cell r="E128" t="str"><v>SEARA</v></cell><cell r="F128" t="str"><v>ENFRIADO</v></cell><cell r="G128" t="str"><v>-</v></cell><cell r="H128" t="str"><v>1PC/B - 3B/C</v></cell></row><row r="129"><cell r="A129" t="str"><v>LBI-30</v></cell><cell r="B129" t="str"><v>CHULETA CENTRO </v></cell><cell r="C129" t="str"><v>CERDO</v></cell><cell r="D129" t="str"><v>BRASIL</v></cell><cell r="E129" t="str"><v>SEARA</v></cell><cell r="F129" t="str"><v>CONGELADO</v></cell><cell r="G129" t="str"><v>-</v></cell><cell r="H129" t="str"><v>1PC/B - 3-4B/C</v></cell></row><row r="130"><cell r="A130" t="str"><v>CHO-05</v></cell><cell r="B130" t="str"><v>CHULETA CENTRO 4 REBANADAS</v></cell><cell r="C130" t="str"><v>CERDO</v></cell><cell r="D130" t="str"><v>BRASIL</v></cell><cell r="E130" t="str"><v>SEARA</v></cell><cell r="F130" t="str"><v>CONGELADO</v></cell><cell r="G130" t="str"><v>-</v></cell><cell r="H130" t="str"><v>0,75-0,9KG/B - 14,4-21,6KG/C</v></cell></row><row r="131"><cell r="A131" t="str"><v>CHO-06</v></cell><cell r="B131" t="str"><v>CHULETA CENTRO IQF</v></cell><cell r="C131" t="str"><v>CERDO</v></cell><cell r="D131" t="str"><v>BRASIL</v></cell><cell r="E131" t="str"><v>SEARA</v></cell><cell r="F131" t="str"><v>CONGELADO</v></cell><cell r="G131" t="str"><v>-</v></cell><cell r="H131" t="str"><v>0,8KG/B - 10B/C</v></cell></row><row r="132"><cell r="A132" t="str"><v>LBI-32</v></cell><cell r="B132" t="str"><v>CHULETA CENTRO MARINADA</v></cell><cell r="C132" t="str"><v>CERDO</v></cell><cell r="D132" t="str"><v>BRASIL</v></cell><cell r="E132" t="str"><v>SEARA</v></cell><cell r="F132" t="str"><v>CONGELADO</v></cell><cell r="G132" t="str"><v>-</v></cell><cell r="H132" t="str"><v>1PC/B - 3B/C</v></cell></row><row r="133"><cell r="A133" t="str"><v>C20031</v></cell><cell r="B133" t="str"><v>CHULETA CENTRO PORCIONADA</v></cell><cell r="C133" t="str"><v>CERDO</v></cell><cell r="D133" t="str"><v>BRASIL</v></cell><cell r="E133" t="str"><v>SEARA</v></cell><cell r="F133" t="str"><v>CONGELADO</v></cell><cell r="G133" t="str"><v>-</v></cell><cell r="H133" t="str"><v>PRODUCTO TERMINADO</v></cell></row><row r="134"><cell r="A134" t="str"><v>PAL-15</v></cell><cell r="B134" t="str"><v>CHULETA VETADA</v></cell><cell r="C134" t="str"><v>CERDO</v></cell><cell r="D134" t="str"><v>BRASIL</v></cell><cell r="E134" t="str"><v>SEARA</v></cell><cell r="F134" t="str"><v>CONGELADO</v></cell><cell r="G134" t="str"><v>-</v></cell><cell r="H134" t="str"><v>1PC/B - 5-6B/C</v></cell></row><row r="135"><cell r="A135"><v>586307</v></cell><cell r="B135" t="str"><v>CHULETA VETADA</v></cell><cell r="C135" t="str"><v>CERDO</v></cell><cell r="D135" t="str"><v>BRASIL</v></cell><cell r="E135" t="str"><v>SEARA</v></cell><cell r="F135" t="str"><v>CONGELADO</v></cell><cell r="G135" t="str"><v>-</v></cell><cell r="H135" t="str"><v>-</v></cell></row><row r="136"><cell r="A136" t="str"><v>PAR-01</v></cell><cell r="B136" t="str"><v>CHULETA VETADA</v></cell><cell r="C136" t="str"><v>CERDO</v></cell><cell r="D136" t="str"><v>BRASIL</v></cell><cell r="E136" t="str"><v>SEARA</v></cell><cell r="F136" t="str"><v>ENFRIADO</v></cell><cell r="G136" t="str"><v>-</v></cell><cell r="H136" t="str"><v>1PC/B - 3-4B/C</v></cell></row><row r="137"><cell r="A137" t="str"><v>C10002</v></cell><cell r="B137" t="str"><v>CHULETA VETADA PORCIONADA</v></cell><cell r="C137" t="str"><v>CERDO</v></cell><cell r="D137" t="str"><v>BRASIL</v></cell><cell r="E137" t="str"><v>SEARA</v></cell><cell r="F137" t="str"><v>CONGELADO</v></cell><cell r="G137" t="str"><v>-</v></cell><cell r="H137" t="str"><v>PRODUCTO TERMINADO</v></cell></row><row r="138"><cell r="A138" t="str"><v>CBL-54</v></cell><cell r="B138" t="str"><v>CHULETA VETADA PORCIONADA</v></cell><cell r="C138" t="str"><v>CERDO</v></cell><cell r="D138" t="str"><v>BRASIL</v></cell><cell r="E138" t="str"><v>SEARA</v></cell><cell r="F138" t="str"><v>CONGELADO</v></cell><cell r="G138" t="str"><v>-</v></cell><cell r="H138" t="str"><v>0,7-1KG/B - 20-24KG/C</v></cell></row><row r="139"><cell r="A139"><v>387314</v></cell><cell r="B139" t="str"><v>CHURRASCO DE POSTA ROSADA</v></cell><cell r="C139" t="str"><v>VACUNO</v></cell><cell r="D139" t="str"><v>BRASIL</v></cell><cell r="E139" t="str"><v>FRIBOI</v></cell><cell r="F139" t="str"><v>CONGELADO</v></cell><cell r="G139" t="str"><v>V</v></cell><cell r="H139" t="str"><v>2KG</v></cell></row><row r="140"><cell r="A140"><v>387317</v></cell><cell r="B140" t="str"><v>CHURRASCO DE POSTA ROSADA MARINADO</v></cell><cell r="C140" t="str"><v>VACUNO</v></cell><cell r="D140" t="str"><v>BRASIL</v></cell><cell r="E140" t="str"><v>FRIBOI</v></cell><cell r="F140" t="str"><v>CONGELADO</v></cell><cell r="G140" t="str"><v>-</v></cell><cell r="H140" t="str"><v>2KG</v></cell></row><row r="141"><cell r="A141"><v>39096</v></cell><cell r="B141" t="str"><v>COGOTE</v></cell><cell r="C141" t="str"><v>VACUNO M</v></cell><cell r="D141" t="str"><v>USA</v></cell><cell r="E141" t="str"><v>SWIFT</v></cell><cell r="F141" t="str"><v>CONGELADO</v></cell><cell r="G141" t="str"><v>-</v></cell><cell r="H141" t="str"><v>2PC/B - 6B/C</v></cell></row><row r="142"><cell r="A142" t="str"><v>V30007</v></cell><cell r="B142" t="str"><v>COGOTE</v></cell><cell r="C142" t="str"><v>VACUNO M</v></cell><cell r="D142" t="str"><v>VARIABLE</v></cell><cell r="E142" t="str"><v>VARIABLE</v></cell><cell r="F142" t="str"><v>CONGELADO</v></cell><cell r="G142" t="str"><v>-</v></cell><cell r="H142" t="str"><v>PRODUCTO TERMINADO</v></cell></row><row r="143"><cell r="A143"><v>389550</v></cell><cell r="B143" t="str"><v>COGOTE</v></cell><cell r="C143" t="str"><v>VACUNO</v></cell><cell r="D143" t="str"><v>BRASIL</v></cell><cell r="E143" t="str"><v>DO CHEF</v></cell><cell r="F143" t="str"><v>CONGELADO</v></cell><cell r="G143" t="str"><v>V</v></cell><cell r="H143" t="str"><v>1PC/B - 2-12B/C</v></cell></row><row r="144"><cell r="A144"><v>355032</v></cell><cell r="B144" t="str"><v>COGOTE 97vL</v></cell><cell r="C144" t="str"><v>VACUNO</v></cell><cell r="D144" t="str"><v>BRASIL</v></cell><cell r="E144" t="str"><v>FRIBOI</v></cell><cell r="F144" t="str"><v>CONGELADO</v></cell><cell r="G144" t="str"><v>U</v></cell><cell r="H144" t="str"><v>1PC/B - 1-5B/C</v></cell></row><row r="145"><cell r="A145"><v>1396</v></cell><cell r="B145" t="str"><v>COGOTE 97vL</v></cell><cell r="C145" t="str"><v>VACUNO</v></cell><cell r="D145" t="str"><v>BRASIL</v></cell><cell r="E145" t="str"><v>FRIBOI</v></cell><cell r="F145" t="str"><v>ENFRIADO</v></cell><cell r="G145" t="str"><v>V</v></cell><cell r="H145" t="str"><v>1PC/B - 3-15B/C</v></cell></row><row r="146"><cell r="A146"><v>357484</v></cell><cell r="B146" t="str"><v>COGOTE BLOCK</v></cell><cell r="C146" t="str"><v>VACUNO</v></cell><cell r="D146" t="str"><v>BRASIL</v></cell><cell r="E146" t="str"><v>FRIBOI</v></cell><cell r="F146" t="str"><v>CONGELADO</v></cell><cell r="G146" t="str"><v>V</v></cell><cell r="H146" t="str"><v>1PC/B - 1-12B/C</v></cell></row><row r="147"><cell r="A147"><v>967</v></cell><cell r="B147" t="str"><v>COGOTE IWP 97vL</v></cell><cell r="C147" t="str"><v>VACUNO</v></cell><cell r="D147" t="str"><v>BRASIL</v></cell><cell r="E147" t="str"><v>FRIBOI</v></cell><cell r="F147" t="str"><v>CONGELADO</v></cell><cell r="G147" t="str"><v>V</v></cell><cell r="H147" t="str"><v>1PC/B - 2-8B/C</v></cell></row><row r="148"><cell r="A148"><v>384737</v></cell><cell r="B148" t="str"><v>COGOTE IWP 97vL</v></cell><cell r="C148" t="str"><v>VACUNO</v></cell><cell r="D148" t="str"><v>BRASIL</v></cell><cell r="E148" t="str"><v>SWIFT</v></cell><cell r="F148" t="str"><v>CONGELADO</v></cell><cell r="G148" t="str"><v>U</v></cell><cell r="H148" t="str"><v>1PC/B - 2-8B/C</v></cell></row><row r="149"><cell r="A149"><v>526759</v></cell><cell r="B149" t="str"><v>COLAGENO</v></cell><cell r="C149" t="str"><v>PROCESADO</v></cell><cell r="D149" t="str"><v>BRASIL</v></cell><cell r="E149" t="str"><v>NOVAPRO</v></cell><cell r="F149" t="str"><v>SECO</v></cell><cell r="G149" t="str"><v>-</v></cell><cell r="H149" t="str"><v>CAJA 20KG</v></cell></row><row r="150"><cell r="A150" t="str"><v>COMNAC</v></cell><cell r="B150" t="str"><v>COMPRA NACIONAL</v></cell><cell r="C150" t="str"><v>N/A</v></cell><cell r="D150" t="str"><v>CHILE</v></cell><cell r="E150" t="str"><v>N/A</v></cell><cell r="F150" t="str"><v>N/A</v></cell><cell r="G150" t="str"><v>N/A</v></cell><cell r="H150" t="str"><v>N/A</v></cell></row><row r="151"><cell r="A151"><v>36957013</v></cell><cell r="B151" t="str"><v>CORAZON DE CERDO</v></cell><cell r="C151" t="str"><v>CERDO M</v></cell><cell r="D151" t="str"><v>UK</v></cell><cell r="E151" t="str"><v>PILGRIMS</v></cell><cell r="F151" t="str"><v>CONGELADO</v></cell><cell r="G151" t="str"><v>-</v></cell><cell r="H151" t="str"><v>CAJA 10KG</v></cell></row><row r="152"><cell r="A152" t="str"><v>REC</v></cell><cell r="B152" t="str"><v>CORTES DE CARNE</v></cell><cell r="C152" t="str"><v>VACUNO</v></cell><cell r="D152" t="str"><v>-</v></cell><cell r="E152" t="str"><v>-</v></cell><cell r="F152" t="str"><v>-</v></cell><cell r="G152" t="str"><v>-</v></cell><cell r="H152" t="str"><v>-</v></cell></row><row r="153"><cell r="A153" t="str"><v>CORTVAC</v></cell><cell r="B153" t="str"><v>CORTES DE VACUNO</v></cell><cell r="C153" t="str"><v>VACUNO</v></cell><cell r="D153" t="str"><v>-</v></cell><cell r="E153" t="str"><v>-</v></cell><cell r="F153" t="str"><v>-</v></cell><cell r="G153" t="str"><v>-</v></cell><cell r="H153" t="str"><v>-</v></cell></row><row r="154"><cell r="A154"><v>61230</v></cell><cell r="B154" t="str"><v>COSTILLAR</v></cell><cell r="C154" t="str"><v>CERDO</v></cell><cell r="D154" t="str"><v>USA</v></cell><cell r="E154" t="str"><v>SWIFT</v></cell><cell r="F154" t="str"><v>CONGELADO</v></cell><cell r="G154" t="str"><v>-</v></cell><cell r="H154" t="str"><v>1PC/B - 6B/C</v></cell></row><row r="155"><cell r="A155" t="str"><v>SPA-28</v></cell><cell r="B155" t="str"><v>COSTILLAR IWP</v></cell><cell r="C155" t="str"><v>CERDO</v></cell><cell r="D155" t="str"><v>BRASIL</v></cell><cell r="E155" t="str"><v>SEARA</v></cell><cell r="F155" t="str"><v>CONGELADO</v></cell><cell r="G155" t="str"><v>-</v></cell><cell r="H155" t="str"><v>1PC/B - 9-10B/C</v></cell></row><row r="156"><cell r="A156" t="str"><v>SPA-41</v></cell><cell r="B156" t="str"><v>COSTILLAR</v></cell><cell r="C156" t="str"><v>CERDO</v></cell><cell r="D156" t="str"><v>BRASIL</v></cell><cell r="E156" t="str"><v>LEBON</v></cell><cell r="F156" t="str"><v>CONGELADO</v></cell><cell r="G156" t="str"><v>-</v></cell><cell r="H156" t="str"><v>1PC/B - 8-9B/C</v></cell></row><row r="157"><cell r="A157" t="str"><v>C20007</v></cell><cell r="B157" t="str"><v>COSTILLAR</v></cell><cell r="C157" t="str"><v>CERDO</v></cell><cell r="D157" t="str"><v>VARIABLE</v></cell><cell r="E157" t="str"><v>VARIABLE</v></cell><cell r="F157" t="str"><v>CONGELADO</v></cell><cell r="G157" t="str"><v>-</v></cell><cell r="H157" t="str"><v>PRODUCTO TERMINADO</v></cell></row><row r="158"><cell r="A158"><v>65857</v></cell><cell r="B158" t="str"><v>COSTILLAR</v></cell><cell r="C158" t="str"><v>CERDO</v></cell><cell r="D158" t="str"><v>USA</v></cell><cell r="E158" t="str"><v>SWIFT</v></cell><cell r="F158" t="str"><v>CONGELADO</v></cell><cell r="G158" t="str"><v>-</v></cell><cell r="H158" t="str"><v>1PC/B - 6B/C</v></cell></row><row r="159"><cell r="A159"><v>82248</v></cell><cell r="B159" t="str"><v>COSTILLAR  MARINADO</v></cell><cell r="C159" t="str"><v>CERDO</v></cell><cell r="D159" t="str"><v>USA</v></cell><cell r="E159" t="str"><v>TODAYS CUT</v></cell><cell r="F159" t="str"><v>CONGELADO</v></cell><cell r="G159" t="str"><v>-</v></cell><cell r="H159" t="str"><v>2PC/B - 2B/C</v></cell></row><row r="160"><cell r="A160"><v>21432</v></cell><cell r="B160" t="str"><v>COSTILLAR ARQUEADO</v></cell><cell r="C160" t="str"><v>VACUNO</v></cell><cell r="D160" t="str"><v>USA</v></cell><cell r="E160" t="str"><v>SWIFT</v></cell><cell r="F160" t="str"><v>ENFRIADO</v></cell><cell r="G160" t="str"><v>CHOICE</v></cell><cell r="H160" t="str"><v>2PC/B - 6B/C</v></cell></row><row r="161"><cell r="A161" t="str"><v>BBI-01</v></cell><cell r="B161" t="str"><v>COSTILLAR C/PANCETA</v></cell><cell r="C161" t="str"><v>CERDO</v></cell><cell r="D161" t="str"><v>BRASIL</v></cell><cell r="E161" t="str"><v>SEARA</v></cell><cell r="F161" t="str"><v>CONGELADO</v></cell><cell r="G161" t="str"><v>-</v></cell><cell r="H161" t="str"><v>CAJA 14KG-20KG</v></cell></row><row r="162"><cell r="A162"><v>36922303</v></cell><cell r="B162" t="str"><v>COSTILLAR C/PANCETA C/P</v></cell><cell r="C162" t="str"><v>CERDO</v></cell><cell r="D162" t="str"><v>UK</v></cell><cell r="E162" t="str"><v>PILGRIMS</v></cell><cell r="F162" t="str"><v>CONGELADO</v></cell><cell r="G162" t="str"><v>-</v></cell><cell r="H162" t="str"><v>CAJA 18KG</v></cell></row><row r="163"><cell r="A163" t="str"><v>SPB-01</v></cell><cell r="B163" t="str"><v>COSTILLAR CON BARBECUE</v></cell><cell r="C163" t="str"><v>CERDO</v></cell><cell r="D163" t="str"><v>BRASIL</v></cell><cell r="E163" t="str"><v>SEARA GOURMET</v></cell><cell r="F163" t="str"><v>CONGELADO</v></cell><cell r="G163" t="str"><v>-</v></cell><cell r="H163" t="str"><v>1KG/B - 6B/C</v></cell></row><row r="164"><cell r="A164"><v>65780</v></cell><cell r="B164" t="str"><v>COSTILLAR LIGHT</v></cell><cell r="C164" t="str"><v>CERDO</v></cell><cell r="D164" t="str"><v>USA</v></cell><cell r="E164" t="str"><v>SWIFT</v></cell><cell r="F164" t="str"><v>CONGELADO</v></cell><cell r="G164" t="str"><v>-</v></cell><cell r="H164" t="str"><v>3PC/B - 3B/C</v></cell></row><row r="165"><cell r="A165"><v>65790</v></cell><cell r="B165" t="str"><v>COSTILLAR MEDIUM</v></cell><cell r="C165" t="str"><v>CERDO</v></cell><cell r="D165" t="str"><v>USA</v></cell><cell r="E165" t="str"><v>SWIFT</v></cell><cell r="F165" t="str"><v>CONGELADO</v></cell><cell r="G165" t="str"><v>-</v></cell><cell r="H165" t="str"><v>2PC/B - 3B/C</v></cell></row><row r="166"><cell r="A166" t="str"><v>SPA-24</v></cell><cell r="B166" t="str"><v>COSTILLAR PUNTA RETAIL</v></cell><cell r="C166" t="str"><v>CERDO</v></cell><cell r="D166" t="str"><v>BRASIL</v></cell><cell r="E166" t="str"><v>SEARA</v></cell><cell r="F166" t="str"><v>CONGELADO</v></cell><cell r="G166" t="str"><v>-</v></cell><cell r="H166" t="str"><v>900G/B - 20B/C</v></cell></row><row r="167"><cell r="A167" t="str"><v>SPA-42</v></cell><cell r="B167" t="str"><v>COSTILLAR PUNTA</v></cell><cell r="C167" t="str"><v>CERDO</v></cell><cell r="D167" t="str"><v>BRASIL</v></cell><cell r="E167" t="str"><v>LEBON</v></cell><cell r="F167" t="str"><v>CONGELADO</v></cell><cell r="G167" t="str"><v>-</v></cell><cell r="H167" t="str"><v>1PC/B - 20-24B/C</v></cell></row><row r="168"><cell r="A168" t="str"><v>SPA-46</v></cell><cell r="B168" t="str"><v>COSTILLAR PUNTA IWP</v></cell><cell r="C168" t="str"><v>CERDO</v></cell><cell r="D168" t="str"><v>BRASIL</v></cell><cell r="E168" t="str"><v>SEARA</v></cell><cell r="F168" t="str"><v>CONGELADO</v></cell><cell r="G168" t="str"><v>-</v></cell><cell r="H168" t="str"><v>1PC/B - 60B/C</v></cell></row><row r="169"><cell r="A169"><v>62705</v></cell><cell r="B169" t="str"><v>COSTILLAR ST LOUIS</v></cell><cell r="C169" t="str"><v>CERDO</v></cell><cell r="D169" t="str"><v>USA</v></cell><cell r="E169" t="str"><v>SWIFT</v></cell><cell r="F169" t="str"><v>CONGELADO</v></cell><cell r="G169" t="str"><v>-</v></cell><cell r="H169" t="str"><v>1PC/B - 10B/C</v></cell></row><row r="170"><cell r="A170"><v>82293</v></cell><cell r="B170" t="str"><v>COSTILLAR ST LOUIS</v></cell><cell r="C170" t="str"><v>CERDO</v></cell><cell r="D170" t="str"><v>USA</v></cell><cell r="E170" t="str"><v>TODAYS CUT</v></cell><cell r="F170" t="str"><v>CONGELADO</v></cell><cell r="G170" t="str"><v>-</v></cell><cell r="H170" t="str"><v>1PC/B - 9B/C</v></cell></row><row r="171"><cell r="A171"><v>61595</v></cell><cell r="B171" t="str"><v>COSTILLAR ST LOUIS</v></cell><cell r="C171" t="str"><v>CERDO</v></cell><cell r="D171" t="str"><v>USA</v></cell><cell r="E171" t="str"><v>SWIFT</v></cell><cell r="F171" t="str"><v>CONGELADO</v></cell><cell r="G171" t="str"><v>-</v></cell><cell r="H171" t="str"><v>1PC/B - 12B/C</v></cell></row><row r="172"><cell r="A172"><v>64775</v></cell><cell r="B172" t="str"><v>COSTILLAR ST LOUIS KANSAS STYLE</v></cell><cell r="C172" t="str"><v>CERDO</v></cell><cell r="D172" t="str"><v>USA</v></cell><cell r="E172" t="str"><v>SWIFT</v></cell><cell r="F172" t="str"><v>CONGELADO</v></cell><cell r="G172" t="str"><v>-</v></cell><cell r="H172" t="str"><v>1PC/B - 10B/C</v></cell></row><row r="173"><cell r="A173"><v>70564</v></cell><cell r="B173" t="str"><v>COSTILLAS BBQ</v></cell><cell r="C173" t="str"><v>CERDO</v></cell><cell r="D173" t="str"><v>BRASIL</v></cell><cell r="E173" t="str"><v>SEARA GOURMET</v></cell><cell r="F173" t="str"><v>CONGELADO</v></cell><cell r="G173" t="str"><v>-</v></cell><cell r="H173" t="str"><v>1KG/B - 6B/C</v></cell></row><row r="174"><cell r="A174" t="str"><v>FP-023</v></cell><cell r="B174" t="str"><v>CREMA CHANTILLY</v></cell><cell r="C174" t="str"><v>PROCESADO</v></cell><cell r="D174" t="str"><v>BRASIL</v></cell><cell r="E174" t="str"><v>GRADINA</v></cell><cell r="F174" t="str"><v>ENFRIADO</v></cell><cell r="G174" t="str"><v>-</v></cell><cell r="H174" t="str"><v>1,055KG/B - 12B/C</v></cell></row><row r="175"><cell r="A175" t="str"><v>STK-75</v></cell><cell r="B175" t="str"><v>CROCANTE</v></cell><cell r="C175" t="str"><v>POLLO</v></cell><cell r="D175" t="str"><v>BRASIL</v></cell><cell r="E175" t="str"><v>LIDER</v></cell><cell r="F175" t="str"><v>CONGELADO</v></cell><cell r="G175" t="str"><v>-</v></cell><cell r="H175" t="str"><v>100G/B - 72B/C</v></cell></row><row r="176"><cell r="A176"><v>382495</v></cell><cell r="B176" t="str"><v>CUBOS DE POSTA ROSADA</v></cell><cell r="C176" t="str"><v>PROCESADO</v></cell><cell r="D176" t="str"><v>BRASIL</v></cell><cell r="E176" t="str"><v>BORDON</v></cell><cell r="F176" t="str"><v>CONGELADO</v></cell><cell r="G176" t="str"><v>-</v></cell><cell r="H176" t="str"><v>500G/B - 20B/C</v></cell></row><row r="177"><cell r="A177" t="str"><v>AEC-08</v></cell><cell r="B177" t="str"><v>EMPANIZADOS A BASE DE CARNE DE POLLO</v></cell><cell r="C177" t="str"><v>POLLO</v></cell><cell r="D177" t="str"><v>BRASIL</v></cell><cell r="E177" t="str"><v>TEKITOS</v></cell><cell r="F177" t="str"><v>CONGELADO</v></cell><cell r="G177" t="str"><v>-</v></cell><cell r="H177" t="str"><v>0,3KG - 16B/C</v></cell></row><row r="178"><cell r="A178"><v>21470</v></cell><cell r="B178" t="str"><v>ENTRAÑA</v></cell><cell r="C178" t="str"><v>VACUNO</v></cell><cell r="D178" t="str"><v>USA</v></cell><cell r="E178" t="str"><v>SWIFT</v></cell><cell r="F178" t="str"><v>CONGELADO</v></cell><cell r="G178" t="str"><v>CHOICE</v></cell><cell r="H178" t="str"><v>4PC/B - 7B/C</v></cell></row><row r="179"><cell r="A179"><v>26370</v></cell><cell r="B179" t="str"><v>ENTRAÑA</v></cell><cell r="C179" t="str"><v>VACUNO</v></cell><cell r="D179" t="str"><v>USA</v></cell><cell r="E179" t="str"><v>SWIFT</v></cell><cell r="F179" t="str"><v>ENFRIADO</v></cell><cell r="G179" t="str"><v>CHOICE</v></cell><cell r="H179" t="str"><v>1PC/B - 8B/C</v></cell></row><row r="180"><cell r="A180"><v>58470</v></cell><cell r="B180" t="str"><v>ENTRAÑA</v></cell><cell r="C180" t="str"><v>VACUNO</v></cell><cell r="D180" t="str"><v>USA</v></cell><cell r="E180" t="str"><v>SWIFT</v></cell><cell r="F180" t="str"><v>CONGELADO</v></cell><cell r="G180" t="str"><v>NO ROLL</v></cell><cell r="H180" t="str"><v>2PC/B - 8B/C </v></cell></row><row r="181"><cell r="A181"><v>72070</v></cell><cell r="B181" t="str"><v>ENTRAÑA</v></cell><cell r="C181" t="str"><v>VACUNO</v></cell><cell r="D181" t="str"><v>USA</v></cell><cell r="E181" t="str"><v>SHOWCASE</v></cell><cell r="F181" t="str"><v>CONGELADO</v></cell><cell r="G181" t="str"><v>CHOICE</v></cell><cell r="H181" t="str"><v>2PC/B - 8B/C </v></cell></row><row r="182"><cell r="A182"><v>79470</v></cell><cell r="B182" t="str"><v>ENTRAÑA</v></cell><cell r="C182" t="str"><v>VACUNO</v></cell><cell r="D182" t="str"><v>USA</v></cell><cell r="E182" t="str"><v>SWIFT</v></cell><cell r="F182" t="str"><v>CONGELADO</v></cell><cell r="G182" t="str"><v>NO ROLL</v></cell><cell r="H182" t="str"><v>4PC/B - 7B/C </v></cell></row><row r="183"><cell r="A183"><v>83870</v></cell><cell r="B183" t="str"><v>ENTRAÑA</v></cell><cell r="C183" t="str"><v>VACUNO</v></cell><cell r="D183" t="str"><v>USA</v></cell><cell r="E183" t="str"><v>BLUE RIBBON</v></cell><cell r="F183" t="str"><v>CONGELADO</v></cell><cell r="G183" t="str"><v>CHOICE</v></cell><cell r="H183" t="str"><v>4PC/B - 4B/C</v></cell></row><row r="184"><cell r="A184"><v>88470</v></cell><cell r="B184" t="str"><v>ENTRAÑA</v></cell><cell r="C184" t="str"><v>VACUNO</v></cell><cell r="D184" t="str"><v>USA</v></cell><cell r="E184" t="str"><v>5 STAR</v></cell><cell r="F184" t="str"><v>CONGELADO</v></cell><cell r="G184" t="str"><v>CHOICE</v></cell><cell r="H184" t="str"><v>4PC/B - 8B/C</v></cell></row><row r="185"><cell r="A185"><v>90470</v></cell><cell r="B185" t="str"><v>ENTRAÑA</v></cell><cell r="C185" t="str"><v>VACUNO</v></cell><cell r="D185" t="str"><v>USA</v></cell><cell r="E185" t="str"><v>CAB</v></cell><cell r="F185" t="str"><v>CONGELADO</v></cell><cell r="G185" t="str"><v>CHOICE</v></cell><cell r="H185" t="str"><v>4PC/B - 7B/C</v></cell></row><row r="186"><cell r="A186"><v>91214</v></cell><cell r="B186" t="str"><v>ENTRAÑA</v></cell><cell r="C186" t="str"><v>VACUNO</v></cell><cell r="D186" t="str"><v>USA</v></cell><cell r="E186" t="str"><v>SWIFT</v></cell><cell r="F186" t="str"><v>CONGELADO</v></cell><cell r="G186" t="str"><v>NO ROLL</v></cell><cell r="H186" t="str"><v>4PC/B - 7B/C</v></cell></row><row r="187"><cell r="A187"><v>92470</v></cell><cell r="B187" t="str"><v>ENTRAÑA</v></cell><cell r="C187" t="str"><v>VACUNO</v></cell><cell r="D187" t="str"><v>USA</v></cell><cell r="E187" t="str"><v>CAB</v></cell><cell r="F187" t="str"><v>CONGELADO</v></cell><cell r="G187" t="str"><v>CHOICE</v></cell><cell r="H187" t="str"><v>2PC/B - 8B/C</v></cell></row><row r="188"><cell r="A188" t="str"><v>C3864AWR</v></cell><cell r="B188" t="str"><v>ENTRAÑA</v></cell><cell r="C188" t="str"><v>VACUNO</v></cell><cell r="D188" t="str"><v>CANADA</v></cell><cell r="E188" t="str"><v>BLUE RIBBON</v></cell><cell r="F188" t="str"><v>CONGELADO</v></cell><cell r="G188" t="str"><v>AA</v></cell><cell r="H188" t="str"><v>2PC/B - 8B/C</v></cell></row><row r="189"><cell r="A189" t="str"><v>C3877AWR</v></cell><cell r="B189" t="str"><v>ENTRAÑA</v></cell><cell r="C189" t="str"><v>VACUNO</v></cell><cell r="D189" t="str"><v>CANADA</v></cell><cell r="E189" t="str"><v>BLUE RIBBON</v></cell><cell r="F189" t="str"><v>CONGELADO</v></cell><cell r="G189" t="str"><v>AAA</v></cell><cell r="H189" t="str"><v>1PC/B - 16B/C</v></cell></row><row r="190"><cell r="A190"><v>362936</v></cell><cell r="B190" t="str"><v>ENTRAÑA</v></cell><cell r="C190" t="str"><v>VACUNO</v></cell><cell r="D190" t="str"><v>BRASIL</v></cell><cell r="E190" t="str"><v>FRIBOI</v></cell><cell r="F190" t="str"><v>ENFRIADO</v></cell><cell r="G190" t="str"><v>V</v></cell><cell r="H190" t="str"><v>1PC/B - 12-25B/C</v></cell></row><row r="191"><cell r="A191"><v>389255</v></cell><cell r="B191" t="str"><v>ENTRAÑA</v></cell><cell r="C191" t="str"><v>VACUNO</v></cell><cell r="D191" t="str"><v>BRASIL</v></cell><cell r="E191"><v>1953</v></cell><cell r="F191" t="str"><v>CONGELADO</v></cell><cell r="G191" t="str"><v>V</v></cell><cell r="H191" t="str"><v>4PC/B - 12-30B/C</v></cell></row><row r="192"><cell r="A192"><v>19470</v></cell><cell r="B192" t="str"><v>ENTRAÑA</v></cell><cell r="C192" t="str"><v>VACUNO</v></cell><cell r="D192" t="str"><v>USA</v></cell><cell r="E192" t="str"><v>CLEAR RIVER FARMS</v></cell><cell r="F192" t="str"><v>CONGELADO</v></cell><cell r="G192" t="str"><v>NO ROLL</v></cell><cell r="H192" t="str"><v>4PC/B - 8B/C</v></cell></row><row r="193"><cell r="A193" t="str"><v>C3156AWR</v></cell><cell r="B193" t="str"><v>ENTRAÑA</v></cell><cell r="C193" t="str"><v>VACUNO</v></cell><cell r="D193" t="str"><v>CANADA</v></cell><cell r="E193" t="str"><v>CANADIAN DIAMOND BLACK ANGUS</v></cell><cell r="F193" t="str"><v>CONGELADO</v></cell><cell r="G193" t="str"><v>AAA</v></cell><cell r="H193" t="str"><v>2PC/B - 8B/C</v></cell></row><row r="194"><cell r="A194" t="str"><v>C3867AWR</v></cell><cell r="B194" t="str"><v>ENTRAÑA</v></cell><cell r="C194" t="str"><v>VACUNO</v></cell><cell r="D194" t="str"><v>CANADA</v></cell><cell r="E194" t="str"><v>BLUE RIBBON</v></cell><cell r="F194" t="str"><v>CONGELADO</v></cell><cell r="G194" t="str"><v>AAA</v></cell><cell r="H194" t="str"><v>2PC/B - 8B/C</v></cell></row><row r="195"><cell r="A195" t="str"><v>ENTPAR</v></cell><cell r="B195" t="str"><v>ENTRAÑA</v></cell><cell r="C195" t="str"><v>VACUNO</v></cell><cell r="D195" t="str"><v>PARAGUAY</v></cell><cell r="E195" t="str"><v>FRIGOCHACO</v></cell><cell r="F195" t="str"><v>ENFRIADO</v></cell><cell r="G195" t="str"><v>-</v></cell><cell r="H195" t="str"><v>N/A</v></cell></row><row r="196"><cell r="A196" t="str"><v>C3877AW5F</v></cell><cell r="B196" t="str"><v>ENTRAÑA</v></cell><cell r="C196" t="str"><v>VACUNO</v></cell><cell r="D196" t="str"><v>CANADA</v></cell><cell r="E196" t="str"><v>CANADIAN DIAMOND ANGUS</v></cell><cell r="F196" t="str"><v>ENFRIADO</v></cell><cell r="G196" t="str"><v>AAA</v></cell><cell r="H196" t="str"><v>1PC/B - 16B/C</v></cell></row><row r="197"><cell r="A197"><v>390490</v></cell><cell r="B197" t="str"><v>ENTRAÑA</v></cell><cell r="C197" t="str"><v>VACUNO</v></cell><cell r="D197" t="str"><v>BRASIL</v></cell><cell r="E197" t="str"><v>FRIBOI</v></cell><cell r="F197" t="str"><v>CONGELADO</v></cell><cell r="G197" t="str"><v>V</v></cell><cell r="H197" t="str"><v>1PC/B - 40B/C</v></cell></row><row r="198"><cell r="A198" t="str"><v>C3877AWFR</v></cell><cell r="B198" t="str"><v>ENTRAÑA</v></cell><cell r="C198" t="str"><v>VACUNO</v></cell><cell r="D198" t="str"><v>CANADA</v></cell><cell r="E198" t="str"><v>BLUE RIBBON</v></cell><cell r="F198" t="str"><v>ENFRIADO</v></cell><cell r="G198" t="str"><v>AAA</v></cell><cell r="H198" t="str"><v>1PC/B - 16B/C</v></cell></row><row r="199"><cell r="A199" t="str"><v>S3860AHR</v></cell><cell r="B199" t="str"><v>ENTRAÑA</v></cell><cell r="C199" t="str"><v>VACUNO</v></cell><cell r="D199" t="str"><v>CANADA</v></cell><cell r="E199" t="str"><v>CLEAR RIVER FARMS</v></cell><cell r="F199" t="str"><v>CONGELADO</v></cell><cell r="G199" t="str"><v>NO ROLL</v></cell><cell r="H199" t="str"><v>2PC/B - 8B/C</v></cell></row><row r="200"><cell r="A200" t="str"><v>U3862AWR</v></cell><cell r="B200" t="str"><v>ENTRAÑA</v></cell><cell r="C200" t="str"><v>VACUNO</v></cell><cell r="D200" t="str"><v>CANADA</v></cell><cell r="E200" t="str"><v>BLUE RIBBON</v></cell><cell r="F200" t="str"><v>CONGELADO</v></cell><cell r="G200" t="str"><v>NO ROLL</v></cell><cell r="H200" t="str"><v>2PC/B - 8B/C</v></cell></row><row r="201"><cell r="A201" t="str"><v>C3877AW5FR</v></cell><cell r="B201" t="str"><v>ENTRAÑA</v></cell><cell r="C201" t="str"><v>VACUNO</v></cell><cell r="D201" t="str"><v>CANADA</v></cell><cell r="E201" t="str"><v>BLUE RIBBON</v></cell><cell r="F201" t="str"><v>ENFRIADO</v></cell><cell r="G201" t="str"><v>AAA</v></cell><cell r="H201" t="str"><v>1PC/B - 16B/C</v></cell></row><row r="202"><cell r="A202"><v>58471</v></cell><cell r="B202" t="str"><v>ENTRAÑA</v></cell><cell r="C202" t="str"><v>VACUNO</v></cell><cell r="D202" t="str"><v>USA</v></cell><cell r="E202" t="str"><v>SWIFT</v></cell><cell r="F202" t="str"><v>CONGELADO</v></cell><cell r="G202" t="str"><v>PRIME</v></cell><cell r="H202" t="str"><v>2PC/B - 8B/C</v></cell></row><row r="203"><cell r="A203"><v>15000072</v></cell><cell r="B203" t="str"><v>ENTRAÑA CON PIEL</v></cell><cell r="C203" t="str"><v>VACUNO</v></cell><cell r="D203" t="str"><v>USA/CANADA</v></cell><cell r="E203" t="str"><v>-</v></cell><cell r="F203" t="str"><v>ENFRIADO</v></cell><cell r="G203" t="str"><v>-</v></cell><cell r="H203" t="str"><v>CAJA 8KG APROXX</v></cell></row><row r="204"><cell r="A204" t="str"><v>ENEIVE8</v></cell><cell r="B204" t="str"><v>ENTRAÑA CON PIEL</v></cell><cell r="C204" t="str"><v>VACUNO</v></cell><cell r="D204" t="str"><v>USA/CANADA</v></cell><cell r="E204" t="str"><v>-</v></cell><cell r="F204" t="str"><v>ENFRIADO</v></cell><cell r="G204" t="str"><v>-</v></cell><cell r="H204" t="str"><v>PRODUCTO TERMINADO</v></cell></row><row r="205"><cell r="A205"><v>15000100</v></cell><cell r="B205" t="str"><v>ENTRAÑA CON PIEL</v></cell><cell r="C205" t="str"><v>VACUNO</v></cell><cell r="D205" t="str"><v>USA/CANADA</v></cell><cell r="E205" t="str"><v>-</v></cell><cell r="F205" t="str"><v>CONGELADO</v></cell><cell r="G205" t="str"><v>-</v></cell><cell r="H205" t="str"><v>CAJA 8KG APROXX</v></cell></row><row r="206"><cell r="A206"><v>1120765</v></cell><cell r="B206" t="str"><v>ENTRAÑA CON PIEL</v></cell><cell r="C206" t="str"><v>VACUNO</v></cell><cell r="D206" t="str"><v>VARIABLE</v></cell><cell r="E206" t="str"><v>VARIABLE</v></cell><cell r="F206" t="str"><v>ENFRIADO</v></cell><cell r="G206" t="str"><v>-</v></cell><cell r="H206" t="str"><v>PRODUCTO TERMINADO</v></cell></row><row r="207"><cell r="A207" t="str"><v>EJBIVC8</v></cell><cell r="B207" t="str"><v>ENTRAÑA CON PIEL</v></cell><cell r="C207" t="str"><v>VACUNO</v></cell><cell r="D207" t="str"><v>USA</v></cell><cell r="E207" t="str"><v>VARIABLE</v></cell><cell r="F207" t="str"><v>CONGELADO</v></cell><cell r="G207" t="str"><v>-</v></cell><cell r="H207" t="str"><v>4PC/B</v></cell></row><row r="208"><cell r="A208"><v>31479</v></cell><cell r="B208" t="str"><v>ENTRAÑA PIECES</v></cell><cell r="C208" t="str"><v>VACUNO</v></cell><cell r="D208" t="str"><v>USA</v></cell><cell r="E208" t="str"><v>SWIFT</v></cell><cell r="F208" t="str"><v>CONGELADO</v></cell><cell r="G208" t="str"><v>NO ROLL</v></cell><cell r="H208" t="str"><v>15LB/B - 4B/C</v></cell></row><row r="209"><cell r="A209"><v>389409</v></cell><cell r="B209" t="str"><v>ENTRAÑA SIN PIEL</v></cell><cell r="C209" t="str"><v>VACUNO</v></cell><cell r="D209" t="str"><v>BRASIL</v></cell><cell r="E209" t="str"><v>FRIBOI BLACK</v></cell><cell r="F209" t="str"><v>CONGELADO</v></cell><cell r="G209" t="str"><v>V</v></cell><cell r="H209" t="str"><v>2PC/B - 12-30B/C</v></cell></row><row r="210"><cell r="A210" t="str"><v>ENEIVEA</v></cell><cell r="B210" t="str"><v>ENTRAÑA SIN PIEL</v></cell><cell r="C210" t="str"><v>VACUNO</v></cell><cell r="D210" t="str"><v>USA/CANADA</v></cell><cell r="E210" t="str"><v>-</v></cell><cell r="F210" t="str"><v>ENFRIADO</v></cell><cell r="G210" t="str"><v>-</v></cell><cell r="H210" t="str"><v>PRODUCTO TERMINADO</v></cell></row><row r="211"><cell r="A211"><v>387182</v></cell><cell r="B211" t="str"><v>ENTRAÑA SIN PIEL</v></cell><cell r="C211" t="str"><v>VACUNO</v></cell><cell r="D211" t="str"><v>BRASIL</v></cell><cell r="E211" t="str"><v>FRIBOI BLACK</v></cell><cell r="F211" t="str"><v>CONGELADO</v></cell><cell r="G211" t="str"><v>V</v></cell><cell r="H211" t="str"><v>4PC/B - 12-30B/C</v></cell></row><row r="212"><cell r="A212"><v>15000073</v></cell><cell r="B212" t="str"><v>ENTRAÑA SIN PIEL</v></cell><cell r="C212" t="str"><v>VACUNO</v></cell><cell r="D212" t="str"><v>USA/CANADA</v></cell><cell r="E212" t="str"><v>-</v></cell><cell r="F212" t="str"><v>ENFRIADO</v></cell><cell r="G212" t="str"><v>-</v></cell><cell r="H212" t="str"><v>CAJA 8KG APROXX</v></cell></row><row r="213"><cell r="A213"><v>388863</v></cell><cell r="B213" t="str"><v>ENTRAÑA SIN PIEL PRIME</v></cell><cell r="C213" t="str"><v>VACUNO</v></cell><cell r="D213" t="str"><v>BRASIL</v></cell><cell r="E213" t="str"><v>FRIBOI BLACK</v></cell><cell r="F213" t="str"><v>CONGELADO</v></cell><cell r="G213" t="str"><v>V</v></cell><cell r="H213" t="str"><v>1PC/B - 12-30B/C</v></cell></row><row r="214"><cell r="A214" t="str"><v>ENEIVEZ</v></cell><cell r="B214" t="str"><v>ENTRAÑA SIN PIEL SKIN PACK</v></cell><cell r="C214" t="str"><v>VACUNO</v></cell><cell r="D214" t="str"><v>USA/CANADA</v></cell><cell r="E214" t="str"><v>-</v></cell><cell r="F214" t="str"><v>ENFRIADO</v></cell><cell r="G214" t="str"><v>-</v></cell><cell r="H214" t="str"><v>PRODUCTO TERMINADO</v></cell></row><row r="215"><cell r="A215"><v>15000074</v></cell><cell r="B215" t="str"><v>ENTRAÑITA SIN PIEL</v></cell><cell r="C215" t="str"><v>VACUNO</v></cell><cell r="D215" t="str"><v>USA/CANADA</v></cell><cell r="E215" t="str"><v>-</v></cell><cell r="F215" t="str"><v>ENFRIADO</v></cell><cell r="G215" t="str"><v>-</v></cell><cell r="H215" t="str"><v>CAJA 8KG APROXX</v></cell></row><row r="216"><cell r="A216"><v>15000101</v></cell><cell r="B216" t="str"><v>ENTRAÑITA SIN PIEL</v></cell><cell r="C216" t="str"><v>VACUNO</v></cell><cell r="D216" t="str"><v>USA/CANADA</v></cell><cell r="E216" t="str"><v>-</v></cell><cell r="F216" t="str"><v>CONGELADO</v></cell><cell r="G216" t="str"><v>-</v></cell><cell r="H216" t="str"><v>CAJA 8KG APROXX</v></cell></row><row r="217"><cell r="A217" t="str"><v>ENTIVEA</v></cell><cell r="B217" t="str"><v>ENTRAÑITA SIN PIEL</v></cell><cell r="C217" t="str"><v>VACUNO</v></cell><cell r="D217" t="str"><v>USA</v></cell><cell r="E217" t="str"><v>SWIFT</v></cell><cell r="F217" t="str"><v>ENFRIADO</v></cell><cell r="G217" t="str"><v>-</v></cell><cell r="H217" t="str"><v>VARIABLE</v></cell></row><row r="218"><cell r="A218"><v>15000080</v></cell><cell r="B218" t="str"><v>ENTRAÑITA SIN PIEL FS</v></cell><cell r="C218" t="str"><v>VACUNO</v></cell><cell r="D218" t="str"><v>USA/CANADA</v></cell><cell r="E218" t="str"><v>-</v></cell><cell r="F218" t="str"><v>CONGELADO</v></cell><cell r="G218" t="str"><v>-</v></cell><cell r="H218" t="str"><v>CAJA 8KG APROXX</v></cell></row><row r="219"><cell r="A219"><v>34742</v></cell><cell r="B219" t="str"><v>ENTRECOT</v></cell><cell r="C219" t="str"><v>VACUNO</v></cell><cell r="D219" t="str"><v>USA</v></cell><cell r="E219" t="str"><v>SWIFT</v></cell><cell r="F219" t="str"><v>CONGELADO</v></cell><cell r="G219" t="str"><v>SELECT</v></cell><cell r="H219" t="str"><v>1PC/B - 3B/C</v></cell></row><row r="220"><cell r="A220" t="str"><v>V90032</v></cell><cell r="B220" t="str"><v>ENTRECOT</v></cell><cell r="C220" t="str"><v>VACUNO</v></cell><cell r="D220" t="str"><v>USA/CANADA</v></cell><cell r="E220" t="str"><v>-</v></cell><cell r="F220" t="str"><v>CONGELADO</v></cell><cell r="G220" t="str"><v>-</v></cell><cell r="H220" t="str"><v>PRODUCTO TERMINADO</v></cell></row><row r="221"><cell r="A221" t="str"><v>C4377AHR</v></cell><cell r="B221" t="str"><v>ENTRECOT</v></cell><cell r="C221" t="str"><v>VACUNO</v></cell><cell r="D221" t="str"><v>CANADA</v></cell><cell r="E221" t="str"><v>BLUE RIBBON</v></cell><cell r="F221" t="str"><v>CONGELADO</v></cell><cell r="G221" t="str"><v>AAA</v></cell><cell r="H221" t="str"><v>1PC/B - 2B/C</v></cell></row><row r="222"><cell r="A222" t="str"><v>TBOVE8</v></cell><cell r="B222" t="str"><v>ENTRECOT</v></cell><cell r="C222" t="str"><v>VACUNO</v></cell><cell r="D222" t="str"><v>USA/CANADA</v></cell><cell r="E222" t="str"><v>VARIABLE</v></cell><cell r="F222" t="str"><v>CONGELADO</v></cell><cell r="G222" t="str"><v>-</v></cell><cell r="H222" t="str"><v>CAJA 8KG APROXX</v></cell></row><row r="223"><cell r="A223"><v>24043</v></cell><cell r="B223" t="str"><v>ENTRECOT</v></cell><cell r="C223" t="str"><v>VACUNO</v></cell><cell r="D223" t="str"><v>USA</v></cell><cell r="E223" t="str"><v>SWIFT</v></cell><cell r="F223" t="str"><v>ENFRIADO</v></cell><cell r="G223" t="str"><v>CHOICE</v></cell><cell r="H223" t="str"><v>1PC/B - 2B/C</v></cell></row><row r="224"><cell r="A224"><v>55400</v></cell><cell r="B224" t="str"><v>FILETE</v></cell><cell r="C224" t="str"><v>CERDO</v></cell><cell r="D224" t="str"><v>USA</v></cell><cell r="E224" t="str"><v>SWIFT</v></cell><cell r="F224" t="str"><v>CONGELADO</v></cell><cell r="G224" t="str"><v>-</v></cell><cell r="H224" t="str"><v>2PC/B - 6B/C</v></cell></row><row r="225"><cell r="A225"><v>354636</v></cell><cell r="B225" t="str"><v>FILETE</v></cell><cell r="C225" t="str"><v>VACUNO</v></cell><cell r="D225" t="str"><v>BRASIL</v></cell><cell r="E225" t="str"><v>FRIBOI</v></cell><cell r="F225" t="str"><v>ENFRIADO</v></cell><cell r="G225" t="str"><v>V</v></cell><cell r="H225" t="str"><v>1PC/B - 8-12B/C</v></cell></row><row r="226"><cell r="A226"><v>367532</v></cell><cell r="B226" t="str"><v>FILETE</v></cell><cell r="C226" t="str"><v>VACUNO</v></cell><cell r="D226" t="str"><v>BRASIL</v></cell><cell r="E226" t="str"><v>FRIBOI</v></cell><cell r="F226" t="str"><v>ENFRIADO</v></cell><cell r="G226" t="str"><v>V</v></cell><cell r="H226" t="str"><v>1PC/B - 10-18B/C</v></cell></row><row r="227"><cell r="A227"><v>388854</v></cell><cell r="B227" t="str"><v>FILETE</v></cell><cell r="C227" t="str"><v>VACUNO</v></cell><cell r="D227" t="str"><v>BRASIL</v></cell><cell r="E227" t="str"><v>MATURATTA</v></cell><cell r="F227" t="str"><v>CONGELADO</v></cell><cell r="G227" t="str"><v>V</v></cell><cell r="H227" t="str"><v>1PC/B - 10B/C</v></cell></row><row r="228"><cell r="A228"><v>379685</v></cell><cell r="B228" t="str"><v>FILETE</v></cell><cell r="C228" t="str"><v>VACUNO</v></cell><cell r="D228" t="str"><v>BRASIL</v></cell><cell r="E228" t="str"><v>SWIFT</v></cell><cell r="F228" t="str"><v>ENFRIADO</v></cell><cell r="G228" t="str"><v>V</v></cell><cell r="H228" t="str"><v>1PC/B - 8-30B/C</v></cell></row><row r="229"><cell r="A229"><v>1258</v></cell><cell r="B229" t="str"><v>FILETE 3/4LB</v></cell><cell r="C229" t="str"><v>VACUNO</v></cell><cell r="D229" t="str"><v>BRASIL</v></cell><cell r="E229" t="str"><v>SWIFT</v></cell><cell r="F229" t="str"><v>CONGELADO</v></cell><cell r="G229" t="str"><v>U</v></cell><cell r="H229" t="str"><v>1PC/B - 8-12B/C</v></cell></row><row r="230"><cell r="A230"><v>383717</v></cell><cell r="B230" t="str"><v>FILETE 3/4LB</v></cell><cell r="C230" t="str"><v>VACUNO</v></cell><cell r="D230" t="str"><v>BRASIL</v></cell><cell r="E230" t="str"><v>FRIBOI</v></cell><cell r="F230" t="str"><v>CONGELADO</v></cell><cell r="G230" t="str"><v>V</v></cell><cell r="H230" t="str"><v>1PC/B - 8-12B/C</v></cell></row><row r="231"><cell r="A231"><v>389547</v></cell><cell r="B231" t="str"><v>FILETE 3/4LB</v></cell><cell r="C231" t="str"><v>VACUNO</v></cell><cell r="D231" t="str"><v>BRASIL</v></cell><cell r="E231" t="str"><v>DO CHEF</v></cell><cell r="F231" t="str"><v>CONGELADO</v></cell><cell r="G231" t="str"><v>V</v></cell><cell r="H231" t="str"><v>1PC/B - 8-12B/C</v></cell></row><row r="232"><cell r="A232"><v>353842</v></cell><cell r="B232" t="str"><v>FILETE 4/5LB</v></cell><cell r="C232" t="str"><v>VACUNO</v></cell><cell r="D232" t="str"><v>BRASIL</v></cell><cell r="E232" t="str"><v>SWIFT</v></cell><cell r="F232" t="str"><v>CONGELADO</v></cell><cell r="G232" t="str"><v>U</v></cell><cell r="H232" t="str"><v>1PC/B - 8-12B/C</v></cell></row><row r="233"><cell r="A233"><v>383719</v></cell><cell r="B233" t="str"><v>FILETE 4/5LB</v></cell><cell r="C233" t="str"><v>VACUNO</v></cell><cell r="D233" t="str"><v>BRASIL</v></cell><cell r="E233" t="str"><v>FRIBOI</v></cell><cell r="F233" t="str"><v>CONGELADO</v></cell><cell r="G233" t="str"><v>V</v></cell><cell r="H233" t="str"><v>1PC/B - 8-12B/C</v></cell></row><row r="234"><cell r="A234"><v>389548</v></cell><cell r="B234" t="str"><v>FILETE 4/5LB</v></cell><cell r="C234" t="str"><v>VACUNO</v></cell><cell r="D234" t="str"><v>BRASIL</v></cell><cell r="E234" t="str"><v>DO CHEF</v></cell><cell r="F234" t="str"><v>CONGELADO</v></cell><cell r="G234" t="str"><v>V</v></cell><cell r="H234" t="str"><v>1PC/B - 8-12B/C</v></cell></row><row r="235"><cell r="A235"><v>353913</v></cell><cell r="B235" t="str"><v>FILETE 5LB</v></cell><cell r="C235" t="str"><v>VACUNO</v></cell><cell r="D235" t="str"><v>BRASIL</v></cell><cell r="E235" t="str"><v>SWIFT</v></cell><cell r="F235" t="str"><v>CONGELADO</v></cell><cell r="G235" t="str"><v>U</v></cell><cell r="H235" t="str"><v>1PC/B - 8-12B/C</v></cell></row><row r="236"><cell r="A236"><v>383720</v></cell><cell r="B236" t="str"><v>FILETE 5LB</v></cell><cell r="C236" t="str"><v>VACUNO</v></cell><cell r="D236" t="str"><v>BRASIL</v></cell><cell r="E236" t="str"><v>FRIBOI</v></cell><cell r="F236" t="str"><v>CONGELADO</v></cell><cell r="G236" t="str"><v>V</v></cell><cell r="H236" t="str"><v>1PC/B - 8-12B/C</v></cell></row><row r="237"><cell r="A237"><v>389549</v></cell><cell r="B237" t="str"><v>FILETE 5LB</v></cell><cell r="C237" t="str"><v>VACUNO</v></cell><cell r="D237" t="str"><v>BRASIL</v></cell><cell r="E237" t="str"><v>DO CHEF</v></cell><cell r="F237" t="str"><v>CONGELADO</v></cell><cell r="G237" t="str"><v>V</v></cell><cell r="H237" t="str"><v>1PC/B - 8-12B/C</v></cell></row><row r="238"><cell r="A238"><v>25435</v></cell><cell r="B238" t="str"><v>FILETE CON TOCINO</v></cell><cell r="C238" t="str"><v>CERDO</v></cell><cell r="D238" t="str"><v>USA</v></cell><cell r="E238" t="str"><v>SWIFT</v></cell><cell r="F238" t="str"><v>CONGELADO</v></cell><cell r="G238" t="str"><v>-</v></cell><cell r="H238" t="str"><v>1PC/B - 32B/C</v></cell></row><row r="239"><cell r="A239" t="str"><v>CBF-02</v></cell><cell r="B239" t="str"><v>FILETE DE CHULETA VETADA IQF</v></cell><cell r="C239" t="str"><v>CERDO</v></cell><cell r="D239" t="str"><v>BRASIL</v></cell><cell r="E239" t="str"><v>SEARA</v></cell><cell r="F239" t="str"><v>CONGELADO</v></cell><cell r="G239" t="str"><v>-</v></cell><cell r="H239" t="str"><v>0,8KG/B - 8B/C</v></cell></row><row r="240"><cell r="A240"><v>387222</v></cell><cell r="B240" t="str"><v>FILETE EN CUBOS MARINADO</v></cell><cell r="C240" t="str"><v>VACUNO</v></cell><cell r="D240" t="str"><v>BRASIL</v></cell><cell r="E240" t="str"><v>FRIBOI</v></cell><cell r="F240" t="str"><v>CONGELADO</v></cell><cell r="G240" t="str"><v>-</v></cell><cell r="H240" t="str"><v>500G</v></cell></row><row r="241"><cell r="A241"><v>387228</v></cell><cell r="B241" t="str"><v>FILETE EN CUBOS MARINADO</v></cell><cell r="C241" t="str"><v>VACUNO</v></cell><cell r="D241" t="str"><v>BRASIL</v></cell><cell r="E241" t="str"><v>FRIBOI</v></cell><cell r="F241" t="str"><v>CONGELADO</v></cell><cell r="G241" t="str"><v>-</v></cell><cell r="H241" t="str"><v>2KG</v></cell></row><row r="242"><cell r="A242"><v>387223</v></cell><cell r="B242" t="str"><v>FILETE EN TIRAS MARINADO</v></cell><cell r="C242" t="str"><v>VACUNO</v></cell><cell r="D242" t="str"><v>BRASIL</v></cell><cell r="E242" t="str"><v>FRIBOI</v></cell><cell r="F242" t="str"><v>CONGELADO</v></cell><cell r="G242" t="str"><v>-</v></cell><cell r="H242" t="str"><v>500G</v></cell></row><row r="243"><cell r="A243"><v>387227</v></cell><cell r="B243" t="str"><v>FILETE EN TIRAS MARINADO</v></cell><cell r="C243" t="str"><v>VACUNO</v></cell><cell r="D243" t="str"><v>BRASIL</v></cell><cell r="E243" t="str"><v>FRIBOI</v></cell><cell r="F243" t="str"><v>CONGELADO</v></cell><cell r="G243" t="str"><v>-</v></cell><cell r="H243" t="str"><v>2KG</v></cell></row><row r="244"><cell r="A244" t="str"><v>PFM-01</v></cell><cell r="B244" t="str"><v>FILETE PORCIONADO (SOLOMILLO)</v></cell><cell r="C244" t="str"><v>CERDO</v></cell><cell r="D244" t="str"><v>BRASIL</v></cell><cell r="E244" t="str"><v>SEARA</v></cell><cell r="F244" t="str"><v>CONGELADO</v></cell><cell r="G244" t="str"><v>-</v></cell><cell r="H244" t="str"><v>0,9-1,4KG/B - 16-20KG/C</v></cell></row><row r="245"><cell r="A245"><v>387192</v></cell><cell r="B245" t="str"><v>FILETE STEAK MARINADO</v></cell><cell r="C245" t="str"><v>VACUNO</v></cell><cell r="D245" t="str"><v>BRASIL</v></cell><cell r="E245" t="str"><v>FRIBOI</v></cell><cell r="F245" t="str"><v>CONGELADO</v></cell><cell r="G245" t="str"><v>-</v></cell><cell r="H245" t="str"><v>20MM</v></cell></row><row r="246"><cell r="A246"><v>387193</v></cell><cell r="B246" t="str"><v>FILETE STEAK MARINADO</v></cell><cell r="C246" t="str"><v>VACUNO</v></cell><cell r="D246" t="str"><v>BRASIL</v></cell><cell r="E246" t="str"><v>FRIBOI</v></cell><cell r="F246" t="str"><v>CONGELADO</v></cell><cell r="G246" t="str"><v>-</v></cell><cell r="H246" t="str"><v>35MM</v></cell></row><row r="247"><cell r="A247"><v>387260</v></cell><cell r="B247" t="str"><v>FILETE STEAK MARINADO</v></cell><cell r="C247" t="str"><v>VACUNO</v></cell><cell r="D247" t="str"><v>BRASIL</v></cell><cell r="E247" t="str"><v>FRIBOI</v></cell><cell r="F247" t="str"><v>CONGELADO</v></cell><cell r="G247" t="str"><v>-</v></cell><cell r="H247" t="str"><v>35MM/2KG</v></cell></row><row r="248"><cell r="A248"><v>387261</v></cell><cell r="B248" t="str"><v>FILETE STEAK MARINADO</v></cell><cell r="C248" t="str"><v>VACUNO</v></cell><cell r="D248" t="str"><v>BRASIL</v></cell><cell r="E248" t="str"><v>FRIBOI</v></cell><cell r="F248" t="str"><v>CONGELADO</v></cell><cell r="G248" t="str"><v>-</v></cell><cell r="H248" t="str"><v>20MM/2KG</v></cell></row><row r="249"><cell r="A249" t="str"><v>F-01</v></cell><cell r="B249" t="str"><v>FILETILLO BLOCK</v></cell><cell r="C249" t="str"><v>POLLO</v></cell><cell r="D249" t="str"><v>BRASIL</v></cell><cell r="E249" t="str"><v>SEARA</v></cell><cell r="F249" t="str"><v>CONGELADO</v></cell><cell r="G249" t="str"><v>-</v></cell><cell r="H249" t="str"><v>7,5KG/B - 2B/C</v></cell></row><row r="250"><cell r="A250" t="str"><v>F-28</v></cell><cell r="B250" t="str"><v>FILETILLO IQF</v></cell><cell r="C250" t="str"><v>POLLO</v></cell><cell r="D250" t="str"><v>BRASIL</v></cell><cell r="E250" t="str"><v>SEARA</v></cell><cell r="F250" t="str"><v>CONGELADO</v></cell><cell r="G250" t="str"><v>-</v></cell><cell r="H250" t="str"><v>0,8KG/B - 16B/C</v></cell></row><row r="251"><cell r="A251" t="str"><v>AEC-06</v></cell><cell r="B251" t="str"><v>FILETITO DE POLLO EMPANIZADO</v></cell><cell r="C251" t="str"><v>POLLO</v></cell><cell r="D251" t="str"><v>BRASIL</v></cell><cell r="E251" t="str"><v>SEARA</v></cell><cell r="F251" t="str"><v>CONGELADO</v></cell><cell r="G251" t="str"><v>-</v></cell><cell r="H251" t="str"><v>0,4KG - 12B/C</v></cell></row><row r="252"><cell r="A252" t="str"><v>F-38</v></cell><cell r="B252" t="str"><v>FILETITOS</v></cell><cell r="C252" t="str"><v>POLLO</v></cell><cell r="D252" t="str"><v>BRASIL</v></cell><cell r="E252" t="str"><v>SEARA</v></cell><cell r="F252" t="str"><v>CONGELADO</v></cell><cell r="G252" t="str"><v>-</v></cell><cell r="H252" t="str"><v>2KG/B - 6B/C</v></cell></row><row r="253"><cell r="A253" t="str"><v>F-99</v></cell><cell r="B253" t="str"><v>FILETITOS BOLSA</v></cell><cell r="C253" t="str"><v>POLLO</v></cell><cell r="D253" t="str"><v>BRASIL</v></cell><cell r="E253" t="str"><v>SEARA</v></cell><cell r="F253" t="str"><v>CONGELADO</v></cell><cell r="G253" t="str"><v>-</v></cell><cell r="H253" t="str"><v>6X2KG</v></cell></row><row r="254"><cell r="A254" t="str"><v>FM-21</v></cell><cell r="B254" t="str"><v>FILETITOS DE PECHUGA IQF</v></cell><cell r="C254" t="str"><v>POLLO</v></cell><cell r="D254" t="str"><v>BRASIL</v></cell><cell r="E254" t="str"><v>SEARA</v></cell><cell r="F254" t="str"><v>CONGELADO</v></cell><cell r="G254" t="str"><v>-</v></cell><cell r="H254" t="str"><v>1KG/B - 12B/C</v></cell></row><row r="255"><cell r="A255"><v>19487</v></cell><cell r="B255" t="str"><v>FILETITOS DE PECHUGA CON CARNE DE COSTILLA</v></cell><cell r="C255" t="str"><v>POLLO</v></cell><cell r="D255" t="str"><v>USA</v></cell><cell r="E255" t="str"><v>PILGRIMS</v></cell><cell r="F255" t="str"><v>CONGELADO</v></cell><cell r="G255" t="str"><v>-</v></cell><cell r="H255" t="str"><v>10LB/B - 4B/C</v></cell></row><row r="256"><cell r="A256" t="str"><v>F-97</v></cell><cell r="B256" t="str"><v>FILETITOS IQF</v></cell><cell r="C256" t="str"><v>POLLO</v></cell><cell r="D256" t="str"><v>BRASIL</v></cell><cell r="E256" t="str"><v>SEARA</v></cell><cell r="F256" t="str"><v>CONGELADO</v></cell><cell r="G256" t="str"><v>-</v></cell><cell r="H256" t="str"><v>1KG/B - 12B/C</v></cell></row><row r="257"><cell r="A257" t="str"><v>F-0001</v></cell><cell r="B257" t="str"><v>FILETITOS IQF</v></cell><cell r="C257" t="str"><v>POLLO</v></cell><cell r="D257" t="str"><v>BRASIL</v></cell><cell r="E257" t="str"><v>FUNDO RIO ALEGRE</v></cell><cell r="F257" t="str"><v>CONGELADO</v></cell><cell r="G257" t="str"><v>-</v></cell><cell r="H257" t="str"><v>4,5KG/B - 2B/C</v></cell></row><row r="258"><cell r="A258" t="str"><v>FMB-03</v></cell><cell r="B258" t="str"><v>FILETITOS IQF</v></cell><cell r="C258" t="str"><v>POLLO</v></cell><cell r="D258" t="str"><v>BRASIL</v></cell><cell r="E258" t="str"><v>BUEN CORTE</v></cell><cell r="F258" t="str"><v>CONGELADO</v></cell><cell r="G258" t="str"><v>-</v></cell><cell r="H258" t="str"><v>1KG/B - 12B/C</v></cell></row><row r="259"><cell r="A259" t="str"><v>F-37</v></cell><cell r="B259" t="str"><v>FILETITOS IQF</v></cell><cell r="C259" t="str"><v>POLLO</v></cell><cell r="D259" t="str"><v>BRASIL</v></cell><cell r="E259" t="str"><v>SEARA</v></cell><cell r="F259" t="str"><v>CONGELADO</v></cell><cell r="G259" t="str"><v>-</v></cell><cell r="H259" t="str"><v>1KG/B - 12B/C</v></cell></row><row r="260"><cell r="A260" t="str"><v>F-39</v></cell><cell r="B260" t="str"><v>FILETITOS BLOCK</v></cell><cell r="C260" t="str"><v>POLLO</v></cell><cell r="D260" t="str"><v>BRASIL</v></cell><cell r="E260" t="str"><v>SEARA</v></cell><cell r="F260" t="str"><v>CONGELADO</v></cell><cell r="G260" t="str"><v>-</v></cell><cell r="H260" t="str"><v>7,5KG/B - 2B/C</v></cell></row><row r="261"><cell r="A261" t="str"><v>IRW-06</v></cell><cell r="B261" t="str"><v>FILETITOS MARINADOS ASADOS</v></cell><cell r="C261" t="str"><v>POLLO</v></cell><cell r="D261" t="str"><v>BRASIL</v></cell><cell r="E261" t="str"><v>SEARA</v></cell><cell r="F261" t="str"><v>CONGELADO</v></cell><cell r="G261" t="str"><v>-</v></cell><cell r="H261" t="str"><v>2,5KG/B - 4B/C</v></cell></row><row r="262"><cell r="A262" t="str"><v>FM-001</v></cell><cell r="B262" t="str"><v>FILETITOS MARINADOS IQF</v></cell><cell r="C262" t="str"><v>POLLO</v></cell><cell r="D262" t="str"><v>BRASIL</v></cell><cell r="E262" t="str"><v>SEARA</v></cell><cell r="F262" t="str"><v>CONGELADO</v></cell><cell r="G262" t="str"><v>-</v></cell><cell r="H262" t="str"><v>1KG/B - 12B/C</v></cell></row><row r="263"><cell r="A263"><v>26201</v></cell><cell r="B263" t="str"><v>FLAT IRON</v></cell><cell r="C263" t="str"><v>VACUNO</v></cell><cell r="D263" t="str"><v>USA</v></cell><cell r="E263" t="str"><v>SWIFT</v></cell><cell r="F263" t="str"><v>ENFRIADO</v></cell><cell r="G263" t="str"><v>SELECT</v></cell><cell r="H263" t="str"><v>1PC/B - 16B/C</v></cell></row><row r="264"><cell r="A264"><v>88705</v></cell><cell r="B264" t="str"><v>FLAT IRON</v></cell><cell r="C264" t="str"><v>VACUNO</v></cell><cell r="D264" t="str"><v>USA</v></cell><cell r="E264" t="str"><v>SWIFT</v></cell><cell r="F264" t="str"><v>CONGELADO</v></cell><cell r="G264" t="str"><v>CHOICE</v></cell><cell r="H264" t="str"><v>1PC/B - 16B/C</v></cell></row><row r="265"><cell r="A265" t="str"><v>FIRIVEA</v></cell><cell r="B265" t="str"><v>FLAT IRON</v></cell><cell r="C265" t="str"><v>VACUNO</v></cell><cell r="D265" t="str"><v>USA/CANADA</v></cell><cell r="E265" t="str"><v>-</v></cell><cell r="F265" t="str"><v>ENFRIADO</v></cell><cell r="G265" t="str"><v>-</v></cell><cell r="H265" t="str"><v>PRODUCTO TERMINADO</v></cell></row><row r="266"><cell r="A266" t="str"><v>AM015</v></cell><cell r="B266" t="str"><v>FRESH TURKEY GROUND</v></cell><cell r="C266" t="str"><v>-</v></cell><cell r="D266" t="str"><v>-</v></cell><cell r="E266" t="str"><v>-</v></cell><cell r="F266" t="str"><v>-</v></cell><cell r="G266" t="str"><v>-</v></cell><cell r="H266" t="str"><v>-</v></cell></row><row r="267"><cell r="A267"><v>1049</v></cell><cell r="B267" t="str"><v>GANSO</v></cell><cell r="C267" t="str"><v>VACUNO</v></cell><cell r="D267" t="str"><v>BRASIL</v></cell><cell r="E267" t="str"><v>FRIBOI</v></cell><cell r="F267" t="str"><v>ENFRIADO</v></cell><cell r="G267" t="str"><v>V</v></cell><cell r="H267" t="str"><v>1PC/B - 4-6B/C</v></cell></row><row r="268"><cell r="A268"><v>367376</v></cell><cell r="B268" t="str"><v>GANSO</v></cell><cell r="C268" t="str"><v>VACUNO</v></cell><cell r="D268" t="str"><v>BRASIL</v></cell><cell r="E268" t="str"><v>FRIBOI</v></cell><cell r="F268" t="str"><v>ENFRIADO</v></cell><cell r="G268" t="str"><v>V</v></cell><cell r="H268" t="str"><v>1PC/B - 3-8B/C</v></cell></row><row r="269"><cell r="A269"><v>388468</v></cell><cell r="B269" t="str"><v>GANSO</v></cell><cell r="C269" t="str"><v>VACUNO</v></cell><cell r="D269" t="str"><v>BRASIL</v></cell><cell r="E269" t="str"><v>FRIBOI BLACK</v></cell><cell r="F269" t="str"><v>CONGELADO</v></cell><cell r="G269" t="str"><v>V</v></cell><cell r="H269" t="str"><v>1PC/B - 4-6B/C</v></cell></row><row r="270"><cell r="A270"><v>382504</v></cell><cell r="B270" t="str"><v>GANSO</v></cell><cell r="C270" t="str"><v>VACUNO</v></cell><cell r="D270" t="str"><v>BRASIL</v></cell><cell r="E270" t="str"><v>FRIBOI</v></cell><cell r="F270" t="str"><v>CONGELADO</v></cell><cell r="G270" t="str"><v>V</v></cell><cell r="H270" t="str"><v>1PC/B - 3-8B/C</v></cell></row><row r="271"><cell r="A271"><v>355364</v></cell><cell r="B271" t="str"><v>GANSO</v></cell><cell r="C271" t="str"><v>VACUNO</v></cell><cell r="D271" t="str"><v>BRASIL</v></cell><cell r="E271" t="str"><v>FRIBOI</v></cell><cell r="F271" t="str"><v>CONGELADO</v></cell><cell r="G271" t="str"><v>V</v></cell><cell r="H271" t="str"><v>1PC/B - 3-8B/C</v></cell></row><row r="272"><cell r="A272"><v>370779</v></cell><cell r="B272" t="str"><v>GANSO COCIDO</v></cell><cell r="C272" t="str"><v>VACUNO</v></cell><cell r="D272" t="str"><v>BRASIL</v></cell><cell r="E272" t="str"><v>FRIBOI</v></cell><cell r="F272" t="str"><v>CONGELADO</v></cell><cell r="G272" t="str"><v>-</v></cell><cell r="H272" t="str"><v>2,5KG/B - 6B/C</v></cell></row><row r="273"><cell r="A273"><v>42165</v></cell><cell r="B273" t="str"><v>GROUND BEEF</v></cell><cell r="C273" t="str"><v>VACUNO M</v></cell><cell r="D273" t="str"><v>USA</v></cell><cell r="E273" t="str"><v>SWIFT</v></cell><cell r="F273" t="str"><v>CONGELADO</v></cell><cell r="G273" t="str"><v>NO ROLL</v></cell><cell r="H273" t="str"><v>1PC/B - 6B/C </v></cell></row><row r="274"><cell r="A274"><v>82199</v></cell><cell r="B274" t="str"><v>GUATA</v></cell><cell r="C274" t="str"><v>VACUNO M</v></cell><cell r="D274" t="str"><v>USA</v></cell><cell r="E274" t="str"><v>SWIFT</v></cell><cell r="F274" t="str"><v>CONGELADO</v></cell><cell r="G274" t="str"><v>-</v></cell><cell r="H274" t="str"><v>1PC/B - 7B/C </v></cell></row><row r="275"><cell r="A275"><v>82683</v></cell><cell r="B275" t="str"><v>GUATA</v></cell><cell r="C275" t="str"><v>VACUNO M</v></cell><cell r="D275" t="str"><v>USA</v></cell><cell r="E275" t="str"><v>SWIFT</v></cell><cell r="F275" t="str"><v>CONGELADO</v></cell><cell r="G275" t="str"><v>-</v></cell><cell r="H275" t="str"><v>2,5LB/B - 8B/C</v></cell></row><row r="276"><cell r="A276"><v>8200</v></cell><cell r="B276" t="str"><v>GUATA IWP</v></cell><cell r="C276" t="str"><v>VACUNO M</v></cell><cell r="D276" t="str"><v>BRASIL</v></cell><cell r="E276" t="str"><v>FRIBOI</v></cell><cell r="F276" t="str"><v>CONGELADO</v></cell><cell r="G276" t="str"><v>-</v></cell><cell r="H276" t="str"><v>1PC/B - 4-8B/C</v></cell></row><row r="277"><cell r="A277"><v>388604</v></cell><cell r="B277" t="str"><v>GUATA SEMICOCIDA BLANQUEADA</v></cell><cell r="C277" t="str"><v>VACUNO M</v></cell><cell r="D277" t="str"><v>BRASIL</v></cell><cell r="E277" t="str"><v>FRIBOI</v></cell><cell r="F277" t="str"><v>CONGELADO</v></cell><cell r="G277" t="str"><v>-</v></cell><cell r="H277" t="str"><v>1PC/B - 12-20B/C</v></cell></row><row r="278"><cell r="A278"><v>384319</v></cell><cell r="B278" t="str"><v>HAMBURGUESA</v></cell><cell r="C278" t="str"><v>PROCESADO</v></cell><cell r="D278" t="str"><v>BRASIL</v></cell><cell r="E278" t="str"><v>FUNDO RIO ALEGRE</v></cell><cell r="F278" t="str"><v>CONGELADO</v></cell><cell r="G278" t="str"><v>-</v></cell><cell r="H278" t="str"><v>12X4X120G</v></cell></row><row r="279"><cell r="A279"><v>365036</v></cell><cell r="B279" t="str"><v>HAMBURGUESA</v></cell><cell r="C279" t="str"><v>PROCESADO</v></cell><cell r="D279" t="str"><v>BRASIL</v></cell><cell r="E279" t="str"><v>FRIBOI</v></cell><cell r="F279" t="str"><v>CONGELADO</v></cell><cell r="G279" t="str"><v>-</v></cell><cell r="H279" t="str"><v>180G/B</v></cell></row><row r="280"><cell r="A280"><v>390686</v></cell><cell r="B280" t="str"><v>HAMBURGUESA</v></cell><cell r="C280" t="str"><v>PROCESADO</v></cell><cell r="D280" t="str"><v>BRASIL</v></cell><cell r="E280" t="str"><v>MATURATTA</v></cell><cell r="F280" t="str"><v>CONGELADO</v></cell><cell r="G280" t="str"><v>-</v></cell><cell r="H280" t="str"><v>120G/B - 36B/C</v></cell></row><row r="281"><cell r="A281"><v>390208</v></cell><cell r="B281" t="str"><v>HAMBURGUESA</v></cell><cell r="C281" t="str"><v>PROCESADO</v></cell><cell r="D281" t="str"><v>BRASIL</v></cell><cell r="E281" t="str"><v>FRIBOI</v></cell><cell r="F281" t="str"><v>CONGELADO</v></cell><cell r="G281" t="str"><v>-</v></cell><cell r="H281" t="str"><v>100G/B - 36B/C</v></cell></row><row r="282"><cell r="A282" t="str"><v>HV-02</v></cell><cell r="B282" t="str"><v>HAMBURGUESA DE SOYA SABOR CARNE</v></cell><cell r="C282" t="str"><v>PROCESADO</v></cell><cell r="D282" t="str"><v>BRASIL</v></cell><cell r="E282" t="str"><v>INCRIVEL</v></cell><cell r="F282" t="str"><v>CONGELADO</v></cell><cell r="G282" t="str"><v>-</v></cell><cell r="H282" t="str"><v>0,226KG/B - 12B/C</v></cell></row><row r="283"><cell r="A283"><v>365038</v></cell><cell r="B283" t="str"><v>HAMBURGUESA PICANTE</v></cell><cell r="C283" t="str"><v>PROCESADO</v></cell><cell r="D283" t="str"><v>BRASIL</v></cell><cell r="E283" t="str"><v>FRIBOI</v></cell><cell r="F283" t="str"><v>CONGELADO</v></cell><cell r="G283" t="str"><v>-</v></cell><cell r="H283" t="str"><v>100G/B - 34B/C</v></cell></row><row r="284"><cell r="A284"><v>391123</v></cell><cell r="B284" t="str"><v>HAMBURGUESA PICANTE JALAPEÑO</v></cell><cell r="C284" t="str"><v>PROCESADO</v></cell><cell r="D284" t="str"><v>BRASIL</v></cell><cell r="E284" t="str"><v>FRIBOI</v></cell><cell r="F284" t="str"><v>CONGELADO</v></cell><cell r="G284" t="str"><v>-</v></cell><cell r="H284" t="str"><v>100G/B - 35B/C</v></cell></row><row r="285"><cell r="A285"><v>82014</v></cell><cell r="B285" t="str"><v>HIGADO</v></cell><cell r="C285" t="str"><v>VACUNO M</v></cell><cell r="D285" t="str"><v>USA</v></cell><cell r="E285" t="str"><v>SWIFT</v></cell><cell r="F285" t="str"><v>CONGELADO</v></cell><cell r="G285" t="str"><v>NO ROLL</v></cell><cell r="H285" t="str"><v>1PC/B - 2B/C </v></cell></row><row r="286"><cell r="A286" t="str"><v>CY1020CKB</v></cell><cell r="B286" t="str"><v>HIGADO</v></cell><cell r="C286" t="str"><v>VACUNO M</v></cell><cell r="D286" t="str"><v>CANADA</v></cell><cell r="E286" t="str"><v>FOUR STAR</v></cell><cell r="F286" t="str"><v>CONGELADO</v></cell><cell r="G286" t="str"><v>-</v></cell><cell r="H286" t="str"><v>1PC/B - 2B/C</v></cell></row><row r="287"><cell r="A287"><v>82554</v></cell><cell r="B287" t="str"><v>HIGADO</v></cell><cell r="C287" t="str"><v>VACUNO M</v></cell><cell r="D287" t="str"><v>USA</v></cell><cell r="E287" t="str"><v>SWIFT</v></cell><cell r="F287" t="str"><v>CONGELADO</v></cell><cell r="G287" t="str"><v>-</v></cell><cell r="H287" t="str"><v>1LB/B - 16B/C</v></cell></row><row r="288"><cell r="A288"><v>82102</v></cell><cell r="B288" t="str"><v>HIGADO (DOBLE)</v></cell><cell r="C288" t="str"><v>VACUNO M</v></cell><cell r="D288" t="str"><v>USA</v></cell><cell r="E288" t="str"><v>SWIFT</v></cell><cell r="F288" t="str"><v>CONGELADO</v></cell><cell r="G288" t="str"><v>-</v></cell><cell r="H288" t="str"><v>1PC/B - 2B/C</v></cell></row><row r="289"><cell r="A289"><v>17014</v></cell><cell r="B289" t="str"><v>HIGADO (PACK DOBLE)</v></cell><cell r="C289" t="str"><v>VACUNO M</v></cell><cell r="D289" t="str"><v>USA</v></cell><cell r="E289" t="str"><v>FOUR STAR</v></cell><cell r="F289" t="str"><v>CONGELADO</v></cell><cell r="G289" t="str"><v>NO ROLL</v></cell><cell r="H289" t="str"><v>1PC/B - 2B/C</v></cell></row><row r="290"><cell r="A290"><v>17103</v></cell><cell r="B290" t="str"><v>HIGADO (PACK SIMPLE)</v></cell><cell r="C290" t="str"><v>VACUNO M</v></cell><cell r="D290" t="str"><v>USA</v></cell><cell r="E290" t="str"><v>FOUR STAR</v></cell><cell r="F290" t="str"><v>CONGELADO</v></cell><cell r="G290" t="str"><v>-</v></cell><cell r="H290" t="str"><v>CAJA DE 60LBS APROXX</v></cell></row><row r="291"><cell r="A291" t="str"><v>CV1019CK9</v></cell><cell r="B291" t="str"><v>HIGADO NOVILLO</v></cell><cell r="C291" t="str"><v>VACUNO M</v></cell><cell r="D291" t="str"><v>CANADA</v></cell><cell r="E291" t="str"><v>BLUE RIBBON</v></cell><cell r="F291" t="str"><v>CONGELADO</v></cell><cell r="G291" t="str"><v>SELECT</v></cell><cell r="H291" t="str"><v>1PC/B - 2B/C</v></cell></row><row r="292"><cell r="A292"><v>968</v></cell><cell r="B292" t="str"><v>HUACHALOMO</v></cell><cell r="C292" t="str"><v>VACUNO</v></cell><cell r="D292" t="str"><v>BRASIL</v></cell><cell r="E292" t="str"><v>FRIBOI</v></cell><cell r="F292" t="str"><v>ENFRIADO</v></cell><cell r="G292" t="str"><v>V</v></cell><cell r="H292" t="str"><v>1PC/B - 3-13B/C</v></cell></row><row r="293"><cell r="A293"><v>362902</v></cell><cell r="B293" t="str"><v>HUACHALOMO</v></cell><cell r="C293" t="str"><v>VACUNO</v></cell><cell r="D293" t="str"><v>BRASIL</v></cell><cell r="E293" t="str"><v>FRIBOI</v></cell><cell r="F293" t="str"><v>CONGELADO</v></cell><cell r="G293" t="str"><v>V</v></cell><cell r="H293" t="str"><v>1PC/B - 12-20B/C</v></cell></row><row r="294"><cell r="A294"><v>390053</v></cell><cell r="B294" t="str"><v>HUACHALOMO</v></cell><cell r="C294" t="str"><v>VACUNO</v></cell><cell r="D294" t="str"><v>BRASIL</v></cell><cell r="E294" t="str"><v>SWIFT</v></cell><cell r="F294" t="str"><v>CONGELADO</v></cell><cell r="G294" t="str"><v>U</v></cell><cell r="H294" t="str"><v>1PC/B - 4-12B/C</v></cell></row><row r="295"><cell r="A295" t="str"><v>HUAPAR</v></cell><cell r="B295" t="str"><v>HUACHALOMO (PORCIONADO)</v></cell><cell r="C295" t="str"><v>VACUNO</v></cell><cell r="D295" t="str"><v>PARAGUAY</v></cell><cell r="E295" t="str"><v>FRIGOCHACO</v></cell><cell r="F295" t="str"><v>ENFRIADO</v></cell><cell r="G295" t="str"><v>-</v></cell><cell r="H295" t="str"><v>N/A</v></cell></row><row r="296"><cell r="A296"><v>379641</v></cell><cell r="B296" t="str"><v>HUACHALOMO EN TROZOS</v></cell><cell r="C296" t="str"><v>VACUNO</v></cell><cell r="D296" t="str"><v>BRASIL</v></cell><cell r="E296" t="str"><v>FRIBOI</v></cell><cell r="F296" t="str"><v>ENFRIADO</v></cell><cell r="G296" t="str"><v>V</v></cell><cell r="H296" t="str"><v>1PC/B - 8-24B/C</v></cell></row><row r="297"><cell r="A297"><v>379675</v></cell><cell r="B297" t="str"><v>HUACHALOMO EN TROZOS</v></cell><cell r="C297" t="str"><v>VACUNO</v></cell><cell r="D297" t="str"><v>BRASIL</v></cell><cell r="E297" t="str"><v>SWIFT</v></cell><cell r="F297" t="str"><v>ENFRIADO</v></cell><cell r="G297" t="str"><v>V</v></cell><cell r="H297" t="str"><v>1PC/B - 10-25B/C</v></cell></row><row r="298"><cell r="A298"><v>365681</v></cell><cell r="B298" t="str"><v>HUACHALOMO EN TROZOS</v></cell><cell r="C298" t="str"><v>VACUNO</v></cell><cell r="D298" t="str"><v>BRASIL</v></cell><cell r="E298" t="str"><v>ANGLO</v></cell><cell r="F298" t="str"><v>ENFRIADO</v></cell><cell r="G298" t="str"><v>V</v></cell><cell r="H298" t="str"><v>1PC/B - 6-30B/C</v></cell></row><row r="299"><cell r="A299" t="str"><v>C0991CHR</v></cell><cell r="B299" t="str"><v>HUESO FEMUR</v></cell><cell r="C299" t="str"><v>VACUNO M</v></cell><cell r="D299" t="str"><v>CANADA</v></cell><cell r="E299" t="str"><v>BLUE RIBBON</v></cell><cell r="F299" t="str"><v>CONGELADO</v></cell><cell r="G299" t="str"><v>-</v></cell><cell r="H299" t="str"><v>24PC/B - 1B/C</v></cell></row><row r="300"><cell r="A300" t="str"><v>HPIAVC8</v></cell><cell r="B300" t="str"><v>HUESO TUETANO</v></cell><cell r="C300" t="str"><v>VACUNO M</v></cell><cell r="D300" t="str"><v>CANADA</v></cell><cell r="E300" t="str"><v>BLUE RIBBON</v></cell><cell r="F300" t="str"><v>CONGELADO</v></cell><cell r="G300" t="str"><v>-</v></cell><cell r="H300" t="str"><v>PRODUCTO TERMINADO</v></cell></row><row r="301"><cell r="A301" t="str"><v>HGB</v></cell><cell r="B301" t="str"><v>HUEVO GRANDE BLANCO</v></cell><cell r="C301" t="str"><v>PROCESADO</v></cell><cell r="D301" t="str"><v>BRASIL</v></cell><cell r="E301" t="str"><v>MANTIQUEIRA</v></cell><cell r="F301" t="str"><v>SECO</v></cell><cell r="G301" t="str"><v>-</v></cell><cell r="H301" t="str"><v>54-61GRS/B - 8-12B/C</v></cell></row><row r="302"><cell r="A302"><v>367115</v></cell><cell r="B302" t="str"><v>INTERCOSTAL</v></cell><cell r="C302" t="str"><v>VACUNO</v></cell><cell r="D302" t="str"><v>BRASIL</v></cell><cell r="E302" t="str"><v>FRIBOI</v></cell><cell r="F302" t="str"><v>ENFRIADO</v></cell><cell r="G302" t="str"><v>V</v></cell><cell r="H302" t="str"><v>1PC/B - 10-25B/C</v></cell></row><row r="303"><cell r="A303"><v>82529</v></cell><cell r="B303" t="str"><v>INTESTINO DELGADO</v></cell><cell r="C303" t="str"><v>VACUNO M</v></cell><cell r="D303" t="str"><v>USA</v></cell><cell r="E303" t="str"><v>SWIFT</v></cell><cell r="F303" t="str"><v>CONGELADO</v></cell><cell r="G303" t="str"><v>-</v></cell><cell r="H303" t="str"><v>3LB/B - 8B/C</v></cell></row><row r="304"><cell r="A304" t="str"><v>JRA-01</v></cell><cell r="B304" t="str"><v>JAMON COCIDO</v></cell><cell r="C304" t="str"><v>PROCESADO</v></cell><cell r="D304" t="str"><v>BRASIL</v></cell><cell r="E304" t="str"><v>SEARA</v></cell><cell r="F304" t="str"><v>ENFRIADO</v></cell><cell r="G304" t="str"><v>-</v></cell><cell r="H304" t="str"><v>1PC/B - 2B/C</v></cell></row><row r="305"><cell r="A305"><v>999982</v></cell><cell r="B305" t="str"><v>JAMON PIERNA</v></cell><cell r="C305" t="str"><v>PROCESADO</v></cell><cell r="D305" t="str"><v>BRASIL</v></cell><cell r="E305" t="str"><v>SEARA</v></cell><cell r="F305" t="str"><v>ENFRIADO</v></cell><cell r="G305" t="str"><v>-</v></cell><cell r="H305" t="str"><v>BOLSA</v></cell></row><row r="306"><cell r="A306" t="str"><v>JAM-01</v></cell><cell r="B306" t="str"><v>JAMON PIERNA</v></cell><cell r="C306" t="str"><v>PROCESADO</v></cell><cell r="D306" t="str"><v>BRASIL</v></cell><cell r="E306" t="str"><v>SEARA</v></cell><cell r="F306" t="str"><v>ENFRIADO</v></cell><cell r="G306" t="str"><v>-</v></cell><cell r="H306" t="str"><v>1PC/B - 4B/C</v></cell></row><row r="307"><cell r="A307"><v>951701</v></cell><cell r="B307" t="str"><v>JAMON SANDWICH</v></cell><cell r="C307" t="str"><v>PROCESADO</v></cell><cell r="D307" t="str"><v>BRASIL</v></cell><cell r="E307" t="str"><v>LEBON</v></cell><cell r="F307" t="str"><v>ENFRIADO</v></cell><cell r="G307" t="str"><v>-</v></cell><cell r="H307" t="str"><v>1PC/B - 6B/C</v></cell></row><row r="308"><cell r="A308" t="str"><v>AM016</v></cell><cell r="B308" t="str"><v>JUMBO PLANT DOG</v></cell><cell r="C308" t="str"><v>-</v></cell><cell r="D308" t="str"><v>-</v></cell><cell r="E308" t="str"><v>-</v></cell><cell r="F308" t="str"><v>-</v></cell><cell r="G308" t="str"><v>-</v></cell><cell r="H308" t="str"><v>-</v></cell></row><row r="309"><cell r="A309"><v>82426</v></cell><cell r="B309" t="str"><v>LENGUA</v></cell><cell r="C309" t="str"><v>VACUNO M</v></cell><cell r="D309" t="str"><v>USA</v></cell><cell r="E309" t="str"><v>SWIFT</v></cell><cell r="F309" t="str"><v>CONGELADO</v></cell><cell r="G309" t="str"><v>-</v></cell><cell r="H309" t="str"><v>1PC/B - 4B/C</v></cell></row><row r="310"><cell r="A310" t="str"><v>LBL-11</v></cell><cell r="B310" t="str"><v>LOMO CENTRO</v></cell><cell r="C310" t="str"><v>CERDO</v></cell><cell r="D310" t="str"><v>BRASIL</v></cell><cell r="E310" t="str"><v>SEARA</v></cell><cell r="F310" t="str"><v>CONGELADO</v></cell><cell r="G310" t="str"><v>-</v></cell><cell r="H310" t="str"><v>1PC/B - 4-7B/C</v></cell></row><row r="311"><cell r="A311" t="str"><v>LBL102</v></cell><cell r="B311" t="str"><v>LOMO CENTRO</v></cell><cell r="C311" t="str"><v>CERDO</v></cell><cell r="D311" t="str"><v>BRASIL</v></cell><cell r="E311" t="str"><v>SEARA</v></cell><cell r="F311" t="str"><v>CONGELADO</v></cell><cell r="G311" t="str"><v>-</v></cell><cell r="H311" t="str"><v>1PC/B - 4-7B/C</v></cell></row><row r="312"><cell r="A312" t="str"><v>LBB-01</v></cell><cell r="B312" t="str"><v>LOMO CON BARBECUE</v></cell><cell r="C312" t="str"><v>CERDO</v></cell><cell r="D312" t="str"><v>BRASIL</v></cell><cell r="E312" t="str"><v>SEARA GOURMET</v></cell><cell r="F312" t="str"><v>CONGELADO</v></cell><cell r="G312" t="str"><v>-</v></cell><cell r="H312" t="str"><v>1KG/B - 6B/C</v></cell></row><row r="313"><cell r="A313"><v>25324</v></cell><cell r="B313" t="str"><v>LOMO KANSAS CITY</v></cell><cell r="C313" t="str"><v>CERDO</v></cell><cell r="D313" t="str"><v>USA</v></cell><cell r="E313" t="str"><v>ADAPTABLE MEALS</v></cell><cell r="F313" t="str"><v>CONGELADO</v></cell><cell r="G313" t="str"><v>-</v></cell><cell r="H313" t="str"><v>1PC/B - 9B/C</v></cell></row><row r="314"><cell r="A314"><v>60735</v></cell><cell r="B314" t="str"><v>LOMO LAMINADO</v></cell><cell r="C314" t="str"><v>CERDO</v></cell><cell r="D314" t="str"><v>BRASIL</v></cell><cell r="E314" t="str"><v>SEARA GOURMET</v></cell><cell r="F314" t="str"><v>CONGELADO</v></cell><cell r="G314" t="str"><v>-</v></cell><cell r="H314" t="str"><v>1KG/B - 6B/C</v></cell></row><row r="315"><cell r="A315"><v>1047</v></cell><cell r="B315" t="str"><v>LOMO LISO</v></cell><cell r="C315" t="str"><v>VACUNO</v></cell><cell r="D315" t="str"><v>BRASIL</v></cell><cell r="E315" t="str"><v>FRIBOI</v></cell><cell r="F315" t="str"><v>ENFRIADO</v></cell><cell r="G315" t="str"><v>V</v></cell><cell r="H315" t="str"><v>1PC/B - 3-6B/C</v></cell></row><row r="316"><cell r="A316"><v>3632</v></cell><cell r="B316" t="str"><v>LOMO LISO</v></cell><cell r="C316" t="str"><v>VACUNO</v></cell><cell r="D316" t="str"><v>BRASIL</v></cell><cell r="E316"><v>1953</v></cell><cell r="F316" t="str"><v>CONGELADO</v></cell><cell r="G316" t="str"><v>V</v></cell><cell r="H316" t="str"><v>1PC/B - 3-5B/C</v></cell></row><row r="317"><cell r="A317"><v>34810</v></cell><cell r="B317" t="str"><v>LOMO LISO</v></cell><cell r="C317" t="str"><v>VACUNO</v></cell><cell r="D317" t="str"><v>USA</v></cell><cell r="E317" t="str"><v>SWIFT</v></cell><cell r="F317" t="str"><v>CONGELADO</v></cell><cell r="G317" t="str"><v>SELECT</v></cell><cell r="H317" t="str"><v>1PC/B - 6B/C </v></cell></row><row r="318"><cell r="A318"><v>90810</v></cell><cell r="B318" t="str"><v>LOMO LISO</v></cell><cell r="C318" t="str"><v>VACUNO</v></cell><cell r="D318" t="str"><v>USA</v></cell><cell r="E318" t="str"><v>CAB</v></cell><cell r="F318" t="str"><v>CONGELADO</v></cell><cell r="G318" t="str"><v>CHOICE</v></cell><cell r="H318" t="str"><v>1PC/B - 6B/C</v></cell></row><row r="319"><cell r="A319"><v>93310</v></cell><cell r="B319" t="str"><v>LOMO LISO</v></cell><cell r="C319" t="str"><v>VACUNO</v></cell><cell r="D319" t="str"><v>USA</v></cell><cell r="E319" t="str"><v>CAB</v></cell><cell r="F319" t="str"><v>CONGELADO</v></cell><cell r="G319" t="str"><v>PRIME</v></cell><cell r="H319" t="str"><v>1PC/B - 6B/C</v></cell></row><row r="320"><cell r="A320"><v>15000119</v></cell><cell r="B320" t="str"><v>LOMO LISO</v></cell><cell r="C320" t="str"><v>VACUNO</v></cell><cell r="D320" t="str"><v>USA</v></cell><cell r="E320" t="str"><v>-</v></cell><cell r="F320" t="str"><v>ENFRIADO</v></cell><cell r="G320" t="str"><v>-</v></cell><cell r="H320" t="str"><v>PRODUCTO TERMINADO</v></cell></row><row r="321"><cell r="A321" t="str"><v>C4227AWR</v></cell><cell r="B321" t="str"><v>LOMO LISO</v></cell><cell r="C321" t="str"><v>VACUNO</v></cell><cell r="D321" t="str"><v>CANADA</v></cell><cell r="E321" t="str"><v>BLUE RIBBON</v></cell><cell r="F321" t="str"><v>CONGELADO</v></cell><cell r="G321" t="str"><v>AAA</v></cell><cell r="H321" t="str"><v>1PC/B - 3B/C</v></cell></row><row r="322"><cell r="A322"><v>389404</v></cell><cell r="B322" t="str"><v>LOMO LISO</v></cell><cell r="C322" t="str"><v>VACUNO</v></cell><cell r="D322" t="str"><v>BRASIL</v></cell><cell r="E322" t="str"><v>FRIBOI BLACK</v></cell><cell r="F322" t="str"><v>CONGELADO</v></cell><cell r="G322" t="str"><v>V</v></cell><cell r="H322" t="str"><v>1PC/B - 3-5B/C</v></cell></row><row r="323"><cell r="A323"><v>88310</v></cell><cell r="B323" t="str"><v>LOMO LISO</v></cell><cell r="C323" t="str"><v>VACUNO</v></cell><cell r="D323" t="str"><v>USA</v></cell><cell r="E323" t="str"><v>5 STAR</v></cell><cell r="F323" t="str"><v>CONGELADO</v></cell><cell r="G323" t="str"><v>CHOICE</v></cell><cell r="H323" t="str"><v>1PC/B - 6B/C</v></cell></row><row r="324"><cell r="A324" t="str"><v>C4276AHR</v></cell><cell r="B324" t="str"><v>LOMO LISO</v></cell><cell r="C324" t="str"><v>VACUNO</v></cell><cell r="D324" t="str"><v>CANADA</v></cell><cell r="E324" t="str"><v>CANADIAN DIAMOND BLACK ANGUS</v></cell><cell r="F324" t="str"><v>CONGELADO</v></cell><cell r="G324" t="str"><v>AAA</v></cell><cell r="H324" t="str"><v>1PC/B - 5B/C</v></cell></row><row r="325"><cell r="A325" t="str"><v>C4227AW5R</v></cell><cell r="B325" t="str"><v>LOMO LISO</v></cell><cell r="C325" t="str"><v>VACUNO</v></cell><cell r="D325" t="str"><v>CANADA</v></cell><cell r="E325" t="str"><v>CANADIAN DIAMOND BLACK ANGUS</v></cell><cell r="F325" t="str"><v>CONGELADO</v></cell><cell r="G325" t="str"><v>AAA</v></cell><cell r="H325" t="str"><v>1PC/B - 3B/C</v></cell></row><row r="326"><cell r="A326" t="str"><v>S4220AHR</v></cell><cell r="B326" t="str"><v>LOMO LISO</v></cell><cell r="C326" t="str"><v>VACUNO</v></cell><cell r="D326" t="str"><v>CANADA</v></cell><cell r="E326" t="str"><v>CLEAR RIVER FARMS</v></cell><cell r="F326" t="str"><v>CONGELADO</v></cell><cell r="G326" t="str"><v>NO ROLL</v></cell><cell r="H326" t="str"><v>1PC/B - 3B/C</v></cell></row><row r="327"><cell r="A327"><v>10810</v></cell><cell r="B327" t="str"><v>LOMO LISO</v></cell><cell r="C327" t="str"><v>VACUNO</v></cell><cell r="D327" t="str"><v>USA</v></cell><cell r="E327" t="str"><v>SWIFT</v></cell><cell r="F327" t="str"><v>ENFRIADO</v></cell><cell r="G327" t="str"><v>PRIME</v></cell><cell r="H327" t="str"><v>1PC/B - 6B/C</v></cell></row><row r="328"><cell r="A328" t="str"><v>L20BVCA</v></cell><cell r="B328" t="str"><v>LOMO LISO (BIFE)</v></cell><cell r="C328" t="str"><v>VACUNO</v></cell><cell r="D328" t="str"><v>USA/CANADA</v></cell><cell r="E328" t="str"><v>-</v></cell><cell r="F328" t="str"><v>CONGELADO</v></cell><cell r="G328" t="str"><v>-</v></cell><cell r="H328" t="str"><v>CAJA 7,5KG APROXX</v></cell></row><row r="329"><cell r="A329" t="str"><v>LOLPAR</v></cell><cell r="B329" t="str"><v>LOMO LISO (PORCIONADO)</v></cell><cell r="C329" t="str"><v>VACUNO</v></cell><cell r="D329" t="str"><v>PARAGUAY</v></cell><cell r="E329" t="str"><v>FRIGOCHACO</v></cell><cell r="F329" t="str"><v>ENFRIADO</v></cell><cell r="G329" t="str"><v>-</v></cell><cell r="H329" t="str"><v>N/A</v></cell></row><row r="330"><cell r="A330" t="str"><v>LLAIVEM</v></cell><cell r="B330" t="str"><v>LOMO LISO (TROZOS)</v></cell><cell r="C330" t="str"><v>VACUNO</v></cell><cell r="D330" t="str"><v>USA/CANADA</v></cell><cell r="E330" t="str"><v>-</v></cell><cell r="F330" t="str"><v>CONGELADO</v></cell><cell r="G330" t="str"><v>-</v></cell><cell r="H330" t="str"><v>CAJA 10,5KG APROXX</v></cell></row><row r="331"><cell r="A331"><v>352303</v></cell><cell r="B331" t="str"><v>LOMO LISO (TROZOS)</v></cell><cell r="C331" t="str"><v>VACUNO</v></cell><cell r="D331" t="str"><v>BRASIL</v></cell><cell r="E331" t="str"><v>SWIFT</v></cell><cell r="F331" t="str"><v>ENFRIADO</v></cell><cell r="G331" t="str"><v>V</v></cell><cell r="H331" t="str"><v>1PC/B - 9-17B/C</v></cell></row><row r="332"><cell r="A332"><v>4855</v></cell><cell r="B332" t="str"><v>LOMO LISO 3,5KG UP</v></cell><cell r="C332" t="str"><v>VACUNO</v></cell><cell r="D332" t="str"><v>BRASIL</v></cell><cell r="E332" t="str"><v>FRIBOI</v></cell><cell r="F332" t="str"><v>CONGELADO</v></cell><cell r="G332" t="str"><v>V</v></cell><cell r="H332" t="str"><v>1PC/B - 3-5B/C</v></cell></row><row r="333"><cell r="A333"><v>387639</v></cell><cell r="B333" t="str"><v>LOMO LISO BISTEC MARINADO</v></cell><cell r="C333" t="str"><v>VACUNO</v></cell><cell r="D333" t="str"><v>BRASIL</v></cell><cell r="E333" t="str"><v>FRIBOI</v></cell><cell r="F333" t="str"><v>CONGELADO</v></cell><cell r="G333" t="str"><v>-</v></cell><cell r="H333" t="str"><v>-</v></cell></row><row r="334"><cell r="A334"><v>388149</v></cell><cell r="B334" t="str"><v>LOMO LISO EN TROZOS</v></cell><cell r="C334" t="str"><v>VACUNO</v></cell><cell r="D334" t="str"><v>BRASIL</v></cell><cell r="E334" t="str"><v>MATURATTA</v></cell><cell r="F334" t="str"><v>CONGELADO</v></cell><cell r="G334" t="str"><v>V</v></cell><cell r="H334" t="str"><v>1PC/B - 12B/C</v></cell></row><row r="335"><cell r="A335"><v>388150</v></cell><cell r="B335" t="str"><v>LOMO LISO MADURADO</v></cell><cell r="C335" t="str"><v>VACUNO</v></cell><cell r="D335" t="str"><v>BRASIL</v></cell><cell r="E335" t="str"><v>DO CHEF</v></cell><cell r="F335" t="str"><v>CONGELADO</v></cell><cell r="G335" t="str"><v>V</v></cell><cell r="H335" t="str"><v>1PC/B - 3-5B/C</v></cell></row><row r="336"><cell r="A336"><v>1120766</v></cell><cell r="B336" t="str"><v>LOMO LISO PORCIONADO</v></cell><cell r="C336" t="str"><v>VACUNO</v></cell><cell r="D336" t="str"><v>VARIABLE</v></cell><cell r="E336" t="str"><v>VARIABLE</v></cell><cell r="F336" t="str"><v>ENFRIADO</v></cell><cell r="G336" t="str"><v>-</v></cell><cell r="H336" t="str"><v>PRODUCTO TERMINADO</v></cell></row><row r="337"><cell r="A337"><v>55820</v></cell><cell r="B337" t="str"><v>LOMO N.2</v></cell><cell r="C337" t="str"><v>CERDO</v></cell><cell r="D337" t="str"><v>USA</v></cell><cell r="E337" t="str"><v>SWIFT</v></cell><cell r="F337" t="str"><v>CONGELADO</v></cell><cell r="G337" t="str"><v>-</v></cell><cell r="H337" t="str"><v>1PC/B - 6B/C</v></cell></row><row r="338"><cell r="A338" t="str"><v>LBL-38</v></cell><cell r="B338" t="str"><v>LOMO PORCIONADO</v></cell><cell r="C338" t="str"><v>CERDO</v></cell><cell r="D338" t="str"><v>BRASIL</v></cell><cell r="E338" t="str"><v>SEARA</v></cell><cell r="F338" t="str"><v>CONGELADO</v></cell><cell r="G338" t="str"><v>-</v></cell><cell r="H338" t="str"><v>0,7-1KG/B - 18-22KG/C</v></cell></row><row r="339"><cell r="A339"><v>4958</v></cell><cell r="B339" t="str"><v>LOMO VETADO</v></cell><cell r="C339" t="str"><v>VACUNO</v></cell><cell r="D339" t="str"><v>BRASIL</v></cell><cell r="E339"><v>1953</v></cell><cell r="F339" t="str"><v>CONGELADO</v></cell><cell r="G339" t="str"><v>V</v></cell><cell r="H339" t="str"><v>1PC/B - 8-16B/C</v></cell></row><row r="340"><cell r="A340"><v>389406</v></cell><cell r="B340" t="str"><v>LOMO VETADO</v></cell><cell r="C340" t="str"><v>VACUNO</v></cell><cell r="D340" t="str"><v>BRASIL</v></cell><cell r="E340" t="str"><v>FRIBOI BLACK</v></cell><cell r="F340" t="str"><v>CONGELADO</v></cell><cell r="G340" t="str"><v>V</v></cell><cell r="H340" t="str"><v>1PC/B - 6-12B/C</v></cell></row><row r="341"><cell r="A341"><v>354942</v></cell><cell r="B341" t="str"><v>LOMO VETADO 1KG UP</v></cell><cell r="C341" t="str"><v>VACUNO</v></cell><cell r="D341" t="str"><v>BRASIL</v></cell><cell r="E341" t="str"><v>FRIBOI</v></cell><cell r="F341" t="str"><v>CONGELADO</v></cell><cell r="G341" t="str"><v>V</v></cell><cell r="H341" t="str"><v>1PC/B - 8-12B/C</v></cell></row><row r="342"><cell r="A342"><v>88127</v></cell><cell r="B342" t="str"><v>LOMO VETADO</v></cell><cell r="C342" t="str"><v>VACUNO</v></cell><cell r="D342" t="str"><v>USA</v></cell><cell r="E342" t="str"><v>5 STAR</v></cell><cell r="F342" t="str"><v>ENFRIADO</v></cell><cell r="G342" t="str"><v>CHOICE</v></cell><cell r="H342" t="str"><v>1PC/B - 5B/C</v></cell></row><row r="343"><cell r="A343" t="str"><v>C2146AHR</v></cell><cell r="B343" t="str"><v>LOMO VETADO</v></cell><cell r="C343" t="str"><v>VACUNO</v></cell><cell r="D343" t="str"><v>CANADA</v></cell><cell r="E343" t="str"><v>CANADIAN DIAMOND BLACK ANGUS</v></cell><cell r="F343" t="str"><v>CONGELADO</v></cell><cell r="G343" t="str"><v>AAA</v></cell><cell r="H343" t="str"><v>1PC/B - 3B/C</v></cell></row><row r="344"><cell r="A344"><v>355789</v></cell><cell r="B344" t="str"><v>LOMO VETADO</v></cell><cell r="C344" t="str"><v>VACUNO</v></cell><cell r="D344" t="str"><v>BRASIL</v></cell><cell r="E344" t="str"><v>FRIBOI</v></cell><cell r="F344" t="str"><v>ENFRIADO</v></cell><cell r="G344" t="str"><v>V</v></cell><cell r="H344" t="str"><v>1PC/B - 5-20B/C</v></cell></row><row r="345"><cell r="A345" t="str"><v>S2140AHR</v></cell><cell r="B345" t="str"><v>LOMO VETADO</v></cell><cell r="C345" t="str"><v>VACUNO</v></cell><cell r="D345" t="str"><v>CANADA</v></cell><cell r="E345" t="str"><v>CLEAR RIVER FARMS</v></cell><cell r="F345" t="str"><v>CONGELADO</v></cell><cell r="G345" t="str"><v>NO ROLL</v></cell><cell r="H345" t="str"><v>1PC/B - 3B/C</v></cell></row><row r="346"><cell r="A346"><v>12124</v></cell><cell r="B346" t="str"><v>LOMO VETADO</v></cell><cell r="C346" t="str"><v>VACUNO</v></cell><cell r="D346" t="str"><v>USA</v></cell><cell r="E346" t="str"><v>SWIFT</v></cell><cell r="F346" t="str"><v>ENFRIADO</v></cell><cell r="G346" t="str"><v>PRIME</v></cell><cell r="H346" t="str"><v>1PC/B - 2B/C</v></cell></row><row r="347"><cell r="A347" t="str"><v>LOVPAR</v></cell><cell r="B347" t="str"><v>LOMO VETADO (PORCIONADO)</v></cell><cell r="C347" t="str"><v>VACUNO</v></cell><cell r="D347" t="str"><v>PARAGUAY</v></cell><cell r="E347" t="str"><v>FRIGOCHACO</v></cell><cell r="F347" t="str"><v>ENFRIADO</v></cell><cell r="G347" t="str"><v>-</v></cell><cell r="H347" t="str"><v>N/A</v></cell></row><row r="348"><cell r="A348"><v>390030</v></cell><cell r="B348" t="str"><v>LOMO VETADO 1KG UP</v></cell><cell r="C348" t="str"><v>VACUNO</v></cell><cell r="D348" t="str"><v>BRASIL</v></cell><cell r="E348" t="str"><v>SWIFT</v></cell><cell r="F348" t="str"><v>CONGELADO</v></cell><cell r="G348" t="str"><v>U</v></cell><cell r="H348" t="str"><v>1PC/B - 6-15B/C</v></cell></row><row r="349"><cell r="A349"><v>21090</v></cell><cell r="B349" t="str"><v>LOMO VETADO C/H</v></cell><cell r="C349" t="str"><v>VACUNO</v></cell><cell r="D349" t="str"><v>USA</v></cell><cell r="E349" t="str"><v>SWIFT</v></cell><cell r="F349" t="str"><v>CONGELADO</v></cell><cell r="G349" t="str"><v>CHOICE</v></cell><cell r="H349" t="str"><v>1PC/B - 3B/C</v></cell></row><row r="350"><cell r="A350"><v>90098</v></cell><cell r="B350" t="str"><v>LOMO VETADO C/H</v></cell><cell r="C350" t="str"><v>VACUNO</v></cell><cell r="D350" t="str"><v>USA</v></cell><cell r="E350" t="str"><v>CAB</v></cell><cell r="F350" t="str"><v>CONGELADO</v></cell><cell r="G350" t="str"><v>CHOICE</v></cell><cell r="H350" t="str"><v>1PC/B - 4B/C</v></cell></row><row r="351"><cell r="A351" t="str"><v>C2344AHR</v></cell><cell r="B351" t="str"><v>LOMO VETADO C/H</v></cell><cell r="C351" t="str"><v>VACUNO</v></cell><cell r="D351" t="str"><v>CANADA</v></cell><cell r="E351" t="str"><v>BLUE RIBBON</v></cell><cell r="F351" t="str"><v>CONGELADO</v></cell><cell r="G351" t="str"><v>AA</v></cell><cell r="H351" t="str"><v>1PC/B - 3B/C</v></cell></row><row r="352"><cell r="A352" t="str"><v>CBSBVC8</v></cell><cell r="B352" t="str"><v>LOMO VETADO C/H</v></cell><cell r="C352" t="str"><v>VACUNO</v></cell><cell r="D352" t="str"><v>USA/CANADA</v></cell><cell r="E352" t="str"><v>VARIABLE</v></cell><cell r="F352" t="str"><v>CONGELADO</v></cell><cell r="G352" t="str"><v>-</v></cell><cell r="H352" t="str"><v>CAJA 8KG APROXX</v></cell></row><row r="353"><cell r="A353" t="str"><v>C2027AHR</v></cell><cell r="B353" t="str"><v>TOMAHAWK</v></cell><cell r="C353" t="str"><v>VACUNO</v></cell><cell r="D353" t="str"><v>CANADA</v></cell><cell r="E353" t="str"><v>BLUE RIBBON</v></cell><cell r="F353" t="str"><v>CONGELADO</v></cell><cell r="G353" t="str"><v>AAA</v></cell><cell r="H353" t="str"><v>1PC/B - 2B/C</v></cell></row><row r="354"><cell r="A354"><v>379659</v></cell><cell r="B354" t="str"><v>LOMO VETADO EN TROZOS</v></cell><cell r="C354" t="str"><v>VACUNO</v></cell><cell r="D354" t="str"><v>BRASIL</v></cell><cell r="E354" t="str"><v>FRIBOI</v></cell><cell r="F354" t="str"><v>ENFRIADO</v></cell><cell r="G354" t="str"><v>V</v></cell><cell r="H354" t="str"><v>1PC/B - 6-20B/C</v></cell></row><row r="355"><cell r="A355"><v>388147</v></cell><cell r="B355" t="str"><v>LOMO VETADO EN TROZOS</v></cell><cell r="C355" t="str"><v>VACUNO</v></cell><cell r="D355" t="str"><v>BRASIL</v></cell><cell r="E355" t="str"><v>MATURATTA</v></cell><cell r="F355" t="str"><v>CONGELADO</v></cell><cell r="G355" t="str"><v>V</v></cell><cell r="H355" t="str"><v>1PC/B - 12B/C</v></cell></row><row r="356"><cell r="A356"><v>379681</v></cell><cell r="B356" t="str"><v>LOMO VETADO EN TROZOS</v></cell><cell r="C356" t="str"><v>VACUNO</v></cell><cell r="D356" t="str"><v>BRASIL</v></cell><cell r="E356" t="str"><v>SWIFT</v></cell><cell r="F356" t="str"><v>ENFRIADO</v></cell><cell r="G356" t="str"><v>V</v></cell><cell r="H356" t="str"><v>1PC/B - 6-24B/C</v></cell></row><row r="357"><cell r="A357"><v>357610</v></cell><cell r="B357" t="str"><v>LOMO VETADO EN TROZOS</v></cell><cell r="C357" t="str"><v>VACUNO</v></cell><cell r="D357" t="str"><v>BRASIL</v></cell><cell r="E357" t="str"><v>ANGLO</v></cell><cell r="F357" t="str"><v>ENFRIADO</v></cell><cell r="G357" t="str"><v>V</v></cell><cell r="H357" t="str"><v>1PC/B - 12-18B/C</v></cell></row><row r="358"><cell r="A358"><v>389551</v></cell><cell r="B358" t="str"><v>LOMO VETADO MADURADO</v></cell><cell r="C358" t="str"><v>VACUNO</v></cell><cell r="D358" t="str"><v>BRASIL</v></cell><cell r="E358" t="str"><v>FRIBOI</v></cell><cell r="F358" t="str"><v>CONGELADO</v></cell><cell r="G358" t="str"><v>V</v></cell><cell r="H358" t="str"><v>1PC/B - 4-15B/C</v></cell></row><row r="359"><cell r="A359"><v>20124</v></cell><cell r="B359" t="str"><v>LOMO VETADO S/H</v></cell><cell r="C359" t="str"><v>VACUNO</v></cell><cell r="D359" t="str"><v>USA</v></cell><cell r="E359" t="str"><v>SWIFT</v></cell><cell r="F359" t="str"><v>CONGELADO</v></cell><cell r="G359" t="str"><v>CHOICE</v></cell><cell r="H359" t="str"><v>1PC/B - 5B/C</v></cell></row><row r="360"><cell r="A360"><v>34123</v></cell><cell r="B360" t="str"><v>LOMO VETADO S/H</v></cell><cell r="C360" t="str"><v>VACUNO</v></cell><cell r="D360" t="str"><v>USA</v></cell><cell r="E360" t="str"><v>SWIFT</v></cell><cell r="F360" t="str"><v>CONGELADO</v></cell><cell r="G360" t="str"><v>SELECT</v></cell><cell r="H360" t="str"><v>1PC/B - 5B/C</v></cell></row><row r="361"><cell r="A361"><v>34124</v></cell><cell r="B361" t="str"><v>LOMO VETADO S/H</v></cell><cell r="C361" t="str"><v>VACUNO</v></cell><cell r="D361" t="str"><v>USA</v></cell><cell r="E361" t="str"><v>SWIFT</v></cell><cell r="F361" t="str"><v>CONGELADO</v></cell><cell r="G361" t="str"><v>SELECT</v></cell><cell r="H361" t="str"><v>1PC/B - 5B/C</v></cell></row><row r="362"><cell r="A362"><v>90123</v></cell><cell r="B362" t="str"><v>LOMO VETADO S/H</v></cell><cell r="C362" t="str"><v>VACUNO</v></cell><cell r="D362" t="str"><v>USA</v></cell><cell r="E362" t="str"><v>CAB</v></cell><cell r="F362" t="str"><v>CONGELADO</v></cell><cell r="G362" t="str"><v>CHOICE</v></cell><cell r="H362" t="str"><v>1PC/B - 6B/C</v></cell></row><row r="363"><cell r="A363"><v>90124</v></cell><cell r="B363" t="str"><v>LOMO VETADO S/H</v></cell><cell r="C363" t="str"><v>VACUNO</v></cell><cell r="D363" t="str"><v>USA</v></cell><cell r="E363" t="str"><v>CAB</v></cell><cell r="F363" t="str"><v>CONGELADO</v></cell><cell r="G363" t="str"><v>CHOICE</v></cell><cell r="H363" t="str"><v>1PC/B - 5B/C</v></cell></row><row r="364"><cell r="A364" t="str"><v>SPS-15</v></cell><cell r="B364" t="str"><v>LONGANIZA COCIDA Y AHUMADA</v></cell><cell r="C364" t="str"><v>PROCESADO</v></cell><cell r="D364" t="str"><v>BRASIL</v></cell><cell r="E364" t="str"><v>SEARA</v></cell><cell r="F364" t="str"><v>ENFRIADO</v></cell><cell r="G364" t="str"><v>-</v></cell><cell r="H364" t="str"><v>CAJA 9KG</v></cell></row><row r="365"><cell r="A365" t="str"><v>SPS-101</v></cell><cell r="B365" t="str"><v>LONGANIZA COCIDA Y AHUMADA 70G</v></cell><cell r="C365" t="str"><v>CERDO</v></cell><cell r="D365" t="str"><v>BRASIL</v></cell><cell r="E365" t="str"><v>SEARA</v></cell><cell r="F365" t="str"><v>CONGELADO</v></cell><cell r="G365" t="str"><v>-</v></cell><cell r="H365" t="str"><v>70G X 5 X 28</v></cell></row><row r="366"><cell r="A366" t="str"><v>AM017</v></cell><cell r="B366" t="str"><v>LONGANIZA DE CERDO COCIDA Y AHUMADA</v></cell><cell r="C366" t="str"><v>-</v></cell><cell r="D366" t="str"><v>-</v></cell><cell r="E366" t="str"><v>-</v></cell><cell r="F366" t="str"><v>-</v></cell><cell r="G366" t="str"><v>-</v></cell><cell r="H366" t="str"><v>-</v></cell></row><row r="367"><cell r="A367" t="str"><v>MTC-03</v></cell><cell r="B367" t="str"><v>MALAYA</v></cell><cell r="C367" t="str"><v>CERDO</v></cell><cell r="D367" t="str"><v>BRASIL</v></cell><cell r="E367" t="str"><v>LEBON</v></cell><cell r="F367" t="str"><v>CONGELADO</v></cell><cell r="G367" t="str"><v>-</v></cell><cell r="H367" t="str"><v>1PC/B - 21B/C</v></cell></row><row r="368"><cell r="A368" t="str"><v>MTC-06</v></cell><cell r="B368" t="str"><v>MALAYA</v></cell><cell r="C368" t="str"><v>CERDO</v></cell><cell r="D368" t="str"><v>BRASIL</v></cell><cell r="E368" t="str"><v>CUISINE & CO</v></cell><cell r="F368" t="str"><v>CONGELADO</v></cell><cell r="G368" t="str"><v>-</v></cell><cell r="H368" t="str"><v>1-2PC/B - 21B/C</v></cell></row><row r="369"><cell r="A369"><v>358958</v></cell><cell r="B369" t="str"><v>MANUFACTURA DELANTERO</v></cell><cell r="C369" t="str"><v>VACUNO</v></cell><cell r="D369" t="str"><v>BRASIL</v></cell><cell r="E369" t="str"><v>FRIBOI</v></cell><cell r="F369" t="str"><v>CONGELADO</v></cell><cell r="G369" t="str"><v>V</v></cell><cell r="H369" t="str"><v>1PC/B - 1B/C</v></cell></row><row r="370"><cell r="A370"><v>1087</v></cell><cell r="B370" t="str"><v>MANUFACTURA DELANTERO</v></cell><cell r="C370" t="str"><v>VACUNO</v></cell><cell r="D370" t="str"><v>BRASIL</v></cell><cell r="E370" t="str"><v>FRIBOI</v></cell><cell r="F370" t="str"><v>CONGELADO</v></cell><cell r="G370" t="str"><v>-</v></cell><cell r="H370" t="str"><v>CAJA 20-25KG APROXX</v></cell></row><row r="371"><cell r="A371"><v>389893</v></cell><cell r="B371" t="str"><v>MANUFACTURA DELANTERO</v></cell><cell r="C371" t="str"><v>VACUNO</v></cell><cell r="D371" t="str"><v>BRASIL</v></cell><cell r="E371" t="str"><v>FRIBOI</v></cell><cell r="F371" t="str"><v>CONGELADO</v></cell><cell r="G371" t="str"><v>V</v></cell><cell r="H371" t="str"><v>1PC/B - 1B/C</v></cell></row><row r="372"><cell r="A372"><v>44257</v></cell><cell r="B372" t="str"><v>MARGARINA</v></cell><cell r="C372" t="str"><v>PROCESADO</v></cell><cell r="D372" t="str"><v>BRASIL</v></cell><cell r="E372" t="str"><v>SOYA</v></cell><cell r="F372" t="str"><v>ENFRIADO</v></cell><cell r="G372" t="str"><v>-</v></cell><cell r="H372" t="str"><v>12X500G</v></cell></row><row r="373"><cell r="A373"><v>44258</v></cell><cell r="B373" t="str"><v>MARGARINA</v></cell><cell r="C373" t="str"><v>PROCESADO</v></cell><cell r="D373" t="str"><v>BRASIL</v></cell><cell r="E373" t="str"><v>SOYA</v></cell><cell r="F373" t="str"><v>ENFRIADO</v></cell><cell r="G373" t="str"><v>-</v></cell><cell r="H373" t="str"><v>BALDE 15KG</v></cell></row><row r="374"><cell r="A374"><v>55855</v></cell><cell r="B374" t="str"><v>MARGARINA</v></cell><cell r="C374" t="str"><v>PROCESADO</v></cell><cell r="D374" t="str"><v>BRASIL</v></cell><cell r="E374" t="str"><v>CUKIN</v></cell><cell r="F374" t="str"><v>ENFRIADO</v></cell><cell r="G374" t="str"><v>-</v></cell><cell r="H374" t="str"><v>7,5KG/B - 4B/C</v></cell></row><row r="375"><cell r="A375"><v>60911</v></cell><cell r="B375" t="str"><v>MARGARINA</v></cell><cell r="C375" t="str"><v>PROCESADO</v></cell><cell r="D375" t="str"><v>BRASIL</v></cell><cell r="E375" t="str"><v>CREMOSY</v></cell><cell r="F375" t="str"><v>ENFRIADO</v></cell><cell r="G375" t="str"><v>-</v></cell><cell r="H375" t="str"><v>12X500G</v></cell></row><row r="376"><cell r="A376"><v>60912</v></cell><cell r="B376" t="str"><v>MARGARINA</v></cell><cell r="C376" t="str"><v>PROCESADO</v></cell><cell r="D376" t="str"><v>BRASIL</v></cell><cell r="E376" t="str"><v>CREMOSY</v></cell><cell r="F376" t="str"><v>ENFRIADO</v></cell><cell r="G376" t="str"><v>-</v></cell><cell r="H376" t="str"><v>24X250G</v></cell></row><row r="377"><cell r="A377"><v>999290</v></cell><cell r="B377" t="str"><v>MARGARINA</v></cell><cell r="C377" t="str"><v>PROCESADO</v></cell><cell r="D377" t="str"><v>BRASIL</v></cell><cell r="E377" t="str"><v>PRIMOR</v></cell><cell r="F377" t="str"><v>ENFRIADO</v></cell><cell r="G377" t="str"><v>-</v></cell><cell r="H377" t="str"><v>12X500G</v></cell></row><row r="378"><cell r="A378" t="str"><v>MGE-01</v></cell><cell r="B378" t="str"><v>MARGARINA</v></cell><cell r="C378" t="str"><v>PROCESADO</v></cell><cell r="D378" t="str"><v>BRASIL</v></cell><cell r="E378" t="str"><v>GRADINA</v></cell><cell r="F378" t="str"><v>ENFRIADO</v></cell><cell r="G378" t="str"><v>-</v></cell><cell r="H378" t="str"><v>6X2KG</v></cell></row><row r="379"><cell r="A379"><v>56692</v></cell><cell r="B379" t="str"><v>MARGARINA</v></cell><cell r="C379" t="str"><v>PROCESADO</v></cell><cell r="D379" t="str"><v>BRASIL</v></cell><cell r="E379" t="str"><v>RICCA</v></cell><cell r="F379" t="str"><v>ENFRIADO</v></cell><cell r="G379" t="str"><v>-</v></cell><cell r="H379" t="str"><v>6X2KG</v></cell></row><row r="380"><cell r="A380" t="str"><v>AM018</v></cell><cell r="B380" t="str"><v>MARGARINA</v></cell><cell r="C380" t="str"><v>-</v></cell><cell r="D380" t="str"><v>-</v></cell><cell r="E380" t="str"><v>-</v></cell><cell r="F380" t="str"><v>-</v></cell><cell r="G380" t="str"><v>-</v></cell><cell r="H380" t="str"><v>-</v></cell></row><row r="381"><cell r="A381" t="str"><v>AM019</v></cell><cell r="B381" t="str"><v>MARGARINA</v></cell><cell r="C381" t="str"><v>-</v></cell><cell r="D381" t="str"><v>-</v></cell><cell r="E381" t="str"><v>-</v></cell><cell r="F381" t="str"><v>-</v></cell><cell r="G381" t="str"><v>-</v></cell><cell r="H381" t="str"><v>-</v></cell></row><row r="382"><cell r="A382" t="str"><v>AM020</v></cell><cell r="B382" t="str"><v>MARGARINA</v></cell><cell r="C382" t="str"><v>-</v></cell><cell r="D382" t="str"><v>-</v></cell><cell r="E382" t="str"><v>-</v></cell><cell r="F382" t="str"><v>-</v></cell><cell r="G382" t="str"><v>-</v></cell><cell r="H382" t="str"><v>-</v></cell></row><row r="383"><cell r="A383" t="str"><v>HS</v></cell><cell r="B383" t="str"><v>MARGARINA</v></cell><cell r="C383" t="str"><v>PROCESADO</v></cell><cell r="D383" t="str"><v>BRASIL</v></cell><cell r="E383" t="str"><v>PRIMOR</v></cell><cell r="F383" t="str"><v>ENFRIADO</v></cell><cell r="G383" t="str"><v>-</v></cell><cell r="H383" t="str"><v>1 BALDE</v></cell></row><row r="384"><cell r="A384"><v>56691</v></cell><cell r="B384" t="str"><v>MARGARINA</v></cell><cell r="C384" t="str"><v>PROCESADO</v></cell><cell r="D384" t="str"><v>BRASIL</v></cell><cell r="E384" t="str"><v>PRIMOR</v></cell><cell r="F384" t="str"><v>ENFRIADO</v></cell><cell r="G384" t="str"><v>-</v></cell><cell r="H384" t="str"><v>TARRO 15KG</v></cell></row><row r="385"><cell r="A385" t="str"><v>MCO-01</v></cell><cell r="B385" t="str"><v>MARGARINA</v></cell><cell r="C385" t="str"><v>PROCESADO</v></cell><cell r="D385" t="str"><v>BRASIL</v></cell><cell r="E385" t="str"><v>CUISINE & CO</v></cell><cell r="F385" t="str"><v>ENFRIADO</v></cell><cell r="G385" t="str"><v>-</v></cell><cell r="H385" t="str"><v>500G/B - 12B/C</v></cell></row><row r="386"><cell r="A386"><v>999833</v></cell><cell r="B386" t="str"><v>MARGARINA (CREME DE LEITE)</v></cell><cell r="C386" t="str"><v>PROCESADO</v></cell><cell r="D386" t="str"><v>BRASIL</v></cell><cell r="E386" t="str"><v>DELICIA</v></cell><cell r="F386" t="str"><v>ENFRIADO</v></cell><cell r="G386" t="str"><v>-</v></cell><cell r="H386" t="str"><v>12X500G</v></cell></row><row r="387"><cell r="A387"><v>54797</v></cell><cell r="B387" t="str"><v>MARGARINA (SUPREME)</v></cell><cell r="C387" t="str"><v>PROCESADO</v></cell><cell r="D387" t="str"><v>BRASIL</v></cell><cell r="E387" t="str"><v>DELICIA</v></cell><cell r="F387" t="str"><v>ENFRIADO</v></cell><cell r="G387" t="str"><v>-</v></cell><cell r="H387" t="str"><v>12X500G</v></cell></row><row r="388"><cell r="A388"><v>55855</v></cell><cell r="B388" t="str"><v>MARGARINA 75% LIPIDOS</v></cell><cell r="C388" t="str"><v>PROCESADO</v></cell><cell r="D388" t="str"><v>BRASIL</v></cell><cell r="E388" t="str"><v>CUKIN</v></cell><cell r="F388" t="str"><v>ENFRIADO</v></cell><cell r="G388" t="str"><v>-</v></cell><cell r="H388" t="str"><v>CAJA 10KG</v></cell></row><row r="389"><cell r="A389" t="str"><v>MGB-01</v></cell><cell r="B389" t="str"><v>MARGARINA BOLO</v></cell><cell r="C389" t="str"><v>PROCESADO</v></cell><cell r="D389" t="str"><v>BRASIL</v></cell><cell r="E389" t="str"><v>GRADINA</v></cell><cell r="F389" t="str"><v>ENFRIADO</v></cell><cell r="G389" t="str"><v>-</v></cell><cell r="H389" t="str"><v>6X2KG</v></cell></row><row r="390"><cell r="A390" t="str"><v>MDC-02</v></cell><cell r="B390" t="str"><v>MARGARINA CON SAL</v></cell><cell r="C390" t="str"><v>PROCESADO</v></cell><cell r="D390" t="str"><v>BRASIL</v></cell><cell r="E390" t="str"><v>DELICIA</v></cell><cell r="F390" t="str"><v>ENFRIADO</v></cell><cell r="G390" t="str"><v>-</v></cell><cell r="H390" t="str"><v>500G/B - 12B/C</v></cell></row><row r="391"><cell r="A391" t="str"><v>MDC-01</v></cell><cell r="B391" t="str"><v>MARGARINA CON SAL</v></cell><cell r="C391" t="str"><v>PROCESADO</v></cell><cell r="D391" t="str"><v>BRASIL</v></cell><cell r="E391" t="str"><v>DELICIA</v></cell><cell r="F391" t="str"><v>ENFRIADO</v></cell><cell r="G391" t="str"><v>-</v></cell><cell r="H391" t="str"><v>250G/B - 24B/C</v></cell></row><row r="392"><cell r="A392"><v>44949</v></cell><cell r="B392" t="str"><v>MARGARINA CROISSANT</v></cell><cell r="C392" t="str"><v>PROCESADO</v></cell><cell r="D392" t="str"><v>BRASIL</v></cell><cell r="E392" t="str"><v>GRADINA</v></cell><cell r="F392" t="str"><v>ENFRIADO</v></cell><cell r="G392" t="str"><v>-</v></cell><cell r="H392" t="str"><v>12X2KG</v></cell></row><row r="393"><cell r="A393" t="str"><v>MGC-01</v></cell><cell r="B393" t="str"><v>MARGARINA CROISSANT</v></cell><cell r="C393" t="str"><v>PROCESADO</v></cell><cell r="D393" t="str"><v>BRASIL</v></cell><cell r="E393" t="str"><v>GRADINA</v></cell><cell r="F393" t="str"><v>ENFRIADO</v></cell><cell r="G393" t="str"><v>-</v></cell><cell r="H393" t="str"><v>6X2KG</v></cell></row><row r="394"><cell r="A394"><v>44521</v></cell><cell r="B394" t="str"><v>MARGARINA EVERYDAY</v></cell><cell r="C394" t="str"><v>PROCESADO</v></cell><cell r="D394" t="str"><v>BRASIL</v></cell><cell r="E394" t="str"><v>PRIMOR</v></cell><cell r="F394" t="str"><v>ENFRIADO</v></cell><cell r="G394" t="str"><v>-</v></cell><cell r="H394" t="str"><v>12X500G</v></cell></row><row r="395"><cell r="A395" t="str"><v>MGF-01</v></cell><cell r="B395" t="str"><v>MARGARINA FOLH</v></cell><cell r="C395" t="str"><v>PROCESADO</v></cell><cell r="D395" t="str"><v>BRASIL</v></cell><cell r="E395" t="str"><v>GRADINA</v></cell><cell r="F395" t="str"><v>ENFRIADO</v></cell><cell r="G395" t="str"><v>-</v></cell><cell r="H395" t="str"><v>6X2KG</v></cell></row><row r="396"><cell r="A396" t="str"><v>MDC-1</v></cell><cell r="B396" t="str"><v>MARGARINA VEGETAL DE MESA</v></cell><cell r="C396" t="str"><v>PROCESADO</v></cell><cell r="D396" t="str"><v>BRASIL</v></cell><cell r="E396" t="str"><v>DELICIA SUPREME</v></cell><cell r="F396" t="str"><v>ENFRIADO</v></cell><cell r="G396" t="str"><v>-</v></cell><cell r="H396" t="str"><v>500G/B - 12B/C</v></cell></row><row r="397"><cell r="A397" t="str"><v>MD-04</v></cell><cell r="B397" t="str"><v>MARGARINA VEGETAL DE MESA</v></cell><cell r="C397" t="str"><v>PROCESADO</v></cell><cell r="D397" t="str"><v>BRASIL</v></cell><cell r="E397" t="str"><v>DELICIA SUPREME</v></cell><cell r="F397" t="str"><v>ENFRIADO</v></cell><cell r="G397" t="str"><v>-</v></cell><cell r="H397" t="str"><v>250G/B - 24B/C</v></cell></row><row r="398"><cell r="A398" t="str"><v>MB-34</v></cell><cell r="B398" t="str"><v>MDM POLLO</v></cell><cell r="C398" t="str"><v>POLLO</v></cell><cell r="D398" t="str"><v>BRASIL</v></cell><cell r="E398" t="str"><v>SEARA</v></cell><cell r="F398" t="str"><v>CONGELADO</v></cell><cell r="G398" t="str"><v>-</v></cell><cell r="H398" t="str"><v>CAJA 20KG</v></cell></row><row r="399"><cell r="A399" t="str"><v>AM021</v></cell><cell r="B399" t="str"><v>MEATBALLS</v></cell><cell r="C399" t="str"><v>-</v></cell><cell r="D399" t="str"><v>-</v></cell><cell r="E399" t="str"><v>-</v></cell><cell r="F399" t="str"><v>-</v></cell><cell r="G399" t="str"><v>-</v></cell><cell r="H399" t="str"><v>-</v></cell></row><row r="400"><cell r="A400" t="str"><v>AM022</v></cell><cell r="B400" t="str"><v>MEATBALLS ITALIAN</v></cell><cell r="C400" t="str"><v>-</v></cell><cell r="D400" t="str"><v>-</v></cell><cell r="E400" t="str"><v>-</v></cell><cell r="F400" t="str"><v>-</v></cell><cell r="G400" t="str"><v>-</v></cell><cell r="H400" t="str"><v>-</v></cell></row><row r="401"><cell r="A401" t="str"><v>FIM-01</v></cell><cell r="B401" t="str"><v>MEDALLONES DE FILETE IQF</v></cell><cell r="C401" t="str"><v>CERDO</v></cell><cell r="D401" t="str"><v>BRASIL</v></cell><cell r="E401" t="str"><v>SEARA</v></cell><cell r="F401" t="str"><v>CONGELADO</v></cell><cell r="G401" t="str"><v>-</v></cell><cell r="H401" t="str"><v>0,8KG/B - 12B/C</v></cell></row><row r="402"><cell r="A402"><v>59627</v></cell><cell r="B402" t="str"><v>MEDIO LOMO</v></cell><cell r="C402" t="str"><v>CERDO</v></cell><cell r="D402" t="str"><v>USA</v></cell><cell r="E402" t="str"><v>SWIFT</v></cell><cell r="F402" t="str"><v>CONGELADO</v></cell><cell r="G402" t="str"><v>-</v></cell><cell r="H402" t="str"><v>1PC/B - 8B/C </v></cell></row><row r="403"><cell r="A403" t="str"><v>AM023</v></cell><cell r="B403" t="str"><v>MEXICAN STYLE GROUND</v></cell><cell r="C403" t="str"><v>-</v></cell><cell r="D403" t="str"><v>-</v></cell><cell r="E403" t="str"><v>-</v></cell><cell r="F403" t="str"><v>-</v></cell><cell r="G403" t="str"><v>-</v></cell><cell r="H403" t="str"><v>-</v></cell></row><row r="404"><cell r="A404" t="str"><v>AEC-05</v></cell><cell r="B404" t="str"><v>MILANESA DE POLLO</v></cell><cell r="C404" t="str"><v>POLLO</v></cell><cell r="D404" t="str"><v>BRASIL</v></cell><cell r="E404" t="str"><v>SEARA</v></cell><cell r="F404" t="str"><v>CONGELADO</v></cell><cell r="G404" t="str"><v>-</v></cell><cell r="H404" t="str"><v>0,4KG - 12B/C</v></cell></row><row r="405"><cell r="A405"><v>82352</v></cell><cell r="B405" t="str"><v>MOLLEJAS</v></cell><cell r="C405" t="str"><v>VACUNO M</v></cell><cell r="D405" t="str"><v>USA</v></cell><cell r="E405" t="str"><v>SWIFT</v></cell><cell r="F405" t="str"><v>CONGELADO</v></cell><cell r="G405" t="str"><v>-</v></cell><cell r="H405" t="str"><v>1PC/B - 36B/C </v></cell></row><row r="406"><cell r="A406" t="str"><v>CV1660FCM</v></cell><cell r="B406" t="str"><v>MOLLEJAS</v></cell><cell r="C406" t="str"><v>VACUNO M</v></cell><cell r="D406" t="str"><v>CANADA</v></cell><cell r="E406" t="str"><v>BLUE RIBBON</v></cell><cell r="F406" t="str"><v>CONGELADO</v></cell><cell r="G406" t="str"><v>-</v></cell><cell r="H406" t="str"><v>2LB/B - 10B/C</v></cell></row><row r="407"><cell r="A407" t="str"><v>V90020</v></cell><cell r="B407" t="str"><v>MOLLEJAS</v></cell><cell r="C407" t="str"><v>VACUNO M</v></cell><cell r="D407" t="str"><v>USA/CANADA</v></cell><cell r="E407" t="str"><v>-</v></cell><cell r="F407" t="str"><v>CONGELADO</v></cell><cell r="G407" t="str"><v>-</v></cell><cell r="H407" t="str"><v>PRODUCTO TERMINADO</v></cell></row><row r="408"><cell r="A408"><v>82582</v></cell><cell r="B408" t="str"><v>MOLLEJAS</v></cell><cell r="C408" t="str"><v>VACUNO M</v></cell><cell r="D408" t="str"><v>USA</v></cell><cell r="E408" t="str"><v>SWIFT</v></cell><cell r="F408" t="str"><v>CONGELADO</v></cell><cell r="G408" t="str"><v>-</v></cell><cell r="H408" t="str"><v>1,5LB/B - 12B/C</v></cell></row><row r="409"><cell r="A409" t="str"><v>MPT</v></cell><cell r="B409" t="str"><v>MUESTRAS PLAN TERRA</v></cell><cell r="C409" t="str"><v>PROCESADO</v></cell><cell r="D409" t="str"><v>USA</v></cell><cell r="E409" t="str"><v>PLANT TERRA</v></cell><cell r="F409" t="str"><v>CONGELADO</v></cell><cell r="G409" t="str"><v>-</v></cell><cell r="H409" t="str"><v>-</v></cell></row><row r="410"><cell r="A410" t="str"><v>MVH</v></cell><cell r="B410" t="str"><v>MUESTRAS VEGANAS</v></cell><cell r="C410" t="str"><v>PROCESADO</v></cell><cell r="D410" t="str"><v>HOLANDA</v></cell><cell r="E410" t="str"><v>VIVERA</v></cell><cell r="F410" t="str"><v>CONGELADO</v></cell><cell r="G410" t="str"><v>-</v></cell><cell r="H410" t="str"><v>-</v></cell></row><row r="411"><cell r="A411" t="str"><v>NCDESCUENT</v></cell><cell r="B411" t="str"><v>NC POR DESCUENTO COMERCIAL</v></cell><cell r="C411" t="str"><v>-</v></cell><cell r="D411" t="str"><v>-</v></cell><cell r="E411" t="str"><v>-</v></cell><cell r="F411" t="str"><v>-</v></cell><cell r="G411" t="str"><v>-</v></cell><cell r="H411" t="str"><v>-</v></cell></row><row r="412"><cell r="A412" t="str"><v>SNF-112</v></cell><cell r="B412" t="str"><v>NUGGETS DE POLLO 1KG</v></cell><cell r="C412" t="str"><v>PROCESADO</v></cell><cell r="D412" t="str"><v>BRASIL</v></cell><cell r="E412" t="str"><v>SEARA</v></cell><cell r="F412" t="str"><v>CONGELADO</v></cell><cell r="G412" t="str"><v>-</v></cell><cell r="H412" t="str"><v>1KG/B - 10B/C</v></cell></row><row r="413"><cell r="A413" t="str"><v>CPE-11</v></cell><cell r="B413" t="str"><v>NUGGETS DE POLLO 1KG (CHUNKS)</v></cell><cell r="C413" t="str"><v>PROCESADO</v></cell><cell r="D413" t="str"><v>BRASIL</v></cell><cell r="E413" t="str"><v>KEPAK</v></cell><cell r="F413" t="str"><v>CONGELADO</v></cell><cell r="G413" t="str"><v>-</v></cell><cell r="H413" t="str"><v>1KG/B - 10B/C</v></cell></row><row r="414"><cell r="A414" t="str"><v>SNG-12</v></cell><cell r="B414" t="str"><v>NUGGETS DE POLLO 1KG (TAVUK)</v></cell><cell r="C414" t="str"><v>PROCESADO</v></cell><cell r="D414" t="str"><v>BRASIL</v></cell><cell r="E414" t="str"><v>KLEIN</v></cell><cell r="F414" t="str"><v>CONGELADO</v></cell><cell r="G414" t="str"><v>-</v></cell><cell r="H414" t="str"><v>1KG/B - 10B/C</v></cell></row><row r="415"><cell r="A415" t="str"><v>SNF-109</v></cell><cell r="B415" t="str"><v>NUGGETS DE POLLO 3KG</v></cell><cell r="C415" t="str"><v>PROCESADO</v></cell><cell r="D415" t="str"><v>BRASIL</v></cell><cell r="E415" t="str"><v>SEARA</v></cell><cell r="F415" t="str"><v>CONGELADO</v></cell><cell r="G415" t="str"><v>-</v></cell><cell r="H415" t="str"><v>3KG/B - 4B/C</v></cell></row><row r="416"><cell r="A416" t="str"><v>SNF-113</v></cell><cell r="B416" t="str"><v>NUGGETS DE POLLO 3KG</v></cell><cell r="C416" t="str"><v>PROCESADO</v></cell><cell r="D416" t="str"><v>BRASIL</v></cell><cell r="E416" t="str"><v>SEARA</v></cell><cell r="F416" t="str"><v>CONGELADO</v></cell><cell r="G416" t="str"><v>-</v></cell><cell r="H416" t="str"><v>3KG/B - 4B/C</v></cell></row><row r="417"><cell r="A417" t="str"><v>SNF-111</v></cell><cell r="B417" t="str"><v>NUGGETS DE POLLO 400G</v></cell><cell r="C417" t="str"><v>PROCESADO</v></cell><cell r="D417" t="str"><v>BRASIL</v></cell><cell r="E417" t="str"><v>SEARA</v></cell><cell r="F417" t="str"><v>CONGELADO</v></cell><cell r="G417" t="str"><v>-</v></cell><cell r="H417" t="str"><v>400G/B - 26B/C</v></cell></row><row r="418"><cell r="A418" t="str"><v>SNF-46</v></cell><cell r="B418" t="str"><v>NUGGETS DE POLLO 400G</v></cell><cell r="C418" t="str"><v>PROCESADO</v></cell><cell r="D418" t="str"><v>BRASIL</v></cell><cell r="E418" t="str"><v>LIDER</v></cell><cell r="F418" t="str"><v>CONGELADO</v></cell><cell r="G418" t="str"><v>-</v></cell><cell r="H418" t="str"><v>400G/B - 26B/C</v></cell></row><row r="419"><cell r="A419" t="str"><v>OPP</v></cell><cell r="B419" t="str"><v>OPERACIÓN PRONTO PAGO</v></cell><cell r="C419" t="str"><v>-</v></cell><cell r="D419" t="str"><v>-</v></cell><cell r="E419" t="str"><v>-</v></cell><cell r="F419" t="str"><v>-</v></cell><cell r="G419" t="str"><v>-</v></cell><cell r="H419" t="str"><v>-</v></cell></row><row r="420"><cell r="A420"><v>1829</v></cell><cell r="B420" t="str"><v>ORIGINAL JERKY</v></cell><cell r="C420" t="str"><v>PROCESADO</v></cell><cell r="D420" t="str"><v>BRASIL</v></cell><cell r="E420" t="str"><v>JACK LINKS</v></cell><cell r="F420" t="str"><v>SECO</v></cell><cell r="G420" t="str"><v>-</v></cell><cell r="H420" t="str"><v>BOLSITA 25G</v></cell></row><row r="421"><cell r="A421"><v>88570</v></cell><cell r="B421" t="str"><v>OSOBUCO</v></cell><cell r="C421" t="str"><v>VACUNO M</v></cell><cell r="D421" t="str"><v>USA</v></cell><cell r="E421" t="str"><v>5 STAR</v></cell><cell r="F421" t="str"><v>ENFRIADO</v></cell><cell r="G421" t="str"><v>CHOICE</v></cell><cell r="H421" t="str"><v>2PC/B - 4B/C</v></cell></row><row r="422"><cell r="A422" t="str"><v>V30006</v></cell><cell r="B422" t="str"><v>OSOBUCO</v></cell><cell r="C422" t="str"><v>VACUNO M</v></cell><cell r="D422" t="str"><v>USA</v></cell><cell r="E422" t="str"><v>-</v></cell><cell r="F422" t="str"><v>CONGELADO</v></cell><cell r="G422" t="str"><v>-</v></cell><cell r="H422" t="str"><v>PRODUCTO TERMINADO</v></cell></row><row r="423"><cell r="A423" t="str"><v>C0311AHR</v></cell><cell r="B423" t="str"><v>OSOBUCO</v></cell><cell r="C423" t="str"><v>VACUNO M</v></cell><cell r="D423" t="str"><v>CANADA</v></cell><cell r="E423" t="str"><v>BLUE RIBBON</v></cell><cell r="F423" t="str"><v>CONGELADO</v></cell><cell r="G423" t="str"><v>A</v></cell><cell r="H423" t="str"><v>2PC/B - 4B/C</v></cell></row><row r="424"><cell r="A424"><v>19171</v></cell><cell r="B424" t="str"><v>OSOBUCO</v></cell><cell r="C424" t="str"><v>VACUNO</v></cell><cell r="D424" t="str"><v>USA</v></cell><cell r="E424" t="str"><v>CLEAR RIVER FARMS</v></cell><cell r="F424" t="str"><v>CONGELADO</v></cell><cell r="G424" t="str"><v>NO ROLL</v></cell><cell r="H424" t="str"><v>2PC/B - 4B/C</v></cell></row><row r="425"><cell r="A425"><v>88573</v></cell><cell r="B425" t="str"><v>OSOBUCO (CENTER CUT)</v></cell><cell r="C425" t="str"><v>VACUNO</v></cell><cell r="D425" t="str"><v>USA</v></cell><cell r="E425" t="str"><v>5 STAR</v></cell><cell r="F425" t="str"><v>ENFRIADO</v></cell><cell r="G425" t="str"><v>CHOICE</v></cell><cell r="H425" t="str"><v>2PC/B - 2B/C</v></cell></row><row r="426"><cell r="A426"><v>6661</v></cell><cell r="B426" t="str"><v>PALANCA</v></cell><cell r="C426" t="str"><v>VACUNO</v></cell><cell r="D426" t="str"><v>BRASIL</v></cell><cell r="E426" t="str"><v>FRIBOI</v></cell><cell r="F426" t="str"><v>CONGELADO</v></cell><cell r="G426" t="str"><v>V</v></cell><cell r="H426" t="str"><v>1PC/B - 10-30B/C</v></cell></row><row r="427"><cell r="A427"><v>26278</v></cell><cell r="B427" t="str"><v>PALANCA</v></cell><cell r="C427" t="str"><v>VACUNO</v></cell><cell r="D427" t="str"><v>USA</v></cell><cell r="E427" t="str"><v>SWIFT</v></cell><cell r="F427" t="str"><v>ENFRIADO</v></cell><cell r="G427" t="str"><v>CHOICE</v></cell><cell r="H427" t="str"><v>1PC/B - 12B/C</v></cell></row><row r="428"><cell r="A428"><v>88930</v></cell><cell r="B428" t="str"><v>PALANCA</v></cell><cell r="C428" t="str"><v>VACUNO</v></cell><cell r="D428" t="str"><v>USA</v></cell><cell r="E428" t="str"><v>5 STAR</v></cell><cell r="F428" t="str"><v>ENFRIADO</v></cell><cell r="G428" t="str"><v>CHOICE</v></cell><cell r="H428" t="str"><v>5PC/B - 6B/C</v></cell></row><row r="429"><cell r="A429" t="str"><v>PALPAR</v></cell><cell r="B429" t="str"><v>PALANCA</v></cell><cell r="C429" t="str"><v>VACUNO</v></cell><cell r="D429" t="str"><v>PARAGUAY</v></cell><cell r="E429" t="str"><v>FRIGOCHACO</v></cell><cell r="F429" t="str"><v>ENFRIADO</v></cell><cell r="G429" t="str"><v>-</v></cell><cell r="H429" t="str"><v>N/A</v></cell></row><row r="430"><cell r="A430" t="str"><v>C5167AWFR</v></cell><cell r="B430" t="str"><v>PALANCA</v></cell><cell r="C430" t="str"><v>VACUNO</v></cell><cell r="D430" t="str"><v>CANADA</v></cell><cell r="E430" t="str"><v>BLUE RIBBON</v></cell><cell r="F430" t="str"><v>ENFRIADO</v></cell><cell r="G430" t="str"><v>AAA</v></cell><cell r="H430" t="str"><v>1PC/B - 18B/C</v></cell></row><row r="431"><cell r="A431"><v>392555</v></cell><cell r="B431" t="str"><v>PALANCA</v></cell><cell r="C431" t="str"><v>VACUNO</v></cell><cell r="D431" t="str"><v>BRASIL</v></cell><cell r="E431" t="str"><v>FRIBOI</v></cell><cell r="F431" t="str"><v>CONGELADO</v></cell><cell r="G431" t="str"><v>V</v></cell><cell r="H431" t="str"><v>25PC/B - 1B/C</v></cell></row><row r="432"><cell r="A432"><v>389546</v></cell><cell r="B432" t="str"><v>PALETA COMPLETA</v></cell><cell r="C432" t="str"><v>VACUNO</v></cell><cell r="D432" t="str"><v>BRASIL</v></cell><cell r="E432" t="str"><v>FRIBOI BLACK</v></cell><cell r="F432" t="str"><v>CONGELADO</v></cell><cell r="G432" t="str"><v>V</v></cell><cell r="H432" t="str"><v>1PC/B - 1-3B/C</v></cell></row><row r="433"><cell r="A433" t="str"><v>SBI-02</v></cell><cell r="B433" t="str"><v>PALETA CON HUESO SIN PIEL</v></cell><cell r="C433" t="str"><v>CERDO</v></cell><cell r="D433" t="str"><v>BRASIL</v></cell><cell r="E433" t="str"><v>SEARA</v></cell><cell r="F433" t="str"><v>CONGELADO</v></cell><cell r="G433" t="str"><v>-</v></cell><cell r="H433" t="str"><v>1PC/B - 2-3B/C</v></cell></row><row r="434"><cell r="A434" t="str"><v>SBL-100</v></cell><cell r="B434" t="str"><v>PALETA DE CERDO</v></cell><cell r="C434" t="str"><v>CERDO</v></cell><cell r="D434" t="str"><v>BRASIL</v></cell><cell r="E434" t="str"><v>SEARA</v></cell><cell r="F434" t="str"><v>ENFRIADO</v></cell><cell r="G434" t="str"><v>-</v></cell><cell r="H434" t="str"><v>1PC/B - 2-3B/C</v></cell></row><row r="435"><cell r="A435" t="str"><v>SWS-08</v></cell><cell r="B435" t="str"><v>PALETA SIN HUESO</v></cell><cell r="C435" t="str"><v>CERDO</v></cell><cell r="D435" t="str"><v>BRASIL</v></cell><cell r="E435" t="str"><v>SEARA</v></cell><cell r="F435" t="str"><v>CONGELADO</v></cell><cell r="G435" t="str"><v>-</v></cell><cell r="H435" t="str"><v>1PC/B - 4B/C</v></cell></row><row r="436"><cell r="A436" t="str"><v>CHEP</v></cell><cell r="B436" t="str"><v>PALLET</v></cell><cell r="C436" t="str"><v>PROCESADO</v></cell><cell r="D436" t="str"><v>-</v></cell><cell r="E436" t="str"><v>-</v></cell><cell r="F436" t="str"><v>SECO</v></cell><cell r="G436" t="str"><v>-</v></cell><cell r="H436" t="str"><v>-</v></cell></row><row r="437"><cell r="A437" t="str"><v>PQC-01</v></cell><cell r="B437" t="str"><v>PAN DE QUESO TRADICIONAL</v></cell><cell r="C437" t="str"><v>PROCESADO</v></cell><cell r="D437" t="str"><v>BRASIL</v></cell><cell r="E437" t="str"><v>MASSA LEVE</v></cell><cell r="F437" t="str"><v>CONGELADO</v></cell><cell r="G437" t="str"><v>-</v></cell><cell r="H437" t="str"><v>0,400KG/B - 25B/C</v></cell></row><row r="438"><cell r="A438"><v>45000</v></cell><cell r="B438" t="str"><v>PANCETA S/H (BELLY)</v></cell><cell r="C438" t="str"><v>CERDO</v></cell><cell r="D438" t="str"><v>USA</v></cell><cell r="E438" t="str"><v>SWIFT</v></cell><cell r="F438" t="str"><v>CONGELADO</v></cell><cell r="G438" t="str"><v>-</v></cell><cell r="H438" t="str"><v>9-11LB/B - 6B/C</v></cell></row><row r="439"><cell r="A439" t="str"><v>SU-207</v></cell><cell r="B439" t="str"><v>PAPADA</v></cell><cell r="C439" t="str"><v>CERDO</v></cell><cell r="D439" t="str"><v>BRASIL</v></cell><cell r="E439" t="str"><v>SEARA</v></cell><cell r="F439" t="str"><v>CONGELADO</v></cell><cell r="G439" t="str"><v>-</v></cell><cell r="H439" t="str"><v>CAJA 20KG-21KG</v></cell></row><row r="440"><cell r="A440" t="str"><v>ILB-01</v></cell><cell r="B440" t="str"><v>PASTA CON SALSA BOLOÑESA DE CARNE DE SOYA</v></cell><cell r="C440" t="str"><v>PROCESADO</v></cell><cell r="D440" t="str"><v>BRASIL</v></cell><cell r="E440" t="str"><v>INCRIVEL</v></cell><cell r="F440" t="str"><v>CONGELADO</v></cell><cell r="G440" t="str"><v>-</v></cell><cell r="H440" t="str"><v>0,35KG/B - 12B/C</v></cell></row><row r="441"><cell r="A441" t="str"><v>TRO-08</v></cell><cell r="B441" t="str"><v>PATA DE CERDO DELANTERA</v></cell><cell r="C441" t="str"><v>CERDO M</v></cell><cell r="D441" t="str"><v>BRASIL</v></cell><cell r="E441" t="str"><v>SEARA</v></cell><cell r="F441" t="str"><v>CONGELADO</v></cell><cell r="G441" t="str"><v>-</v></cell><cell r="H441" t="str"><v>CAJA 18KG</v></cell></row><row r="442"><cell r="A442" t="str"><v>HFE-09</v></cell><cell r="B442" t="str"><v>PATA DE CERDO TRASERA</v></cell><cell r="C442" t="str"><v>CERDO M</v></cell><cell r="D442" t="str"><v>BRASIL</v></cell><cell r="E442" t="str"><v>SEARA</v></cell><cell r="F442" t="str"><v>CONGELADO</v></cell><cell r="G442" t="str"><v>-</v></cell><cell r="H442" t="str"><v>CAJA 18KG</v></cell></row><row r="443"><cell r="A443"><v>17650</v></cell><cell r="B443" t="str"><v>PATA N. 1</v></cell><cell r="C443" t="str"><v>VACUNO M</v></cell><cell r="D443" t="str"><v>USA</v></cell><cell r="E443" t="str"><v>FOUR STAR</v></cell><cell r="F443" t="str"><v>CONGELADO</v></cell><cell r="G443" t="str"><v>-</v></cell><cell r="H443" t="str"><v>8PC/B - 1B/C</v></cell></row><row r="444"><cell r="A444"><v>82650</v></cell><cell r="B444" t="str"><v>PATA N. 1</v></cell><cell r="C444" t="str"><v>VACUNO M</v></cell><cell r="D444" t="str"><v>USA</v></cell><cell r="E444" t="str"><v>SWIFT</v></cell><cell r="F444" t="str"><v>CONGELADO</v></cell><cell r="G444" t="str"><v>-</v></cell><cell r="H444" t="str"><v>6PC/B - 1B/C</v></cell></row><row r="445"><cell r="A445"><v>82653</v></cell><cell r="B445" t="str"><v>PATA N. 1 LARGO</v></cell><cell r="C445" t="str"><v>VACUNO M</v></cell><cell r="D445" t="str"><v>USA</v></cell><cell r="E445" t="str"><v>SWIFT</v></cell><cell r="F445" t="str"><v>CONGELADO</v></cell><cell r="G445" t="str"><v>-</v></cell><cell r="H445" t="str"><v>6PC/B - 1B/C</v></cell></row><row r="446"><cell r="A446"><v>17651</v></cell><cell r="B446" t="str"><v>PATA N. 2</v></cell><cell r="C446" t="str"><v>VACUNO M</v></cell><cell r="D446" t="str"><v>USA</v></cell><cell r="E446" t="str"><v>FOUR STAR</v></cell><cell r="F446" t="str"><v>CONGELADO</v></cell><cell r="G446" t="str"><v>NO ROLL</v></cell><cell r="H446" t="str"><v>8PC/B - 1B/C</v></cell></row><row r="447"><cell r="A447"><v>82651</v></cell><cell r="B447" t="str"><v>PATA N. 2</v></cell><cell r="C447" t="str"><v>VACUNO M</v></cell><cell r="D447" t="str"><v>USA</v></cell><cell r="E447" t="str"><v>SWIFT</v></cell><cell r="F447" t="str"><v>CONGELADO</v></cell><cell r="G447" t="str"><v>-</v></cell><cell r="H447" t="str"><v>6PC/B - 1B/C</v></cell></row><row r="448"><cell r="A448" t="str"><v>P-128</v></cell><cell r="B448" t="str"><v>PATAS</v></cell><cell r="C448" t="str"><v>POLLO M</v></cell><cell r="D448" t="str"><v>BRASIL</v></cell><cell r="E448" t="str"><v>SEARA</v></cell><cell r="F448" t="str"><v>CONGELADO</v></cell><cell r="G448" t="str"><v>-</v></cell><cell r="H448" t="str"><v>7,5KG/B - 2B/C</v></cell></row><row r="449"><cell r="A449" t="str"><v>CSP</v></cell><cell r="B449" t="str"><v>PECHUGA</v></cell><cell r="C449" t="str"><v>-</v></cell><cell r="D449" t="str"><v>-</v></cell><cell r="E449" t="str"><v>-</v></cell><cell r="F449" t="str"><v>-</v></cell><cell r="G449" t="str"><v>-</v></cell><cell r="H449" t="str"><v>-</v></cell></row><row r="450"><cell r="A450" t="str"><v>OB-10</v></cell><cell r="B450" t="str"><v>PECHUGA BLOCK</v></cell><cell r="C450" t="str"><v>POLLO</v></cell><cell r="D450" t="str"><v>BRASIL</v></cell><cell r="E450" t="str"><v>SEARA</v></cell><cell r="F450" t="str"><v>CONGELADO</v></cell><cell r="G450" t="str"><v>-</v></cell><cell r="H450" t="str"><v>7,5KG/B - 2B/C</v></cell></row><row r="451"><cell r="A451" t="str"><v>OB-172</v></cell><cell r="B451" t="str"><v>PECHUGA BOLSA</v></cell><cell r="C451" t="str"><v>POLLO</v></cell><cell r="D451" t="str"><v>BRASIL</v></cell><cell r="E451" t="str"><v>SEARA</v></cell><cell r="F451" t="str"><v>CONGELADO</v></cell><cell r="G451" t="str"><v>-</v></cell><cell r="H451" t="str"><v>2KG/B - 6B/C</v></cell></row><row r="452"><cell r="A452" t="str"><v>OBM001</v></cell><cell r="B452" t="str"><v>PECHUGA BOLSA MARINADA</v></cell><cell r="C452" t="str"><v>POLLO</v></cell><cell r="D452" t="str"><v>BRASIL</v></cell><cell r="E452" t="str"><v>SEARA</v></cell><cell r="F452" t="str"><v>CONGELADO</v></cell><cell r="G452" t="str"><v>-</v></cell><cell r="H452" t="str"><v>2KG/B - 6B/C</v></cell></row><row r="453"><cell r="A453" t="str"><v>PCO-81</v></cell><cell r="B453" t="str"><v>PECHUGA CON HUESO</v></cell><cell r="C453" t="str"><v>POLLO</v></cell><cell r="D453" t="str"><v>BRASIL</v></cell><cell r="E453" t="str"><v>SEARA</v></cell><cell r="F453" t="str"><v>CONGELADO</v></cell><cell r="G453" t="str"><v>-</v></cell><cell r="H453" t="str"><v>CAJA 15KG</v></cell></row><row r="454"><cell r="A454" t="str"><v>PCO-03</v></cell><cell r="B454" t="str"><v>PECHUGA CON HUESO</v></cell><cell r="C454" t="str"><v>POLLO</v></cell><cell r="D454" t="str"><v>BRASIL</v></cell><cell r="E454" t="str"><v>SEARA</v></cell><cell r="F454" t="str"><v>CONGELADO</v></cell><cell r="G454" t="str"><v>-</v></cell><cell r="H454" t="str"><v>CAJA 15KG</v></cell></row><row r="455"><cell r="A455" t="str"><v>PCO-04</v></cell><cell r="B455" t="str"><v>PECHUGA CON HUESO</v></cell><cell r="C455" t="str"><v>POLLO</v></cell><cell r="D455" t="str"><v>BRASIL</v></cell><cell r="E455" t="str"><v>SEARA</v></cell><cell r="F455" t="str"><v>CONGELADO</v></cell><cell r="G455" t="str"><v>-</v></cell><cell r="H455" t="str"><v>CAJA 15KG</v></cell></row><row r="456"><cell r="A456"><v>19852</v></cell><cell r="B456" t="str"><v>PECHUGA CON HUESO</v></cell><cell r="C456" t="str"><v>POLLO</v></cell><cell r="D456" t="str"><v>USA</v></cell><cell r="E456" t="str"><v>PILGRIMS</v></cell><cell r="F456" t="str"><v>CONGELADO</v></cell><cell r="G456" t="str"><v>-</v></cell><cell r="H456" t="str"><v>BOLSA</v></cell></row><row r="457"><cell r="A457" t="str"><v>PCO-01</v></cell><cell r="B457" t="str"><v>PECHUGA CON HUESO</v></cell><cell r="C457" t="str"><v>POLLO</v></cell><cell r="D457" t="str"><v>BRASIL</v></cell><cell r="E457" t="str"><v>SEARA</v></cell><cell r="F457" t="str"><v>CONGELADO</v></cell><cell r="G457" t="str"><v>-</v></cell><cell r="H457" t="str"><v>CAJA 15KG </v></cell></row><row r="458"><cell r="A458" t="str"><v>OB-374</v></cell><cell r="B458" t="str"><v>PECHUGA DESHUESADA</v></cell><cell r="C458" t="str"><v>POLLO</v></cell><cell r="D458" t="str"><v>BRASIL</v></cell><cell r="E458" t="str"><v>SEARA</v></cell><cell r="F458" t="str"><v>CONGELADO</v></cell><cell r="G458" t="str"><v>-</v></cell><cell r="H458" t="str"><v>0,8KG/B - 16B/C</v></cell></row><row r="459"><cell r="A459" t="str"><v>OB-688</v></cell><cell r="B459" t="str"><v>PECHUGA INTERFOLIADA</v></cell><cell r="C459" t="str"><v>POLLO</v></cell><cell r="D459" t="str"><v>BRASIL</v></cell><cell r="E459" t="str"><v>SEARA</v></cell><cell r="F459" t="str"><v>ENFRIADO</v></cell><cell r="G459" t="str"><v>-</v></cell><cell r="H459" t="str"><v>CAJA 15KG</v></cell></row><row r="460"><cell r="A460" t="str"><v>TSB-29</v></cell><cell r="B460" t="str"><v>PECHUGA INTERFOLIADA MARINADA</v></cell><cell r="C460" t="str"><v>POLLO</v></cell><cell r="D460" t="str"><v>BRASIL</v></cell><cell r="E460" t="str"><v>SEARA</v></cell><cell r="F460" t="str"><v>CONGELADO</v></cell><cell r="G460" t="str"><v>-</v></cell><cell r="H460" t="str"><v>CAJA 18KG</v></cell></row><row r="461"><cell r="A461" t="str"><v>OBM-002</v></cell><cell r="B461" t="str"><v>PECHUGA INTERFOLIADA MARINADA</v></cell><cell r="C461" t="str"><v>POLLO</v></cell><cell r="D461" t="str"><v>BRASIL</v></cell><cell r="E461" t="str"><v>SEARA</v></cell><cell r="F461" t="str"><v>CONGELADO</v></cell><cell r="G461" t="str"><v>-</v></cell><cell r="H461" t="str"><v>CAJA 12KG</v></cell></row><row r="462"><cell r="A462" t="str"><v>OBM003</v></cell><cell r="B462" t="str"><v>PECHUGA INTERFOLIADA MMPP MARINADA</v></cell><cell r="C462" t="str"><v>POLLO</v></cell><cell r="D462" t="str"><v>BRASIL</v></cell><cell r="E462" t="str"><v>SEARA</v></cell><cell r="F462" t="str"><v>CONGELADO</v></cell><cell r="G462" t="str"><v>-</v></cell><cell r="H462" t="str"><v>CAJA 15KG</v></cell></row><row r="463"><cell r="A463" t="str"><v>OB-471</v></cell><cell r="B463" t="str"><v>PECHUGA INTERFOLIADA SIN PIEL</v></cell><cell r="C463" t="str"><v>POLLO</v></cell><cell r="D463" t="str"><v>BRASIL</v></cell><cell r="E463" t="str"><v>SEARA</v></cell><cell r="F463" t="str"><v>CONGELADO</v></cell><cell r="G463" t="str"><v>-</v></cell><cell r="H463" t="str"><v>CAJA 15KG</v></cell></row><row r="464"><cell r="A464" t="str"><v>OB-465</v></cell><cell r="B464" t="str"><v>PECHUGA IQF</v></cell><cell r="C464" t="str"><v>POLLO</v></cell><cell r="D464" t="str"><v>BRASIL</v></cell><cell r="E464" t="str"><v>SEARA</v></cell><cell r="F464" t="str"><v>CONGELADO</v></cell><cell r="G464" t="str"><v>-</v></cell><cell r="H464" t="str"><v>1KG/B - 12B/C</v></cell></row><row r="465"><cell r="A465" t="str"><v>OB-015</v></cell><cell r="B465" t="str"><v>PECHUGA IQF</v></cell><cell r="C465" t="str"><v>POLLO</v></cell><cell r="D465" t="str"><v>BRASIL</v></cell><cell r="E465" t="str"><v>FUNDO RIO ALEGRE</v></cell><cell r="F465" t="str"><v>CONGELADO</v></cell><cell r="G465" t="str"><v>-</v></cell><cell r="H465" t="str"><v>4,5KG/B - 2B/C</v></cell></row><row r="466"><cell r="A466" t="str"><v>OBB-01</v></cell><cell r="B466" t="str"><v>PECHUGA IQF MARINADA</v></cell><cell r="C466" t="str"><v>POLLO</v></cell><cell r="D466" t="str"><v>BRASIL</v></cell><cell r="E466" t="str"><v>BUEN CORTE</v></cell><cell r="F466" t="str"><v>CONGELADO</v></cell><cell r="G466" t="str"><v>-</v></cell><cell r="H466" t="str"><v>1KG/B - 12B/C</v></cell></row><row r="467"><cell r="A467" t="str"><v>OBM-001</v></cell><cell r="B467" t="str"><v>PECHUGA IQF MARINADA</v></cell><cell r="C467" t="str"><v>POLLO</v></cell><cell r="D467" t="str"><v>BRASIL</v></cell><cell r="E467" t="str"><v>SEARA</v></cell><cell r="F467" t="str"><v>CONGELADO</v></cell><cell r="G467" t="str"><v>-</v></cell><cell r="H467" t="str"><v>1KG/B - 12B/C</v></cell></row><row r="468"><cell r="A468" t="str"><v>BSS-49</v></cell><cell r="B468" t="str"><v>PECHUGA MARINADA COCIDA</v></cell><cell r="C468" t="str"><v>POLLO</v></cell><cell r="D468" t="str"><v>BRASIL</v></cell><cell r="E468" t="str"><v>SEARA</v></cell><cell r="F468" t="str"><v>CONGELADO</v></cell><cell r="G468" t="str"><v>-</v></cell><cell r="H468" t="str"><v>2,5KG/B - 4B/C</v></cell></row><row r="469"><cell r="A469" t="str"><v>BRW-12</v></cell><cell r="B469" t="str"><v>PECHUGA MARINADA COCIDA ASADA</v></cell><cell r="C469" t="str"><v>POLLO</v></cell><cell r="D469" t="str"><v>BRASIL</v></cell><cell r="E469" t="str"><v>SEARA</v></cell><cell r="F469" t="str"><v>CONGELADO</v></cell><cell r="G469" t="str"><v>-</v></cell><cell r="H469" t="str"><v>2,5KG/B - 4B/C</v></cell></row><row r="470"><cell r="A470"><v>21229</v></cell><cell r="B470" t="str"><v>PECHUGA S/P S/H CON CARNE DE COSTILLA</v></cell><cell r="C470" t="str"><v>POLLO</v></cell><cell r="D470" t="str"><v>USA</v></cell><cell r="E470" t="str"><v>PILGRIMS</v></cell><cell r="F470" t="str"><v>CONGELADO</v></cell><cell r="G470" t="str"><v>-</v></cell><cell r="H470" t="str"><v>CAJA 18KG</v></cell></row><row r="471"><cell r="A471" t="str"><v>BSW-31</v></cell><cell r="B471" t="str"><v>PECHUGA SAZONADA COCIDA</v></cell><cell r="C471" t="str"><v>POLLO</v></cell><cell r="D471" t="str"><v>BRASIL</v></cell><cell r="E471" t="str"><v>SEARA</v></cell><cell r="F471" t="str"><v>CONGELADO</v></cell><cell r="G471" t="str"><v>-</v></cell><cell r="H471" t="str"><v>2,5KG/B - 4B/C</v></cell></row><row r="472"><cell r="A472" t="str"><v>BRD-15</v></cell><cell r="B472" t="str"><v>PECHUGA SAZONADA COCIDA ASADA</v></cell><cell r="C472" t="str"><v>POLLO</v></cell><cell r="D472" t="str"><v>BRASIL</v></cell><cell r="E472" t="str"><v>SEARA</v></cell><cell r="F472" t="str"><v>CONGELADO</v></cell><cell r="G472" t="str"><v>-</v></cell><cell r="H472" t="str"><v>2,5KG/B - 4B/C</v></cell></row><row r="473"><cell r="A473" t="str"><v>KNU-08</v></cell><cell r="B473" t="str"><v>PERNIL MANO</v></cell><cell r="C473" t="str"><v>CERDO</v></cell><cell r="D473" t="str"><v>BRASIL</v></cell><cell r="E473" t="str"><v>SEARA</v></cell><cell r="F473" t="str"><v>CONGELADO</v></cell><cell r="G473" t="str"><v>-</v></cell><cell r="H473" t="str"><v>CAJA 17,5KG-18,5KG</v></cell></row><row r="474"><cell r="A474" t="str"><v>KNU-09</v></cell><cell r="B474" t="str"><v>PERNIL MANO</v></cell><cell r="C474" t="str"><v>CERDO</v></cell><cell r="D474" t="str"><v>BRASIL</v></cell><cell r="E474" t="str"><v>SEARA</v></cell><cell r="F474" t="str"><v>CONGELADO</v></cell><cell r="G474" t="str"><v>-</v></cell><cell r="H474" t="str"><v>1PC/B - 16-20B/C</v></cell></row><row r="475"><cell r="A475" t="str"><v>KNU-12</v></cell><cell r="B475" t="str"><v>PERNIL MANO</v></cell><cell r="C475" t="str"><v>CERDO</v></cell><cell r="D475" t="str"><v>BRASIL</v></cell><cell r="E475" t="str"><v>SEARA</v></cell><cell r="F475" t="str"><v>CONGELADO</v></cell><cell r="G475" t="str"><v>-</v></cell><cell r="H475" t="str"><v>CAJA 17,5KG - 18,5KG</v></cell></row><row r="476"><cell r="A476" t="str"><v>PIC-01</v></cell><cell r="B476" t="str"><v>PICANA PORCIONADA</v></cell><cell r="C476" t="str"><v>CERDO</v></cell><cell r="D476" t="str"><v>BRASIL</v></cell><cell r="E476" t="str"><v>SEARA</v></cell><cell r="F476" t="str"><v>CONGELADO</v></cell><cell r="G476" t="str"><v>-</v></cell><cell r="H476" t="str"><v>0,85-1KG/B - 16-20KG/C</v></cell></row><row r="477"><cell r="A477" t="str"><v>AM024</v></cell><cell r="B477" t="str"><v>PLANT BACON</v></cell><cell r="C477" t="str"><v>-</v></cell><cell r="D477" t="str"><v>-</v></cell><cell r="E477" t="str"><v>-</v></cell><cell r="F477" t="str"><v>-</v></cell><cell r="G477" t="str"><v>-</v></cell><cell r="H477" t="str"><v>-</v></cell></row><row r="478"><cell r="A478" t="str"><v>AM025</v></cell><cell r="B478" t="str"><v>PLANT BURGER</v></cell><cell r="C478" t="str"><v>-</v></cell><cell r="D478" t="str"><v>-</v></cell><cell r="E478" t="str"><v>-</v></cell><cell r="F478" t="str"><v>-</v></cell><cell r="G478" t="str"><v>-</v></cell><cell r="H478" t="str"><v>-</v></cell></row><row r="479"><cell r="A479" t="str"><v>AM026</v></cell><cell r="B479" t="str"><v>PLANT MINCE</v></cell><cell r="C479" t="str"><v>-</v></cell><cell r="D479" t="str"><v>-</v></cell><cell r="E479" t="str"><v>-</v></cell><cell r="F479" t="str"><v>-</v></cell><cell r="G479" t="str"><v>-</v></cell><cell r="H479" t="str"><v>-</v></cell></row><row r="480"><cell r="A480" t="str"><v>AM027</v></cell><cell r="B480" t="str"><v>PLANTAARDIGE NUGGETS</v></cell><cell r="C480" t="str"><v>-</v></cell><cell r="D480" t="str"><v>-</v></cell><cell r="E480" t="str"><v>-</v></cell><cell r="F480" t="str"><v>-</v></cell><cell r="G480" t="str"><v>-</v></cell><cell r="H480" t="str"><v>-</v></cell></row><row r="481"><cell r="A481" t="str"><v>PLC-05</v></cell><cell r="B481" t="str"><v>PLATEADA</v></cell><cell r="C481" t="str"><v>CERDO</v></cell><cell r="D481" t="str"><v>BRASIL</v></cell><cell r="E481" t="str"><v>LEBON</v></cell><cell r="F481" t="str"><v>CONGELADO</v></cell><cell r="G481" t="str"><v>-</v></cell><cell r="H481" t="str"><v>1PC/B - 20B/C</v></cell></row><row r="482"><cell r="A482"><v>392375</v></cell><cell r="B482" t="str"><v>PLATEADA</v></cell><cell r="C482" t="str"><v>VACUNO</v></cell><cell r="D482" t="str"><v>BRASIL</v></cell><cell r="E482" t="str"><v>FRIBOI BLACK</v></cell><cell r="F482" t="str"><v>CONGELADO</v></cell><cell r="G482" t="str"><v>V</v></cell><cell r="H482" t="str"><v>0,5-4KG/B - 12-28B/C</v></cell></row><row r="483"><cell r="A483" t="str"><v>PLAPAR</v></cell><cell r="B483" t="str"><v>PLATEADA (PORCIONADO)</v></cell><cell r="C483" t="str"><v>VACUNO</v></cell><cell r="D483" t="str"><v>PARAGUAY</v></cell><cell r="E483" t="str"><v>FRIGOCHACO</v></cell><cell r="F483" t="str"><v>ENFRIADO</v></cell><cell r="G483" t="str"><v>-</v></cell><cell r="H483" t="str"><v>N/A</v></cell></row><row r="484"><cell r="A484" t="str"><v>GR-694</v></cell><cell r="B484" t="str"><v>POLLO ENTERO 1,8KG</v></cell><cell r="C484" t="str"><v>POLLO</v></cell><cell r="D484" t="str"><v>BRASIL</v></cell><cell r="E484" t="str"><v>SEARA</v></cell><cell r="F484" t="str"><v>CONGELADO</v></cell><cell r="G484" t="str"><v>-</v></cell><cell r="H484" t="str"><v>1,8KG/B - 8B/C</v></cell></row><row r="485"><cell r="A485" t="str"><v>GR-695</v></cell><cell r="B485" t="str"><v>POLLO ENTERO 1,9KG</v></cell><cell r="C485" t="str"><v>POLLO</v></cell><cell r="D485" t="str"><v>BRASIL</v></cell><cell r="E485" t="str"><v>SEARA</v></cell><cell r="F485" t="str"><v>CONGELADO</v></cell><cell r="G485" t="str"><v>-</v></cell><cell r="H485" t="str"><v>1,9KG/B - 8B/C</v></cell></row><row r="486"><cell r="A486" t="str"><v>GR-62</v></cell><cell r="B486" t="str"><v>POLLO ENTERO 1,9KG</v></cell><cell r="C486" t="str"><v>POLLO</v></cell><cell r="D486" t="str"><v>BRASIL</v></cell><cell r="E486" t="str"><v>SEARA</v></cell><cell r="F486" t="str"><v>CONGELADO</v></cell><cell r="G486" t="str"><v>-</v></cell><cell r="H486" t="str"><v>1,9KG/B - 8B/C</v></cell></row><row r="487"><cell r="A487" t="str"><v>GR-696</v></cell><cell r="B487" t="str"><v>POLLO ENTERO 2,0KG</v></cell><cell r="C487" t="str"><v>POLLO</v></cell><cell r="D487" t="str"><v>BRASIL</v></cell><cell r="E487" t="str"><v>SEARA</v></cell><cell r="F487" t="str"><v>CONGELADO</v></cell><cell r="G487" t="str"><v>-</v></cell><cell r="H487" t="str"><v>2,0KG/B - 8B/C</v></cell></row><row r="488"><cell r="A488" t="str"><v>GR-54</v></cell><cell r="B488" t="str"><v>POLLO ENTERO 2,0KG</v></cell><cell r="C488" t="str"><v>POLLO</v></cell><cell r="D488" t="str"><v>BRASIL</v></cell><cell r="E488" t="str"><v>SEARA</v></cell><cell r="F488" t="str"><v>CONGELADO</v></cell><cell r="G488" t="str"><v>-</v></cell><cell r="H488" t="str"><v>2,0KG/B - 8B/C</v></cell></row><row r="489"><cell r="A489" t="str"><v>GR-740</v></cell><cell r="B489" t="str"><v>POLLO ENTERO 2,1KG</v></cell><cell r="C489" t="str"><v>POLLO</v></cell><cell r="D489" t="str"><v>BRASIL</v></cell><cell r="E489" t="str"><v>SEARA</v></cell><cell r="F489" t="str"><v>CONGELADO</v></cell><cell r="G489" t="str"><v>-</v></cell><cell r="H489" t="str"><v>2,1KG/B - 7B/C</v></cell></row><row r="490"><cell r="A490" t="str"><v>GR-47</v></cell><cell r="B490" t="str"><v>POLLO ENTERO 2,1KG</v></cell><cell r="C490" t="str"><v>POLLO</v></cell><cell r="D490" t="str"><v>BRASIL</v></cell><cell r="E490" t="str"><v>SEARA</v></cell><cell r="F490" t="str"><v>CONGELADO</v></cell><cell r="G490" t="str"><v>-</v></cell><cell r="H490" t="str"><v>2,1KG/B - 7B/C</v></cell></row><row r="491"><cell r="A491" t="str"><v>GR-24</v></cell><cell r="B491" t="str"><v>POLLO ENTERO 2,1KG</v></cell><cell r="C491" t="str"><v>POLLO</v></cell><cell r="D491" t="str"><v>BRASIL</v></cell><cell r="E491" t="str"><v>SEARA</v></cell><cell r="F491" t="str"><v>CONGELADO</v></cell><cell r="G491" t="str"><v>-</v></cell><cell r="H491" t="str"><v>2,1KG/B - 7B/C</v></cell></row><row r="492"><cell r="A492" t="str"><v>GR-710</v></cell><cell r="B492" t="str"><v>POLLO ENTERO 2,2KG</v></cell><cell r="C492" t="str"><v>POLLO</v></cell><cell r="D492" t="str"><v>BRASIL</v></cell><cell r="E492" t="str"><v>SEARA</v></cell><cell r="F492" t="str"><v>CONGELADO</v></cell><cell r="G492" t="str"><v>-</v></cell><cell r="H492" t="str"><v>2,2KG/B - 7B/C</v></cell></row><row r="493"><cell r="A493" t="str"><v>GR-39</v></cell><cell r="B493" t="str"><v>POLLO ENTERO 2,2KG</v></cell><cell r="C493" t="str"><v>POLLO</v></cell><cell r="D493" t="str"><v>BRASIL</v></cell><cell r="E493" t="str"><v>SEARA</v></cell><cell r="F493" t="str"><v>CONGELADO</v></cell><cell r="G493" t="str"><v>-</v></cell><cell r="H493" t="str"><v>2,2KG/B - 7B/C</v></cell></row><row r="494"><cell r="A494" t="str"><v>GR-26</v></cell><cell r="B494" t="str"><v>POLLO ENTERO 2,2KG</v></cell><cell r="C494" t="str"><v>POLLO</v></cell><cell r="D494" t="str"><v>BRASIL</v></cell><cell r="E494" t="str"><v>SEARA</v></cell><cell r="F494" t="str"><v>CONGELADO</v></cell><cell r="G494" t="str"><v>-</v></cell><cell r="H494" t="str"><v>2,2KG/B - 7B/C</v></cell></row><row r="495"><cell r="A495" t="str"><v>GR1001</v></cell><cell r="B495" t="str"><v>POLLO ENTERO 2,3KG</v></cell><cell r="C495" t="str"><v>POLLO</v></cell><cell r="D495" t="str"><v>BRASIL</v></cell><cell r="E495" t="str"><v>SEARA</v></cell><cell r="F495" t="str"><v>CONGELADO</v></cell><cell r="G495" t="str"><v>-</v></cell><cell r="H495" t="str"><v>2,3KG/B - 7B/C</v></cell></row><row r="496"><cell r="A496" t="str"><v>GR1002</v></cell><cell r="B496" t="str"><v>POLLO ENTERO 2,4KG</v></cell><cell r="C496" t="str"><v>POLLO</v></cell><cell r="D496" t="str"><v>BRASIL</v></cell><cell r="E496" t="str"><v>SEARA</v></cell><cell r="F496" t="str"><v>CONGELADO</v></cell><cell r="G496" t="str"><v>-</v></cell><cell r="H496" t="str"><v>2,4KG/B - 7B/C</v></cell></row><row r="497"><cell r="A497" t="str"><v>TCC-01</v></cell><cell r="B497" t="str"><v>POLLO ENTERO SAZONADO</v></cell><cell r="C497" t="str"><v>POLLO</v></cell><cell r="D497" t="str"><v>BRASIL</v></cell><cell r="E497" t="str"><v>SEARA</v></cell><cell r="F497" t="str"><v>CONGELADO</v></cell><cell r="G497" t="str"><v>-</v></cell><cell r="H497" t="str"><v>1PC/B - 7B/C</v></cell></row><row r="498"><cell r="A498" t="str"><v>TCC-01</v></cell><cell r="B498" t="str"><v>POLLO ENTERO SAZONADO</v></cell><cell r="C498" t="str"><v>POLLO</v></cell><cell r="D498" t="str"><v>BRASIL</v></cell><cell r="E498" t="str"><v>SEARA</v></cell><cell r="F498" t="str"><v>CONGELADO</v></cell><cell r="G498" t="str"><v>-</v></cell><cell r="H498" t="str"><v>1PC/B - 7B/C</v></cell></row><row r="499"><cell r="A499" t="str"><v>GR-457</v></cell><cell r="B499" t="str"><v>POLLO ENTERO SAZONADO PARRILLERO</v></cell><cell r="C499" t="str"><v>POLLO</v></cell><cell r="D499" t="str"><v>BRASIL</v></cell><cell r="E499" t="str"><v>SEARA</v></cell><cell r="F499" t="str"><v>CONGELADO</v></cell><cell r="G499" t="str"><v>-</v></cell><cell r="H499" t="str"><v>2,3KG/B - 6B/C</v></cell></row><row r="500"><cell r="A500"><v>1050</v></cell><cell r="B500" t="str"><v>POLLO GANSO</v></cell><cell r="C500" t="str"><v>VACUNO</v></cell><cell r="D500" t="str"><v>BRASIL</v></cell><cell r="E500" t="str"><v>FRIBOI</v></cell><cell r="F500" t="str"><v>ENFRIADO</v></cell><cell r="G500" t="str"><v>V</v></cell><cell r="H500" t="str"><v>1PC/B - 6-15B/C</v></cell></row><row r="501"><cell r="A501"><v>353904</v></cell><cell r="B501" t="str"><v>POLLO GANSO</v></cell><cell r="C501" t="str"><v>VACUNO</v></cell><cell r="D501" t="str"><v>BRASIL</v></cell><cell r="E501" t="str"><v>FRIBOI</v></cell><cell r="F501" t="str"><v>CONGELADO</v></cell><cell r="G501" t="str"><v>V</v></cell><cell r="H501" t="str"><v>1PC/B - 6-12B/C</v></cell></row><row r="502"><cell r="A502"><v>354178</v></cell><cell r="B502" t="str"><v>POLLO GANSO</v></cell><cell r="C502" t="str"><v>VACUNO</v></cell><cell r="D502" t="str"><v>BRASIL</v></cell><cell r="E502" t="str"><v>FRIBOI</v></cell><cell r="F502" t="str"><v>CONGELADO</v></cell><cell r="G502" t="str"><v>V</v></cell><cell r="H502" t="str"><v>1PC/B - 10-18B/C</v></cell></row><row r="503"><cell r="A503"><v>388466</v></cell><cell r="B503" t="str"><v>POLLO GANSO</v></cell><cell r="C503" t="str"><v>VACUNO</v></cell><cell r="D503" t="str"><v>BRASIL</v></cell><cell r="E503" t="str"><v>FRIBOI BLACK</v></cell><cell r="F503" t="str"><v>CONGELADO</v></cell><cell r="G503" t="str"><v>V</v></cell><cell r="H503" t="str"><v>1PC/B - 8-12B/C</v></cell></row><row r="504"><cell r="A504" t="str"><v>POLPAR</v></cell><cell r="B504" t="str"><v>POLLO GANSO</v></cell><cell r="C504" t="str"><v>VACUNO</v></cell><cell r="D504" t="str"><v>PARAGUAY</v></cell><cell r="E504" t="str"><v>FRIGOCHACO</v></cell><cell r="F504" t="str"><v>ENFRIADO</v></cell><cell r="G504" t="str"><v>-</v></cell><cell r="H504" t="str"><v>N/A</v></cell></row><row r="505"><cell r="A505"><v>966</v></cell><cell r="B505" t="str"><v>POSTA PALETA</v></cell><cell r="C505" t="str"><v>VACUNO</v></cell><cell r="D505" t="str"><v>BRASIL</v></cell><cell r="E505" t="str"><v>FRIBOI</v></cell><cell r="F505" t="str"><v>ENFRIADO</v></cell><cell r="G505" t="str"><v>V</v></cell><cell r="H505" t="str"><v>1PC/B - 3-8B/C</v></cell></row><row r="506"><cell r="A506" t="str"><v>POSPAR</v></cell><cell r="B506" t="str"><v>POSTA PALETA (PORCIONADO)</v></cell><cell r="C506" t="str"><v>VACUNO</v></cell><cell r="D506" t="str"><v>PARAGUAY</v></cell><cell r="E506" t="str"><v>FRIGOCHACO</v></cell><cell r="F506" t="str"><v>ENFRIADO</v></cell><cell r="G506" t="str"><v>-</v></cell><cell r="H506" t="str"><v>N/A</v></cell></row><row r="507"><cell r="A507"><v>379653</v></cell><cell r="B507" t="str"><v>POSTA PALETA EN TROZOS</v></cell><cell r="C507" t="str"><v>VACUNO</v></cell><cell r="D507" t="str"><v>BRASIL</v></cell><cell r="E507" t="str"><v>FRIBOI</v></cell><cell r="F507" t="str"><v>ENFRIADO</v></cell><cell r="G507" t="str"><v>V</v></cell><cell r="H507" t="str"><v>1PC/B - 8-20B/C</v></cell></row><row r="508"><cell r="A508"><v>365682</v></cell><cell r="B508" t="str"><v>POSTA PALETA EN TROZOS</v></cell><cell r="C508" t="str"><v>VACUNO</v></cell><cell r="D508" t="str"><v>BRASIL</v></cell><cell r="E508" t="str"><v>ANGLO</v></cell><cell r="F508" t="str"><v>ENFRIADO</v></cell><cell r="G508" t="str"><v>V</v></cell><cell r="H508" t="str"><v>1PC/B - 1-20B/C</v></cell></row><row r="509"><cell r="A509"><v>1048</v></cell><cell r="B509" t="str"><v>POSTA NEGRA</v></cell><cell r="C509" t="str"><v>VACUNO</v></cell><cell r="D509" t="str"><v>BRASIL</v></cell><cell r="E509" t="str"><v>FRIBOI</v></cell><cell r="F509" t="str"><v>ENFRIADO</v></cell><cell r="G509" t="str"><v>V</v></cell><cell r="H509" t="str"><v>1PC/B - 1-5B/C</v></cell></row><row r="510"><cell r="A510"><v>388271</v></cell><cell r="B510" t="str"><v>POSTA NEGRA</v></cell><cell r="C510" t="str"><v>VACUNO</v></cell><cell r="D510" t="str"><v>BRASIL</v></cell><cell r="E510" t="str"><v>FRIBOI</v></cell><cell r="F510" t="str"><v>ENFRIADO</v></cell><cell r="G510" t="str"><v>V</v></cell><cell r="H510" t="str"><v>1PC/B - 1-3B/C</v></cell></row><row r="511"><cell r="A511"><v>388467</v></cell><cell r="B511" t="str"><v>POSTA NEGRA</v></cell><cell r="C511" t="str"><v>VACUNO</v></cell><cell r="D511" t="str"><v>BRASIL</v></cell><cell r="E511" t="str"><v>FRIBOI BLACK</v></cell><cell r="F511" t="str"><v>CONGELADO</v></cell><cell r="G511" t="str"><v>V</v></cell><cell r="H511" t="str"><v>1PC/B - 1-4B/C</v></cell></row><row r="512"><cell r="A512"><v>1197</v></cell><cell r="B512" t="str"><v>POSTA NEGRA</v></cell><cell r="C512" t="str"><v>VACUNO</v></cell><cell r="D512" t="str"><v>BRASIL</v></cell><cell r="E512" t="str"><v>FRIBOI</v></cell><cell r="F512" t="str"><v>ENFRIADO</v></cell><cell r="G512" t="str"><v>U</v></cell><cell r="H512" t="str"><v>1PC/B - 1-3B/C</v></cell></row><row r="513"><cell r="A513"><v>354107</v></cell><cell r="B513" t="str"><v>POSTA NEGRA</v></cell><cell r="C513" t="str"><v>VACUNO</v></cell><cell r="D513" t="str"><v>BRASIL</v></cell><cell r="E513" t="str"><v>FRIBOI</v></cell><cell r="F513" t="str"><v>CONGELADO</v></cell><cell r="G513" t="str"><v>U</v></cell><cell r="H513" t="str"><v>1PC/B - 1-4B/C</v></cell></row><row r="514"><cell r="A514"><v>355688</v></cell><cell r="B514" t="str"><v>POSTA NEGRA</v></cell><cell r="C514" t="str"><v>VACUNO</v></cell><cell r="D514" t="str"><v>BRASIL</v></cell><cell r="E514" t="str"><v>DO CHEF</v></cell><cell r="F514" t="str"><v>ENFRIADO</v></cell><cell r="G514" t="str"><v>V</v></cell><cell r="H514" t="str"><v>1PC/B - 2-4B/C</v></cell></row><row r="515"><cell r="A515"><v>379691</v></cell><cell r="B515" t="str"><v>POSTA NEGRA</v></cell><cell r="C515" t="str"><v>VACUNO</v></cell><cell r="D515" t="str"><v>BRASIL</v></cell><cell r="E515" t="str"><v>DO CHEF</v></cell><cell r="F515" t="str"><v>ENFRIADO</v></cell><cell r="G515" t="str"><v>U</v></cell><cell r="H515" t="str"><v>1PC/B - 2-4B/C</v></cell></row><row r="516"><cell r="A516"><v>377464</v></cell><cell r="B516" t="str"><v>POSTA NEGRA</v></cell><cell r="C516" t="str"><v>VACUNO</v></cell><cell r="D516" t="str"><v>BRASIL</v></cell><cell r="E516" t="str"><v>FRIBOI</v></cell><cell r="F516" t="str"><v>CONGELADO</v></cell><cell r="G516" t="str"><v>V</v></cell><cell r="H516" t="str"><v>1PC/B - 2-5B/C</v></cell></row><row r="517"><cell r="A517"><v>379780</v></cell><cell r="B517" t="str"><v>POSTA NEGRA SIN TAPA</v></cell><cell r="C517" t="str"><v>VACUNO</v></cell><cell r="D517" t="str"><v>BRASIL</v></cell><cell r="E517" t="str"><v>FRIBOI</v></cell><cell r="F517" t="str"><v>ENFRIADO</v></cell><cell r="G517" t="str"><v>V</v></cell><cell r="H517" t="str"><v>1PC/B - 1-6B/C</v></cell></row><row r="518"><cell r="A518"><v>3503</v></cell><cell r="B518" t="str"><v>POSTA PALETA</v></cell><cell r="C518" t="str"><v>VACUNO</v></cell><cell r="D518" t="str"><v>BRASIL</v></cell><cell r="E518" t="str"><v>FRIBOI</v></cell><cell r="F518" t="str"><v>CONGELADO</v></cell><cell r="G518" t="str"><v>V</v></cell><cell r="H518" t="str"><v>1PC/B - 12-20B/C</v></cell></row><row r="519"><cell r="A519"><v>390040</v></cell><cell r="B519" t="str"><v>POSTA PALETA</v></cell><cell r="C519" t="str"><v>VACUNO</v></cell><cell r="D519" t="str"><v>BRASIL</v></cell><cell r="E519" t="str"><v>SWIFT</v></cell><cell r="F519" t="str"><v>CONGELADO</v></cell><cell r="G519" t="str"><v>U</v></cell><cell r="H519" t="str"><v>1PC/B - 4-12B/C</v></cell></row><row r="520"><cell r="A520"><v>379676</v></cell><cell r="B520" t="str"><v>POSTA PALETA EN TROZOS</v></cell><cell r="C520" t="str"><v>VACUNO</v></cell><cell r="D520" t="str"><v>BRASIL</v></cell><cell r="E520" t="str"><v>SWIFT</v></cell><cell r="F520" t="str"><v>ENFRIADO</v></cell><cell r="G520" t="str"><v>V</v></cell><cell r="H520" t="str"><v>1PC/B - 10-17B/C</v></cell></row><row r="521"><cell r="A521"><v>583</v></cell><cell r="B521" t="str"><v>POSTA ROSADA</v></cell><cell r="C521" t="str"><v>VACUNO</v></cell><cell r="D521" t="str"><v>BRASIL</v></cell><cell r="E521" t="str"><v>FRIBOI</v></cell><cell r="F521" t="str"><v>CONGELADO</v></cell><cell r="G521" t="str"><v>V</v></cell><cell r="H521" t="str"><v>1PC/B - 4B/C</v></cell></row><row r="522"><cell r="A522"><v>984</v></cell><cell r="B522" t="str"><v>POSTA ROSADA</v></cell><cell r="C522" t="str"><v>VACUNO</v></cell><cell r="D522" t="str"><v>BRASIL</v></cell><cell r="E522" t="str"><v>FRIBOI</v></cell><cell r="F522" t="str"><v>ENFRIADO</v></cell><cell r="G522" t="str"><v>V</v></cell><cell r="H522" t="str"><v>1PC/B - 3-4B/C</v></cell></row><row r="523"><cell r="A523"><v>6575</v></cell><cell r="B523" t="str"><v>POSTA ROSADA</v></cell><cell r="C523" t="str"><v>VACUNO</v></cell><cell r="D523" t="str"><v>BRASIL</v></cell><cell r="E523" t="str"><v>FRIBOI</v></cell><cell r="F523" t="str"><v>CONGELADO</v></cell><cell r="G523" t="str"><v>U</v></cell><cell r="H523" t="str"><v>1PC/B - 3-8B/C</v></cell></row><row r="524"><cell r="A524"><v>379285</v></cell><cell r="B524" t="str"><v>POSTA ROSADA</v></cell><cell r="C524" t="str"><v>VACUNO</v></cell><cell r="D524" t="str"><v>BRASIL</v></cell><cell r="E524" t="str"><v>FRIBOI</v></cell><cell r="F524" t="str"><v>ENFRIADO</v></cell><cell r="G524" t="str"><v>U</v></cell><cell r="H524" t="str"><v>1PC/B - 4-6B/C</v></cell></row><row r="525"><cell r="A525"><v>388469</v></cell><cell r="B525" t="str"><v>POSTA ROSADA</v></cell><cell r="C525" t="str"><v>VACUNO</v></cell><cell r="D525" t="str"><v>BRASIL</v></cell><cell r="E525" t="str"><v>FRIBOI BLACK</v></cell><cell r="F525" t="str"><v>CONGELADO</v></cell><cell r="G525" t="str"><v>V</v></cell><cell r="H525" t="str"><v>1PC/B - 3-6B/C</v></cell></row><row r="526"><cell r="A526"><v>379183</v></cell><cell r="B526" t="str"><v>POSTA ROSADA</v></cell><cell r="C526" t="str"><v>VACUNO</v></cell><cell r="D526" t="str"><v>BRASIL</v></cell><cell r="E526" t="str"><v>FRIBOI</v></cell><cell r="F526" t="str"><v>CONGELADO</v></cell><cell r="G526" t="str"><v>V</v></cell><cell r="H526" t="str"><v>1PC/B - 3-6B/C</v></cell></row><row r="527"><cell r="A527"><v>379396</v></cell><cell r="B527" t="str"><v>POSTA ROSADA</v></cell><cell r="C527" t="str"><v>VACUNO</v></cell><cell r="D527" t="str"><v>BRASIL</v></cell><cell r="E527" t="str"><v>FRIBOI</v></cell><cell r="F527" t="str"><v>CONGELADO</v></cell><cell r="G527" t="str"><v>U</v></cell><cell r="H527" t="str"><v>1PC/B - 4B/C</v></cell></row><row r="528"><cell r="A528"><v>371696</v></cell><cell r="B528" t="str"><v>POSTA ROSADA</v></cell><cell r="C528" t="str"><v>VACUNO</v></cell><cell r="D528" t="str"><v>BRASIL</v></cell><cell r="E528" t="str"><v>FRIBOI</v></cell><cell r="F528" t="str"><v>CONGELADO</v></cell><cell r="G528" t="str"><v>V</v></cell><cell r="H528" t="str"><v>1PC/B - 4B/C</v></cell></row><row r="529"><cell r="A529"><v>379618</v></cell><cell r="B529" t="str"><v>POSTA ROSADA</v></cell><cell r="C529" t="str"><v>VACUNO</v></cell><cell r="D529" t="str"><v>BRASIL</v></cell><cell r="E529" t="str"><v>FRIBOI</v></cell><cell r="F529" t="str"><v>CONGELADO</v></cell><cell r="G529" t="str"><v>V</v></cell><cell r="H529" t="str"><v>1PC/B - 3B/C</v></cell></row><row r="530"><cell r="A530" t="str"><v>LWS-36</v></cell><cell r="B530" t="str"><v>PULPA</v></cell><cell r="C530" t="str"><v>CERDO</v></cell><cell r="D530" t="str"><v>BRASIL</v></cell><cell r="E530" t="str"><v>SEARA</v></cell><cell r="F530" t="str"><v>CONGELADO</v></cell><cell r="G530" t="str"><v>-</v></cell><cell r="H530" t="str"><v>1PC/B - 2-3B/C</v></cell></row><row r="531"><cell r="A531" t="str"><v>LWS-08</v></cell><cell r="B531" t="str"><v>PULPA</v></cell><cell r="C531" t="str"><v>CERDO</v></cell><cell r="D531" t="str"><v>BRASIL</v></cell><cell r="E531" t="str"><v>SEARA</v></cell><cell r="F531" t="str"><v>CONGELADO</v></cell><cell r="G531" t="str"><v>-</v></cell><cell r="H531" t="str"><v>1PC/B - 2-3B/C</v></cell></row><row r="532"><cell r="A532" t="str"><v>LWS-04</v></cell><cell r="B532" t="str"><v>PULPA LIMPIA</v></cell><cell r="C532" t="str"><v>CERDO</v></cell><cell r="D532" t="str"><v>BRASIL</v></cell><cell r="E532" t="str"><v>SEARA</v></cell><cell r="F532" t="str"><v>CONGELADO</v></cell><cell r="G532" t="str"><v>-</v></cell><cell r="H532" t="str"><v>1PC/B - 2-3B/C</v></cell></row><row r="533"><cell r="A533" t="str"><v>LWR-01</v></cell><cell r="B533" t="str"><v>PULPA LIMPIA</v></cell><cell r="C533" t="str"><v>CERDO</v></cell><cell r="D533" t="str"><v>BRASIL</v></cell><cell r="E533" t="str"><v>SEARA</v></cell><cell r="F533" t="str"><v>ENFRIADO</v></cell><cell r="G533" t="str"><v>-</v></cell><cell r="H533" t="str"><v>CAJA 6-10KG APROXX</v></cell></row><row r="534"><cell r="A534" t="str"><v>LWS104</v></cell><cell r="B534" t="str"><v>PULPA LIMPIA</v></cell><cell r="C534" t="str"><v>CERDO</v></cell><cell r="D534" t="str"><v>BRASIL</v></cell><cell r="E534" t="str"><v>SEARA</v></cell><cell r="F534" t="str"><v>CONGELADO</v></cell><cell r="G534" t="str"><v>-</v></cell><cell r="H534" t="str"><v>1PC/B - 2-3B/C</v></cell></row><row r="535"><cell r="A535" t="str"><v>LWS-57</v></cell><cell r="B535" t="str"><v>PULPA PIERNA</v></cell><cell r="C535" t="str"><v>CERDO</v></cell><cell r="D535" t="str"><v>BRASIL</v></cell><cell r="E535" t="str"><v>SEARA</v></cell><cell r="F535" t="str"><v>CONGELADO</v></cell><cell r="G535" t="str"><v>-</v></cell><cell r="H535" t="str"><v>1PC/B - 2B/C</v></cell></row><row r="536"><cell r="A536"><v>50640</v></cell><cell r="B536" t="str"><v>PUNTA CHULETA</v></cell><cell r="C536" t="str"><v>CERDO</v></cell><cell r="D536" t="str"><v>USA</v></cell><cell r="E536" t="str"><v>SWIFT</v></cell><cell r="F536" t="str"><v>CONGELADO</v></cell><cell r="G536" t="str"><v>-</v></cell><cell r="H536" t="str"><v>4PC/B - 4B/C</v></cell></row><row r="537"><cell r="A537"><v>1769</v></cell><cell r="B537" t="str"><v>PUNTA DE GANSO</v></cell><cell r="C537" t="str"><v>VACUNO</v></cell><cell r="D537" t="str"><v>BRASIL</v></cell><cell r="E537" t="str"><v>FRIBOI</v></cell><cell r="F537" t="str"><v>CONGELADO</v></cell><cell r="G537" t="str"><v>V</v></cell><cell r="H537" t="str"><v>1PC/B - 8-15B/C</v></cell></row><row r="538"><cell r="A538"><v>26746</v></cell><cell r="B538" t="str"><v>PUNTA DE GANSO</v></cell><cell r="C538" t="str"><v>VACUNO</v></cell><cell r="D538" t="str"><v>USA</v></cell><cell r="E538" t="str"><v>SWIFT</v></cell><cell r="F538" t="str"><v>ENFRIADO</v></cell><cell r="G538" t="str"><v>CHOICE</v></cell><cell r="H538" t="str"><v>1PC/B - 10B/C</v></cell></row><row r="539"><cell r="A539" t="str"><v>C4807AH5R</v></cell><cell r="B539" t="str"><v>PUNTA DE GANSO</v></cell><cell r="C539" t="str"><v>VACUNO</v></cell><cell r="D539" t="str"><v>CANADA</v></cell><cell r="E539" t="str"><v>BLUE RIBBON</v></cell><cell r="F539" t="str"><v>CONGELADO</v></cell><cell r="G539" t="str"><v>AAA</v></cell><cell r="H539" t="str"><v>1PC/B - 16B/C</v></cell></row><row r="540"><cell r="A540" t="str"><v>PGAIVC8</v></cell><cell r="B540" t="str"><v>PUNTA DE GANSO</v></cell><cell r="C540" t="str"><v>VACUNO</v></cell><cell r="D540" t="str"><v>USA/CANADA</v></cell><cell r="E540" t="str"><v>-</v></cell><cell r="F540" t="str"><v>ENFRIADO</v></cell><cell r="G540" t="str"><v>-</v></cell><cell r="H540" t="str"><v>PRODUCTO TERMINADO</v></cell></row><row r="541"><cell r="A541"><v>15000118</v></cell><cell r="B541" t="str"><v>PUNTA DE GANSO</v></cell><cell r="C541" t="str"><v>VACUNO</v></cell><cell r="D541" t="str"><v>USA</v></cell><cell r="E541" t="str"><v>-</v></cell><cell r="F541" t="str"><v>ENFRIADO</v></cell><cell r="G541" t="str"><v>-</v></cell><cell r="H541" t="str"><v>PRODUCTO TERMINADO</v></cell></row><row r="542"><cell r="A542"><v>1120767</v></cell><cell r="B542" t="str"><v>PUNTA DE GANSO</v></cell><cell r="C542" t="str"><v>VACUNO</v></cell><cell r="D542" t="str"><v>VARIABLE</v></cell><cell r="E542" t="str"><v>VARIABLE</v></cell><cell r="F542" t="str"><v>ENFRIADO</v></cell><cell r="G542" t="str"><v>-</v></cell><cell r="H542" t="str"><v>PRODUCTO TERMINADO</v></cell></row><row r="543"><cell r="A543"><v>388146</v></cell><cell r="B543" t="str"><v>PUNTA DE GANSO</v></cell><cell r="C543" t="str"><v>VACUNO</v></cell><cell r="D543" t="str"><v>BRASIL</v></cell><cell r="E543" t="str"><v>MATURATTA</v></cell><cell r="F543" t="str"><v>CONGELADO</v></cell><cell r="G543" t="str"><v>V</v></cell><cell r="H543" t="str"><v>1PC/B - 14B/C</v></cell></row><row r="544"><cell r="A544"><v>88847</v></cell><cell r="B544" t="str"><v>PUNTA DE GANSO</v></cell><cell r="C544" t="str"><v>VACUNO</v></cell><cell r="D544" t="str"><v>USA</v></cell><cell r="E544" t="str"><v>5 STAR</v></cell><cell r="F544" t="str"><v>ENFRIADO</v></cell><cell r="G544" t="str"><v>CHOICE</v></cell><cell r="H544" t="str"><v>4PC/B - 6B/C</v></cell></row><row r="545"><cell r="A545" t="str"><v>C4807AHFR</v></cell><cell r="B545" t="str"><v>PUNTA DE GANSO</v></cell><cell r="C545" t="str"><v>VACUNO</v></cell><cell r="D545" t="str"><v>CANADA</v></cell><cell r="E545" t="str"><v>BLUE RIBBON</v></cell><cell r="F545" t="str"><v>ENFRIADO</v></cell><cell r="G545" t="str"><v>AAA</v></cell><cell r="H545" t="str"><v>1PC/B - 16B/C</v></cell></row><row r="546"><cell r="A546" t="str"><v>C4807AH5F</v></cell><cell r="B546" t="str"><v>PUNTA DE GANSO</v></cell><cell r="C546" t="str"><v>VACUNO</v></cell><cell r="D546" t="str"><v>CANADA</v></cell><cell r="E546" t="str"><v>CANADIAN DIAMOND ANGUS</v></cell><cell r="F546" t="str"><v>ENFRIADO</v></cell><cell r="G546" t="str"><v>AAA</v></cell><cell r="H546" t="str"><v>1PC/B - 16B/C</v></cell></row><row r="547"><cell r="A547"><v>391322</v></cell><cell r="B547" t="str"><v>PUNTA DE GANSO</v></cell><cell r="C547" t="str"><v>VACUNO</v></cell><cell r="D547" t="str"><v>BRASIL</v></cell><cell r="E547" t="str"><v>FRIBOI</v></cell><cell r="F547" t="str"><v>ENFRIADO</v></cell><cell r="G547" t="str"><v>V</v></cell><cell r="H547" t="str"><v>1PC/B - 8-15B/C</v></cell></row><row r="548"><cell r="A548" t="str"><v>C4807AWFR</v></cell><cell r="B548" t="str"><v>PUNTA DE GANSO</v></cell><cell r="C548" t="str"><v>VACUNO</v></cell><cell r="D548" t="str"><v>CANADA</v></cell><cell r="E548" t="str"><v>BLUE RIBBON</v></cell><cell r="F548" t="str"><v>ENFRIADO</v></cell><cell r="G548" t="str"><v>AAA</v></cell><cell r="H548" t="str"><v>1PC/B - 10B/C</v></cell></row><row r="549"><cell r="A549"><v>6260</v></cell><cell r="B549" t="str"><v>PUNTA DE GANSO</v></cell><cell r="C549" t="str"><v>VACUNO</v></cell><cell r="D549" t="str"><v>BRASIL</v></cell><cell r="E549" t="str"><v>FRIBOI BLACK</v></cell><cell r="F549" t="str"><v>CONGELADO</v></cell><cell r="G549" t="str"><v>V</v></cell><cell r="H549" t="str"><v>1PC/B - 10-20B/C</v></cell></row><row r="550"><cell r="A550" t="str"><v>S4800AHR</v></cell><cell r="B550" t="str"><v>PUNTA DE GANSO</v></cell><cell r="C550" t="str"><v>VACUNO</v></cell><cell r="D550" t="str"><v>CANADA</v></cell><cell r="E550" t="str"><v>CLEAR RIVER FARMS</v></cell><cell r="F550" t="str"><v>CONGELADO</v></cell><cell r="G550" t="str"><v>NO ROLL</v></cell><cell r="H550" t="str"><v>1PC/B - 14B/C</v></cell></row><row r="551"><cell r="A551" t="str"><v>C4807AHR</v></cell><cell r="B551" t="str"><v>PUNTA DE GANSO</v></cell><cell r="C551" t="str"><v>VACUNO</v></cell><cell r="D551" t="str"><v>CANADA</v></cell><cell r="E551" t="str"><v>BLUE RIBBON</v></cell><cell r="F551" t="str"><v>CONGELADO</v></cell><cell r="G551" t="str"><v>AAA</v></cell><cell r="H551" t="str"><v>1PC/B - 12B/C</v></cell></row><row r="552"><cell r="A552"><v>386945</v></cell><cell r="B552" t="str"><v>PUNTA DE GANSO MARINADO</v></cell><cell r="C552" t="str"><v>VACUNO</v></cell><cell r="D552" t="str"><v>BRASIL</v></cell><cell r="E552" t="str"><v>FRIBOI</v></cell><cell r="F552" t="str"><v>CONGELADO</v></cell><cell r="G552" t="str"><v>-</v></cell><cell r="H552" t="str"><v>CAJA 12KG</v></cell></row><row r="553"><cell r="A553" t="str"><v>AM028</v></cell><cell r="B553" t="str"><v>PUNTA DE GANSO SAZONADA ASA FACIL</v></cell><cell r="C553" t="str"><v>-</v></cell><cell r="D553" t="str"><v>-</v></cell><cell r="E553" t="str"><v>-</v></cell><cell r="F553" t="str"><v>-</v></cell><cell r="G553" t="str"><v>-</v></cell><cell r="H553" t="str"><v>-</v></cell></row><row r="554"><cell r="A554" t="str"><v>PUNPAR</v></cell><cell r="B554" t="str"><v>PUNTA PALETA</v></cell><cell r="C554" t="str"><v>VACUNO</v></cell><cell r="D554" t="str"><v>PARAGUAY</v></cell><cell r="E554" t="str"><v>FRIGOCHACO</v></cell><cell r="F554" t="str"><v>ENFRIADO</v></cell><cell r="G554" t="str"><v>-</v></cell><cell r="H554" t="str"><v>N/A</v></cell></row><row r="555"><cell r="A555"><v>387268</v></cell><cell r="B555" t="str"><v>PUNTA PALETA</v></cell><cell r="C555" t="str"><v>VACUNO</v></cell><cell r="D555" t="str"><v>BRASIL</v></cell><cell r="E555"><v>1953</v></cell><cell r="F555" t="str"><v>CONGELADO</v></cell><cell r="G555" t="str"><v>V</v></cell><cell r="H555" t="str"><v>1PC/B - 8-16B/C</v></cell></row><row r="556"><cell r="A556"><v>363463</v></cell><cell r="B556" t="str"><v>PUNTA PALETA</v></cell><cell r="C556" t="str"><v>VACUNO</v></cell><cell r="D556" t="str"><v>BRASIL</v></cell><cell r="E556" t="str"><v>ANGLO</v></cell><cell r="F556" t="str"><v>ENFRIADO</v></cell><cell r="G556" t="str"><v>V</v></cell><cell r="H556" t="str"><v>1PC/B - 6-26B/C</v></cell></row><row r="557"><cell r="A557"><v>975</v></cell><cell r="B557" t="str"><v>PUNTA PALETA</v></cell><cell r="C557" t="str"><v>VACUNO</v></cell><cell r="D557" t="str"><v>BRASIL</v></cell><cell r="E557" t="str"><v>FRIBOI</v></cell><cell r="F557" t="str"><v>ENFRIADO</v></cell><cell r="G557" t="str"><v>V</v></cell><cell r="H557" t="str"><v>1PC/B - 8-25B/C</v></cell></row><row r="558"><cell r="A558"><v>379656</v></cell><cell r="B558" t="str"><v>PUNTA PALETA</v></cell><cell r="C558" t="str"><v>VACUNO</v></cell><cell r="D558" t="str"><v>BRASIL</v></cell><cell r="E558" t="str"><v>FRIBOI</v></cell><cell r="F558" t="str"><v>ENFRIADO</v></cell><cell r="G558" t="str"><v>V</v></cell><cell r="H558" t="str"><v>1PC/B - 1-18B/C</v></cell></row><row r="559"><cell r="A559"><v>24155</v></cell><cell r="B559" t="str"><v>PUNTA PALETA</v></cell><cell r="C559" t="str"><v>VACUNO</v></cell><cell r="D559" t="str"><v>USA</v></cell><cell r="E559" t="str"><v>SWIFT</v></cell><cell r="F559" t="str"><v>CONGELADO</v></cell><cell r="G559" t="str"><v>CHOICE</v></cell><cell r="H559" t="str"><v>1PC/B - 5B/C</v></cell></row><row r="560"><cell r="A560"><v>357711</v></cell><cell r="B560" t="str"><v>PUNTA PALETA</v></cell><cell r="C560" t="str"><v>VACUNO</v></cell><cell r="D560" t="str"><v>BRASIL</v></cell><cell r="E560" t="str"><v>FRIBOI</v></cell><cell r="F560" t="str"><v>CONGELADO</v></cell><cell r="G560" t="str"><v>V</v></cell><cell r="H560" t="str"><v>1PC/B - 8-15B/C</v></cell></row><row r="561"><cell r="A561"><v>390035</v></cell><cell r="B561" t="str"><v>PUNTA PALETA</v></cell><cell r="C561" t="str"><v>VACUNO</v></cell><cell r="D561" t="str"><v>BRASIL</v></cell><cell r="E561" t="str"><v>SWIFT</v></cell><cell r="F561" t="str"><v>CONGELADO</v></cell><cell r="G561" t="str"><v>U</v></cell><cell r="H561" t="str"><v>1PC/B - 6-14B/C</v></cell></row><row r="562"><cell r="A562"><v>357317</v></cell><cell r="B562" t="str"><v>PUNTA PALETA</v></cell><cell r="C562" t="str"><v>VACUNO</v></cell><cell r="D562" t="str"><v>BRASIL</v></cell><cell r="E562" t="str"><v>SWIFT</v></cell><cell r="F562" t="str"><v>ENFRIADO</v></cell><cell r="G562" t="str"><v>V</v></cell><cell r="H562" t="str"><v>1PC/B - 6-12B/C</v></cell></row><row r="563"><cell r="A563" t="str"><v>C1807AWFR</v></cell><cell r="B563" t="str"><v>PUNTA PALETA</v></cell><cell r="C563" t="str"><v>VACUNO</v></cell><cell r="D563" t="str"><v>CANADA</v></cell><cell r="E563" t="str"><v>BLUE RIBBON</v></cell><cell r="F563" t="str"><v>ENFRIADO</v></cell><cell r="G563" t="str"><v>AAA</v></cell><cell r="H563" t="str"><v>4PC/B - 12B/C</v></cell></row><row r="564"><cell r="A564" t="str"><v>C1877AWR</v></cell><cell r="B564" t="str"><v>PUNTA PALETA ENTERA</v></cell><cell r="C564" t="str"><v>VACUNO</v></cell><cell r="D564" t="str"><v>CANADA</v></cell><cell r="E564" t="str"><v>BLUE RIBBON</v></cell><cell r="F564" t="str"><v>CONGELADO</v></cell><cell r="G564" t="str"><v>AAA</v></cell><cell r="H564" t="str"><v>1PC/B - 8B/C</v></cell></row><row r="565"><cell r="A565"><v>21854</v></cell><cell r="B565" t="str"><v>PUNTA PICANA</v></cell><cell r="C565" t="str"><v>VACUNO</v></cell><cell r="D565" t="str"><v>USA</v></cell><cell r="E565" t="str"><v>SWIFT</v></cell><cell r="F565" t="str"><v>CONGELADO</v></cell><cell r="G565" t="str"><v>CHOICE</v></cell><cell r="H565" t="str"><v>4PC/B - 4B/C</v></cell></row><row r="566"><cell r="A566"><v>26596</v></cell><cell r="B566" t="str"><v>PUNTA PICANA</v></cell><cell r="C566" t="str"><v>VACUNO</v></cell><cell r="D566" t="str"><v>USA</v></cell><cell r="E566" t="str"><v>SWIFT</v></cell><cell r="F566" t="str"><v>ENFRIADO</v></cell><cell r="G566" t="str"><v>CHOICE</v></cell><cell r="H566" t="str"><v>1PC/B - 12B/C</v></cell></row><row r="567"><cell r="A567" t="str"><v>C4547AWR</v></cell><cell r="B567" t="str"><v>PUNTA PICANA</v></cell><cell r="C567" t="str"><v>VACUNO</v></cell><cell r="D567" t="str"><v>CANADA</v></cell><cell r="E567" t="str"><v>BLUE RIBBON</v></cell><cell r="F567" t="str"><v>CONGELADO</v></cell><cell r="G567" t="str"><v>AAA</v></cell><cell r="H567" t="str"><v>1PC/B - 10B/C</v></cell></row><row r="568"><cell r="A568"><v>388145</v></cell><cell r="B568" t="str"><v>PUNTA PICANA</v></cell><cell r="C568" t="str"><v>VACUNO</v></cell><cell r="D568" t="str"><v>BRASIL</v></cell><cell r="E568" t="str"><v>MATURATTA</v></cell><cell r="F568" t="str"><v>CONGELADO</v></cell><cell r="G568" t="str"><v>V</v></cell><cell r="H568" t="str"><v>1PC/B - 16B/C</v></cell></row><row r="569"><cell r="A569"><v>88854</v></cell><cell r="B569" t="str"><v>PUNTA PICANA</v></cell><cell r="C569" t="str"><v>VACUNO</v></cell><cell r="D569" t="str"><v>USA</v></cell><cell r="E569" t="str"><v>5 STAR</v></cell><cell r="F569" t="str"><v>ENFRIADO</v></cell><cell r="G569" t="str"><v>CHOICE</v></cell><cell r="H569" t="str"><v>4PC/B - 5B/C</v></cell></row><row r="570"><cell r="A570" t="str"><v>C4547AWFR</v></cell><cell r="B570" t="str"><v>PUNTA PICANA</v></cell><cell r="C570" t="str"><v>VACUNO</v></cell><cell r="D570" t="str"><v>CANADA</v></cell><cell r="E570" t="str"><v>BLUE RIBBON</v></cell><cell r="F570" t="str"><v>ENFRIADO</v></cell><cell r="G570" t="str"><v>AAA</v></cell><cell r="H570" t="str"><v>1PC/B - 10B/C</v></cell></row><row r="571"><cell r="A571" t="str"><v>C4547AW5FR</v></cell><cell r="B571" t="str"><v>PUNTA PICANA</v></cell><cell r="C571" t="str"><v>VACUNO</v></cell><cell r="D571" t="str"><v>CANADA</v></cell><cell r="E571" t="str"><v>BLUE RIBBON</v></cell><cell r="F571" t="str"><v>ENFRIADO</v></cell><cell r="G571" t="str"><v>AAA</v></cell><cell r="H571" t="str"><v>1PC/B - 10B/C</v></cell></row><row r="572"><cell r="A572"><v>387029</v></cell><cell r="B572" t="str"><v>PUNTA PICANA SAZONADA</v></cell><cell r="C572" t="str"><v>VACUNO</v></cell><cell r="D572" t="str"><v>BRASIL</v></cell><cell r="E572" t="str"><v>FRIBOI</v></cell><cell r="F572" t="str"><v>CONGELADO</v></cell><cell r="G572" t="str"><v>-</v></cell><cell r="H572" t="str"><v>CAJA 12KG</v></cell></row><row r="573"><cell r="A573" t="str"><v>STK-89</v></cell><cell r="B573" t="str"><v>REBOZADO DE POLLO</v></cell><cell r="C573" t="str"><v>PROCESADO</v></cell><cell r="D573" t="str"><v>BRASIL</v></cell><cell r="E573" t="str"><v>SEARA</v></cell><cell r="F573" t="str"><v>CONGELADO</v></cell><cell r="G573" t="str"><v>-</v></cell><cell r="H573" t="str"><v>100G/B - 72B/C</v></cell></row><row r="574"><cell r="A574" t="str"><v>ISP-01</v></cell><cell r="B574" t="str"><v>REBOZADOS DE SOYA SABOR PESCADO</v></cell><cell r="C574" t="str"><v>PROCESADO</v></cell><cell r="D574" t="str"><v>BRASIL</v></cell><cell r="E574" t="str"><v>INCRIVEL</v></cell><cell r="F574" t="str"><v>CONGELADO</v></cell><cell r="G574" t="str"><v>-</v></cell><cell r="H574" t="str"><v>0,3KG/B - 16B/C</v></cell></row><row r="575"><cell r="A575" t="str"><v>IMP-02</v></cell><cell r="B575" t="str"><v>REBOZADOS DE SOYA SABOR PESCADO</v></cell><cell r="C575" t="str"><v>PROCESADO</v></cell><cell r="D575" t="str"><v>BRASIL</v></cell><cell r="E575" t="str"><v>INCRIVEL</v></cell><cell r="F575" t="str"><v>CONGELADO</v></cell><cell r="G575" t="str"><v>-</v></cell><cell r="H575" t="str"><v>0,220KG/B - 20B/C</v></cell></row><row r="576"><cell r="A576" t="str"><v>INA-01</v></cell><cell r="B576" t="str"><v>REBOZADOS DE SOYA SABOR POLLO</v></cell><cell r="C576" t="str"><v>PROCESADO</v></cell><cell r="D576" t="str"><v>BRASIL</v></cell><cell r="E576" t="str"><v>INCRIVEL</v></cell><cell r="F576" t="str"><v>CONGELADO</v></cell><cell r="G576" t="str"><v>-</v></cell><cell r="H576" t="str"><v>0,3KG/B - 16B/C</v></cell></row><row r="577"><cell r="A577"><v>386275</v></cell><cell r="B577" t="str"><v>RECORTE Y TROZOS (TRIMMINGS 80/20)</v></cell><cell r="C577" t="str"><v>VACUNO</v></cell><cell r="D577" t="str"><v>BRASIL</v></cell><cell r="E577" t="str"><v>FRIBOI BLACK</v></cell><cell r="F577" t="str"><v>CONGELADO</v></cell><cell r="G577" t="str"><v>V</v></cell><cell r="H577" t="str"><v>1PC/B - 1B/C</v></cell></row><row r="578"><cell r="A578"><v>358790</v></cell><cell r="B578" t="str"><v>RECORTES Y TROZOS 80VL</v></cell><cell r="C578" t="str"><v>VACUNO</v></cell><cell r="D578" t="str"><v>BRASIL</v></cell><cell r="E578" t="str"><v>FRIBOI</v></cell><cell r="F578" t="str"><v>CONGELADO</v></cell><cell r="G578" t="str"><v>V</v></cell><cell r="H578" t="str"><v>1PC/B - 20-25KG/C</v></cell></row><row r="579"><cell r="A579" t="str"><v>AM029</v></cell><cell r="B579" t="str"><v>ROOK WORST</v></cell><cell r="C579" t="str"><v>-</v></cell><cell r="D579" t="str"><v>-</v></cell><cell r="E579" t="str"><v>-</v></cell><cell r="F579" t="str"><v>-</v></cell><cell r="G579" t="str"><v>-</v></cell><cell r="H579" t="str"><v>-</v></cell></row><row r="580"><cell r="A580" t="str"><v>CFF-62</v></cell><cell r="B580" t="str"><v>SALCHICHA</v></cell><cell r="C580" t="str"><v>PROCESADO</v></cell><cell r="D580" t="str"><v>BRASIL</v></cell><cell r="E580" t="str"><v>LEBON</v></cell><cell r="F580" t="str"><v>ENFRIADO</v></cell><cell r="G580" t="str"><v>-</v></cell><cell r="H580" t="str"><v>12X450G</v></cell></row><row r="581"><cell r="A581" t="str"><v>CFF-74</v></cell><cell r="B581" t="str"><v>SALCHICHA</v></cell><cell r="C581" t="str"><v>PROCESADO</v></cell><cell r="D581" t="str"><v>BRASIL</v></cell><cell r="E581" t="str"><v>ACUENTA</v></cell><cell r="F581" t="str"><v>ENFRIADO</v></cell><cell r="G581" t="str"><v>-</v></cell><cell r="H581" t="str"><v>0,5KG/B - 12B/C</v></cell></row><row r="582"><cell r="A582" t="str"><v>CFF-72</v></cell><cell r="B582" t="str"><v>SALCHICHA PAVO</v></cell><cell r="C582" t="str"><v>PROCESADO</v></cell><cell r="D582" t="str"><v>BRASIL</v></cell><cell r="E582" t="str"><v>LIDER</v></cell><cell r="F582" t="str"><v>ENFRIADO</v></cell><cell r="G582" t="str"><v>-</v></cell><cell r="H582" t="str"><v>0,5KG/B - 12B/C</v></cell></row><row r="583"><cell r="A583" t="str"><v>CFF-71</v></cell><cell r="B583" t="str"><v>SALCHICHA POLLO</v></cell><cell r="C583" t="str"><v>PROCESADO</v></cell><cell r="D583" t="str"><v>BRASIL</v></cell><cell r="E583" t="str"><v>LIDER</v></cell><cell r="F583" t="str"><v>ENFRIADO</v></cell><cell r="G583" t="str"><v>-</v></cell><cell r="H583" t="str"><v>0,5KG/B - 12B/C</v></cell></row><row r="584"><cell r="A584" t="str"><v>CFF-70</v></cell><cell r="B584" t="str"><v>SALCHICHA SUREÑA</v></cell><cell r="C584" t="str"><v>PROCESADO</v></cell><cell r="D584" t="str"><v>BRASIL</v></cell><cell r="E584" t="str"><v>LIDER</v></cell><cell r="F584" t="str"><v>ENFRIADO</v></cell><cell r="G584" t="str"><v>-</v></cell><cell r="H584" t="str"><v>0,5KG/B - 12B/C</v></cell></row><row r="585"><cell r="A585" t="str"><v>CFF-40</v></cell><cell r="B585" t="str"><v>SALCHICHA SUREÑA</v></cell><cell r="C585" t="str"><v>PROCESADO</v></cell><cell r="D585" t="str"><v>BRASIL</v></cell><cell r="E585" t="str"><v>FUNDO RIO ALEGRE</v></cell><cell r="F585" t="str"><v>ENFRIADO</v></cell><cell r="G585" t="str"><v>-</v></cell><cell r="H585" t="str"><v>0,5KG/B - 12B/C</v></cell></row><row r="586"><cell r="A586" t="str"><v>AM030</v></cell><cell r="B586" t="str"><v>SEASONED GROUND</v></cell><cell r="C586" t="str"><v>-</v></cell><cell r="D586" t="str"><v>-</v></cell><cell r="E586" t="str"><v>-</v></cell><cell r="F586" t="str"><v>-</v></cell><cell r="G586" t="str"><v>-</v></cell><cell r="H586" t="str"><v>-</v></cell></row><row r="587"><cell r="A587" t="str"><v>SER</v></cell><cell r="B587" t="str"><v>SERVICIOS</v></cell><cell r="C587" t="str"><v>-</v></cell><cell r="D587" t="str"><v>-</v></cell><cell r="E587" t="str"><v>-</v></cell><cell r="F587" t="str"><v>-</v></cell><cell r="G587" t="str"><v>-</v></cell><cell r="H587" t="str"><v>-</v></cell></row><row r="588"><cell r="A588"><v>976</v></cell><cell r="B588" t="str"><v>SOBRECOSTILLA</v></cell><cell r="C588" t="str"><v>VACUNO</v></cell><cell r="D588" t="str"><v>BRASIL</v></cell><cell r="E588" t="str"><v>FRIBOI</v></cell><cell r="F588" t="str"><v>ENFRIADO</v></cell><cell r="G588" t="str"><v>V</v></cell><cell r="H588" t="str"><v>1PC/B - 3-20B/C</v></cell></row><row r="589"><cell r="A589"><v>358388</v></cell><cell r="B589" t="str"><v>SOBRECOSTILLA</v></cell><cell r="C589" t="str"><v>VACUNO</v></cell><cell r="D589" t="str"><v>BRASIL</v></cell><cell r="E589" t="str"><v>FRIBOI</v></cell><cell r="F589" t="str"><v>CONGELADO</v></cell><cell r="G589" t="str"><v>V</v></cell><cell r="H589" t="str"><v>1PC/B - 8-12B/C</v></cell></row><row r="590"><cell r="A590"><v>390050</v></cell><cell r="B590" t="str"><v>SOBRECOSTILLA</v></cell><cell r="C590" t="str"><v>VACUNO</v></cell><cell r="D590" t="str"><v>BRASIL</v></cell><cell r="E590" t="str"><v>SWIFT</v></cell><cell r="F590" t="str"><v>CONGELADO</v></cell><cell r="G590" t="str"><v>U</v></cell><cell r="H590" t="str"><v>1PC/B - 4-12B/C</v></cell></row><row r="591"><cell r="A591"><v>21417</v></cell><cell r="B591" t="str"><v>SOBRECOSTILLA</v></cell><cell r="C591" t="str"><v>VACUNO</v></cell><cell r="D591" t="str"><v>USA</v></cell><cell r="E591" t="str"><v>SWIFT</v></cell><cell r="F591" t="str"><v>ENFRIADO</v></cell><cell r="G591" t="str"><v>CHOICE</v></cell><cell r="H591" t="str"><v>15PC/B - 6B/C</v></cell></row><row r="592"><cell r="A592" t="str"><v>SOBPAR</v></cell><cell r="B592" t="str"><v>SOBRECOSTILLA (PORCIONADO)</v></cell><cell r="C592" t="str"><v>VACUNO</v></cell><cell r="D592" t="str"><v>PARAGUAY</v></cell><cell r="E592" t="str"><v>FRIGOCHACO</v></cell><cell r="F592" t="str"><v>ENFRIADO</v></cell><cell r="G592" t="str"><v>-</v></cell><cell r="H592" t="str"><v>N/A</v></cell></row><row r="593"><cell r="A593"><v>379655</v></cell><cell r="B593" t="str"><v>SOBRECOSTILLA EN TROZOS</v></cell><cell r="C593" t="str"><v>VACUNO</v></cell><cell r="D593" t="str"><v>BRASIL</v></cell><cell r="E593" t="str"><v>FRIBOI</v></cell><cell r="F593" t="str"><v>ENFRIADO</v></cell><cell r="G593" t="str"><v>V</v></cell><cell r="H593" t="str"><v>1PC/B - 12-20B/C</v></cell></row><row r="594"><cell r="A594"><v>379678</v></cell><cell r="B594" t="str"><v>SOBRECOSTILLA EN TROZOS</v></cell><cell r="C594" t="str"><v>VACUNO</v></cell><cell r="D594" t="str"><v>BRASIL</v></cell><cell r="E594" t="str"><v>SWIFT</v></cell><cell r="F594" t="str"><v>ENFRIADO</v></cell><cell r="G594" t="str"><v>V</v></cell><cell r="H594" t="str"><v>1PC/B - 10-25B/C</v></cell></row><row r="595"><cell r="A595"><v>365683</v></cell><cell r="B595" t="str"><v>SOBRECOSTILLA EN TROZOS</v></cell><cell r="C595" t="str"><v>VACUNO</v></cell><cell r="D595" t="str"><v>BRASIL</v></cell><cell r="E595" t="str"><v>ANGLO</v></cell><cell r="F595" t="str"><v>ENFRIADO</v></cell><cell r="G595" t="str"><v>V</v></cell><cell r="H595" t="str"><v>1PC/B - 12-20B/C</v></cell></row><row r="596"><cell r="A596" t="str"><v>AM031</v></cell><cell r="B596" t="str"><v>SOBRECOSTILLA MARINADA EN CUBO</v></cell><cell r="C596" t="str"><v>-</v></cell><cell r="D596" t="str"><v>-</v></cell><cell r="E596" t="str"><v>-</v></cell><cell r="F596" t="str"><v>-</v></cell><cell r="G596" t="str"><v>-</v></cell><cell r="H596" t="str"><v>-</v></cell></row><row r="597"><cell r="A597"><v>387766</v></cell><cell r="B597" t="str"><v>SOBRECOSTILLA MARINADA EN CUBO</v></cell><cell r="C597" t="str"><v>VACUNO</v></cell><cell r="D597" t="str"><v>BRASIL</v></cell><cell r="E597" t="str"><v>FRIBOI</v></cell><cell r="F597" t="str"><v>CONGELADO</v></cell><cell r="G597" t="str"><v>-</v></cell><cell r="H597" t="str"><v>-</v></cell></row><row r="598"><cell r="A598" t="str"><v>FIL-17</v></cell><cell r="B598" t="str"><v>SOLOMILLO</v></cell><cell r="C598" t="str"><v>CERDO</v></cell><cell r="D598" t="str"><v>BRASIL</v></cell><cell r="E598" t="str"><v>SEARA</v></cell><cell r="F598" t="str"><v>CONGELADO</v></cell><cell r="G598" t="str"><v>-</v></cell><cell r="H598" t="str"><v>CAJA 18-23KG</v></cell></row><row r="599"><cell r="A599" t="str"><v>FIR-01</v></cell><cell r="B599" t="str"><v>SOLOMILLO</v></cell><cell r="C599" t="str"><v>CERDO</v></cell><cell r="D599" t="str"><v>BRASIL</v></cell><cell r="E599" t="str"><v>SEARA</v></cell><cell r="F599" t="str"><v>ENFRIADO</v></cell><cell r="G599" t="str"><v>-</v></cell><cell r="H599" t="str"><v>1PC/B - 2B/C</v></cell></row><row r="600"><cell r="A600"><v>28465</v></cell><cell r="B600" t="str"><v>SOLOMILLO</v></cell><cell r="C600" t="str"><v>CERDO</v></cell><cell r="D600" t="str"><v>USA</v></cell><cell r="E600" t="str"><v>SWIFT</v></cell><cell r="F600" t="str"><v>CONGELADO</v></cell><cell r="G600" t="str"><v>-</v></cell><cell r="H600" t="str"><v>1PC/B - 12B/C</v></cell></row><row r="601"><cell r="A601" t="str"><v>FIL104</v></cell><cell r="B601" t="str"><v>SOLOMILLO</v></cell><cell r="C601" t="str"><v>CERDO</v></cell><cell r="D601" t="str"><v>BRASIL</v></cell><cell r="E601" t="str"><v>SEARA</v></cell><cell r="F601" t="str"><v>CONGELADO</v></cell><cell r="G601" t="str"><v>-</v></cell><cell r="H601" t="str"><v>2PC/B - 20B/C</v></cell></row><row r="602"><cell r="A602"><v>21163</v></cell><cell r="B602" t="str"><v>TAPABARRIGA</v></cell><cell r="C602" t="str"><v>VACUNO</v></cell><cell r="D602" t="str"><v>USA</v></cell><cell r="E602" t="str"><v>SWIFT</v></cell><cell r="F602" t="str"><v>ENFRIADO</v></cell><cell r="G602" t="str"><v>CHOICE</v></cell><cell r="H602" t="str"><v>8PC/B - 3B/C</v></cell></row><row r="603"><cell r="A603"><v>21460</v></cell><cell r="B603" t="str"><v>TAPABARRIGA/ARRACHERA</v></cell><cell r="C603" t="str"><v>VACUNO</v></cell><cell r="D603" t="str"><v>USA</v></cell><cell r="E603" t="str"><v>SWIFT</v></cell><cell r="F603" t="str"><v>CONGELADO</v></cell><cell r="G603" t="str"><v>CHOICE</v></cell><cell r="H603" t="str"><v>6PC/B - 4B/C </v></cell></row><row r="604"><cell r="A604"><v>26460</v></cell><cell r="B604" t="str"><v>TAPABARRIGA/ARRACHERA</v></cell><cell r="C604" t="str"><v>VACUNO</v></cell><cell r="D604" t="str"><v>USA</v></cell><cell r="E604" t="str"><v>SWIFT</v></cell><cell r="F604" t="str"><v>ENFRIADO</v></cell><cell r="G604" t="str"><v>CHOICE</v></cell><cell r="H604" t="str"><v>1PC/B - 6B/C</v></cell></row><row r="605"><cell r="A605"><v>88460</v></cell><cell r="B605" t="str"><v>TAPABARRIGA/ARRACHERA</v></cell><cell r="C605" t="str"><v>VACUNO</v></cell><cell r="D605" t="str"><v>USA</v></cell><cell r="E605" t="str"><v>5 STAR</v></cell><cell r="F605" t="str"><v>ENFRIADO</v></cell><cell r="G605" t="str"><v>CHOICE</v></cell><cell r="H605" t="str"><v>2PC/B - 12B/C</v></cell></row><row r="606"><cell r="A606" t="str"><v>C3107AW5F</v></cell><cell r="B606" t="str"><v>TAPABARRIGA/ARRACHERA</v></cell><cell r="C606" t="str"><v>VACUNO</v></cell><cell r="D606" t="str"><v>CANADA</v></cell><cell r="E606" t="str"><v>CANADIAN DIAMOND ANGUS</v></cell><cell r="F606" t="str"><v>ENFRIADO</v></cell><cell r="G606" t="str"><v>AAA</v></cell><cell r="H606" t="str"><v>1PC/B - 16B/C</v></cell></row><row r="607"><cell r="A607" t="str"><v>C3107AW5FR</v></cell><cell r="B607" t="str"><v>TAPABARRIGA/ARRACHERA</v></cell><cell r="C607" t="str"><v>VACUNO</v></cell><cell r="D607" t="str"><v>CANADA</v></cell><cell r="E607" t="str"><v>BLUE RIBBON</v></cell><cell r="F607" t="str"><v>ENFRIADO</v></cell><cell r="G607" t="str"><v>AAA</v></cell><cell r="H607" t="str"><v>1PC/B - 16B/C</v></cell></row><row r="608"><cell r="A608"><v>386449</v></cell><cell r="B608" t="str"><v>TAPAPECHO</v></cell><cell r="C608" t="str"><v>VACUNO</v></cell><cell r="D608" t="str"><v>BRASIL</v></cell><cell r="E608" t="str"><v>FRIBOI BLACK</v></cell><cell r="F608" t="str"><v>ENFRIADO</v></cell><cell r="G608" t="str"><v>V</v></cell><cell r="H608" t="str"><v>1PC/B - 2-20B/C</v></cell></row><row r="609"><cell r="A609"><v>391688</v></cell><cell r="B609" t="str"><v>TAPAPECHO</v></cell><cell r="C609" t="str"><v>VACUNO</v></cell><cell r="D609" t="str"><v>BRASIL</v></cell><cell r="E609" t="str"><v>FRIBOI BLACK</v></cell><cell r="F609" t="str"><v>CONGELADO</v></cell><cell r="G609" t="str"><v>V</v></cell><cell r="H609" t="str"><v>1PC/B - 2-13B/C</v></cell></row><row r="610"><cell r="A610"><v>358665</v></cell><cell r="B610" t="str"><v>TAPAPECHO </v></cell><cell r="C610" t="str"><v>VACUNO</v></cell><cell r="D610" t="str"><v>BRASIL</v></cell><cell r="E610" t="str"><v>ANGLO</v></cell><cell r="F610" t="str"><v>ENFRIADO</v></cell><cell r="G610" t="str"><v>V</v></cell><cell r="H610" t="str"><v>1PC/B - 6-18B/C</v></cell></row><row r="611"><cell r="A611" t="str"><v>TAPPAR</v></cell><cell r="B611" t="str"><v>TAPAPECHO (PORCIONADO)</v></cell><cell r="C611" t="str"><v>VACUNO</v></cell><cell r="D611" t="str"><v>PARAGUAY</v></cell><cell r="E611" t="str"><v>FRIGOCHACO</v></cell><cell r="F611" t="str"><v>ENFRIADO</v></cell><cell r="G611" t="str"><v>-</v></cell><cell r="H611" t="str"><v>N/A</v></cell></row><row r="612"><cell r="A612"><v>373483</v></cell><cell r="B612" t="str"><v>TAPAPECHO 90 VL</v></cell><cell r="C612" t="str"><v>VACUNO</v></cell><cell r="D612" t="str"><v>BRASIL</v></cell><cell r="E612" t="str"><v>FRIBOI</v></cell><cell r="F612" t="str"><v>CONGELADO</v></cell><cell r="G612" t="str"><v>V</v></cell><cell r="H612" t="str"><v>1PC/B - 3-15B/C</v></cell></row><row r="613"><cell r="A613"><v>969</v></cell><cell r="B613" t="str"><v>TAPAPECHO 97 VL</v></cell><cell r="C613" t="str"><v>VACUNO</v></cell><cell r="D613" t="str"><v>BRASIL</v></cell><cell r="E613" t="str"><v>FRIBOI</v></cell><cell r="F613" t="str"><v>ENFRIADO</v></cell><cell r="G613" t="str"><v>V</v></cell><cell r="H613" t="str"><v>1PC/B - 2-20B/C</v></cell></row><row r="614"><cell r="A614"><v>7846</v></cell><cell r="B614" t="str"><v>TAPAPECHO 97 VL</v></cell><cell r="C614" t="str"><v>VACUNO</v></cell><cell r="D614" t="str"><v>BRASIL</v></cell><cell r="E614" t="str"><v>FRIBOI</v></cell><cell r="F614" t="str"><v>CONGELADO</v></cell><cell r="G614" t="str"><v>-</v></cell><cell r="H614" t="str"><v>1PC/B - 12-20B/C</v></cell></row><row r="615"><cell r="A615"><v>954</v></cell><cell r="B615" t="str"><v>TAPAPECHO 97 VL</v></cell><cell r="C615" t="str"><v>VACUNO</v></cell><cell r="D615" t="str"><v>BRASIL</v></cell><cell r="E615" t="str"><v>FRIBOI</v></cell><cell r="F615" t="str"><v>CONGELADO</v></cell><cell r="G615" t="str"><v>V</v></cell><cell r="H615" t="str"><v>1PC/B - 3-10B/C</v></cell></row><row r="616"><cell r="A616"><v>390032</v></cell><cell r="B616" t="str"><v>TAPAPECHO 97 VL</v></cell><cell r="C616" t="str"><v>VACUNO</v></cell><cell r="D616" t="str"><v>BRASIL</v></cell><cell r="E616" t="str"><v>SWIFT</v></cell><cell r="F616" t="str"><v>CONGELADO</v></cell><cell r="G616" t="str"><v>U</v></cell><cell r="H616" t="str"><v>1PC/B - 8-18B/C</v></cell></row><row r="617"><cell r="A617"><v>21200</v></cell><cell r="B617" t="str"><v>TAPAPECHO BRISKET</v></cell><cell r="C617" t="str"><v>VACUNO</v></cell><cell r="D617" t="str"><v>USA</v></cell><cell r="E617" t="str"><v>SWIFT</v></cell><cell r="F617" t="str"><v>CONGELADO</v></cell><cell r="G617" t="str"><v>CHOICE</v></cell><cell r="H617" t="str"><v>1PC/B - 5B/C</v></cell></row><row r="618"><cell r="A618" t="str"><v>C7107AHR</v></cell><cell r="B618" t="str"><v>TAPAPECHO BRISKET</v></cell><cell r="C618" t="str"><v>VACUNO</v></cell><cell r="D618" t="str"><v>CANADA</v></cell><cell r="E618" t="str"><v>BLUE RIBBON</v></cell><cell r="F618" t="str"><v>CONGELADO</v></cell><cell r="G618" t="str"><v>AAA</v></cell><cell r="H618" t="str"><v>1PC/B - 4B/C</v></cell></row><row r="619"><cell r="A619"><v>77200</v></cell><cell r="B619" t="str"><v>TAPAPECHO BRISKET</v></cell><cell r="C619" t="str"><v>VACUNO</v></cell><cell r="D619" t="str"><v>USA</v></cell><cell r="E619" t="str"><v>SWIFT</v></cell><cell r="F619" t="str"><v>CONGELADO</v></cell><cell r="G619" t="str"><v>CHOICE</v></cell><cell r="H619" t="str"><v>12LB/B - 5B/C</v></cell></row><row r="620"><cell r="A620"><v>355673</v></cell><cell r="B620" t="str"><v>TAPAPECHO EN TROZOS</v></cell><cell r="C620" t="str"><v>VACUNO</v></cell><cell r="D620" t="str"><v>BRASIL</v></cell><cell r="E620" t="str"><v>FRIBOI</v></cell><cell r="F620" t="str"><v>ENFRIADO</v></cell><cell r="G620" t="str"><v>V</v></cell><cell r="H620" t="str"><v>1PC/B - 12-20B/C</v></cell></row><row r="621"><cell r="A621"><v>387027</v></cell><cell r="B621" t="str"><v>TAPAPECHO SAZONADO</v></cell><cell r="C621" t="str"><v>VACUNO</v></cell><cell r="D621" t="str"><v>BRASIL</v></cell><cell r="E621" t="str"><v>FRIBOI</v></cell><cell r="F621" t="str"><v>CONGELADO</v></cell><cell r="G621" t="str"><v>-</v></cell><cell r="H621" t="str"><v>CAJA 12KG</v></cell></row><row r="622"><cell r="A622" t="str"><v>AM032</v></cell><cell r="B622" t="str"><v>TAPAPECHO SAZONADO</v></cell><cell r="C622" t="str"><v>-</v></cell><cell r="D622" t="str"><v>-</v></cell><cell r="E622" t="str"><v>-</v></cell><cell r="F622" t="str"><v>-</v></cell><cell r="G622" t="str"><v>-</v></cell><cell r="H622" t="str"><v>-</v></cell></row><row r="623"><cell r="A623"><v>1824</v></cell><cell r="B623" t="str"><v>TERIYAKI JERKY</v></cell><cell r="C623" t="str"><v>PROCESADO</v></cell><cell r="D623" t="str"><v>BRASIL</v></cell><cell r="E623" t="str"><v>JACK LINKS</v></cell><cell r="F623" t="str"><v>SECO</v></cell><cell r="G623" t="str"><v>-</v></cell><cell r="H623" t="str"><v>BOLSITA 25G</v></cell></row><row r="624"><cell r="A624" t="str"><v>BT-001</v></cell><cell r="B624" t="str"><v>TOCINO DE TABLETA</v></cell><cell r="C624" t="str"><v>CERDO</v></cell><cell r="D624" t="str"><v>BRASIL</v></cell><cell r="E624" t="str"><v>SEARA GOURMET</v></cell><cell r="F624" t="str"><v>ENFRIADO</v></cell><cell r="G624" t="str"><v>-</v></cell><cell r="H624" t="str"><v>CAJA 5KG</v></cell></row><row r="625"><cell r="A625" t="str"><v>BD-001</v></cell><cell r="B625" t="str"><v>TOCINO DOBLE AHUMADO</v></cell><cell r="C625" t="str"><v>CERDO</v></cell><cell r="D625" t="str"><v>BRASIL</v></cell><cell r="E625" t="str"><v>SEARA GOURMET</v></cell><cell r="F625" t="str"><v>ENFRIADO</v></cell><cell r="G625" t="str"><v>-</v></cell><cell r="H625" t="str"><v>0,18KG/B - 20B/C</v></cell></row><row r="626"><cell r="A626" t="str"><v>BC-001</v></cell><cell r="B626" t="str"><v>TOCINO EN CUBOS</v></cell><cell r="C626" t="str"><v>CERDO</v></cell><cell r="D626" t="str"><v>BRASIL</v></cell><cell r="E626" t="str"><v>SEARA GOURMET</v></cell><cell r="F626" t="str"><v>ENFRIADO</v></cell><cell r="G626" t="str"><v>-</v></cell><cell r="H626" t="str"><v>0,14KG/B - 24B/C</v></cell></row><row r="627"><cell r="A627" t="str"><v>BF-002</v></cell><cell r="B627" t="str"><v>TOCINO EN LÁMINAS</v></cell><cell r="C627" t="str"><v>CERDO</v></cell><cell r="D627" t="str"><v>BRASIL</v></cell><cell r="E627" t="str"><v>SEARA GOURMET</v></cell><cell r="F627" t="str"><v>ENFRIADO</v></cell><cell r="G627" t="str"><v>-</v></cell><cell r="H627" t="str"><v>CAJA 5KG</v></cell></row><row r="628"><cell r="A628" t="str"><v>BAC-05</v></cell><cell r="B628" t="str"><v>TOCINO EXTRA DOBLE LOMO</v></cell><cell r="C628" t="str"><v>CERDO</v></cell><cell r="D628" t="str"><v>BRASIL</v></cell><cell r="E628" t="str"><v>SEARA</v></cell><cell r="F628" t="str"><v>SECO</v></cell><cell r="G628" t="str"><v>-</v></cell><cell r="H628" t="str"><v>CAJA 5KG APROXX</v></cell></row><row r="629"><cell r="A629"><v>11094</v></cell><cell r="B629" t="str"><v>TOMAHAWK</v></cell><cell r="C629" t="str"><v>VACUNO</v></cell><cell r="D629" t="str"><v>USA</v></cell><cell r="E629" t="str"><v>SWIFT</v></cell><cell r="F629" t="str"><v>CONGELADO</v></cell><cell r="G629" t="str"><v>PRIME</v></cell><cell r="H629" t="str"><v>1PC/B - 2B/C</v></cell></row><row r="630"><cell r="A630" t="str"><v>V20015</v></cell><cell r="B630" t="str"><v>TOMAHAWK</v></cell><cell r="C630" t="str"><v>VACUNO</v></cell><cell r="D630" t="str"><v>USA/CANADA</v></cell><cell r="E630" t="str"><v>-</v></cell><cell r="F630" t="str"><v>CONGELADO</v></cell><cell r="G630" t="str"><v>-</v></cell><cell r="H630" t="str"><v>PRODUCTO TERMINADO</v></cell></row><row r="631"><cell r="A631" t="str"><v>C2047AHR</v></cell><cell r="B631" t="str"><v>TOMAHAWK</v></cell><cell r="C631" t="str"><v>VACUNO</v></cell><cell r="D631" t="str"><v>CANADA</v></cell><cell r="E631" t="str"><v>BLUE RIBBON</v></cell><cell r="F631" t="str"><v>CONGELADO</v></cell><cell r="G631" t="str"><v>AAA</v></cell><cell r="H631" t="str"><v>1PC/B - 1B/C</v></cell></row><row r="632"><cell r="A632" t="str"><v>TMAIVEM</v></cell><cell r="B632" t="str"><v>TOMAHAWK</v></cell><cell r="C632" t="str"><v>VACUNO</v></cell><cell r="D632" t="str"><v>USA/CANADA</v></cell><cell r="E632" t="str"><v>VARIABLE</v></cell><cell r="F632" t="str"><v>CONGELADO</v></cell><cell r="G632" t="str"><v>-</v></cell><cell r="H632" t="str"><v>CAJA 8KG APROXX</v></cell></row><row r="633"><cell r="A633"><v>15000200</v></cell><cell r="B633" t="str"><v>TRIMMING 80/20</v></cell><cell r="C633" t="str"><v>VACUNO</v></cell><cell r="D633" t="str"><v>VARIABLE</v></cell><cell r="E633" t="str"><v>VARIABLE</v></cell><cell r="F633" t="str"><v>CONGELADO</v></cell><cell r="G633" t="str"><v>-</v></cell><cell r="H633" t="str"><v>CAJA 8KG APROXX</v></cell></row><row r="634"><cell r="A634" t="str"><v>AEC-03</v></cell><cell r="B634" t="str"><v>TROCITOS DE POLLO PICANTE</v></cell><cell r="C634" t="str"><v>POLLO</v></cell><cell r="D634" t="str"><v>BRASIL</v></cell><cell r="E634" t="str"><v>SEARA</v></cell><cell r="F634" t="str"><v>CONGELADO</v></cell><cell r="G634" t="str"><v>-</v></cell><cell r="H634" t="str"><v>0,3KG - 16B/C</v></cell></row><row r="635"><cell r="A635" t="str"><v>AEC-04</v></cell><cell r="B635" t="str"><v>TROCITOS DE POLLO TRADICIONAL</v></cell><cell r="C635" t="str"><v>POLLO</v></cell><cell r="D635" t="str"><v>BRASIL</v></cell><cell r="E635" t="str"><v>SEARA</v></cell><cell r="F635" t="str"><v>CONGELADO</v></cell><cell r="G635" t="str"><v>-</v></cell><cell r="H635" t="str"><v>0,3KG - 16B/C</v></cell></row><row r="636"><cell r="A636" t="str"><v>FPA-16</v></cell><cell r="B636" t="str"><v>TROZOS DE POLLO SAZONADOS MARINADOS</v></cell><cell r="C636" t="str"><v>POLLO</v></cell><cell r="D636" t="str"><v>BRASIL</v></cell><cell r="E636" t="str"><v>SEARA</v></cell><cell r="F636" t="str"><v>CONGELADO</v></cell><cell r="G636" t="str"><v>-</v></cell><cell r="H636" t="str"><v>1KG/B - 12B/C</v></cell></row><row r="637"><cell r="A637" t="str"><v>DW-126</v></cell><cell r="B637" t="str"><v>TRUTRO ALA</v></cell><cell r="C637" t="str"><v>POLLO</v></cell><cell r="D637" t="str"><v>BRASIL</v></cell><cell r="E637" t="str"><v>SEARA</v></cell><cell r="F637" t="str"><v>CONGELADO</v></cell><cell r="G637" t="str"><v>-</v></cell><cell r="H637" t="str"><v>2,0KG/B - 9B/C</v></cell></row><row r="638"><cell r="A638" t="str"><v>DW-37</v></cell><cell r="B638" t="str"><v>TRUTRO ALA CON HUESO INTERFOLIADO</v></cell><cell r="C638" t="str"><v>POLLO</v></cell><cell r="D638" t="str"><v>BRASIL</v></cell><cell r="E638" t="str"><v>SEARA</v></cell><cell r="F638" t="str"><v>CONGELADO</v></cell><cell r="G638" t="str"><v>-</v></cell><cell r="H638" t="str"><v>CAJA 15KG</v></cell></row><row r="639"><cell r="A639" t="str"><v>AEC-01</v></cell><cell r="B639" t="str"><v>TRUTRO ALA EMPANIZADO PICANTE</v></cell><cell r="C639" t="str"><v>POLLO</v></cell><cell r="D639" t="str"><v>BRASIL</v></cell><cell r="E639" t="str"><v>SEARA</v></cell><cell r="F639" t="str"><v>CONGELADO</v></cell><cell r="G639" t="str"><v>-</v></cell><cell r="H639" t="str"><v>0,4KG - 12B/C</v></cell></row><row r="640"><cell r="A640" t="str"><v>AEC-02</v></cell><cell r="B640" t="str"><v>TRUTRO ALA EMPANIZADO TRADICIONAL</v></cell><cell r="C640" t="str"><v>POLLO</v></cell><cell r="D640" t="str"><v>BRASIL</v></cell><cell r="E640" t="str"><v>SEARA</v></cell><cell r="F640" t="str"><v>CONGELADO</v></cell><cell r="G640" t="str"><v>-</v></cell><cell r="H640" t="str"><v>0,4KG - 12B/C</v></cell></row><row r="641"><cell r="A641" t="str"><v>DW-165</v></cell><cell r="B641" t="str"><v>TRUTRO ALA INTERFOLIADO</v></cell><cell r="C641" t="str"><v>POLLO</v></cell><cell r="D641" t="str"><v>BRASIL</v></cell><cell r="E641" t="str"><v>SEARA</v></cell><cell r="F641" t="str"><v>CONGELADO</v></cell><cell r="G641" t="str"><v>-</v></cell><cell r="H641" t="str"><v>CAJA 15KG</v></cell></row><row r="642"><cell r="A642" t="str"><v>DW-124</v></cell><cell r="B642" t="str"><v>TRUTRO ALA IQF</v></cell><cell r="C642" t="str"><v>POLLO</v></cell><cell r="D642" t="str"><v>BRASIL</v></cell><cell r="E642" t="str"><v>SEARA</v></cell><cell r="F642" t="str"><v>CONGELADO</v></cell><cell r="G642" t="str"><v>-</v></cell><cell r="H642" t="str"><v>CAJA 12KG</v></cell></row><row r="643"><cell r="A643" t="str"><v>DMB-01</v></cell><cell r="B643" t="str"><v>TRUTRO ALA IQF</v></cell><cell r="C643" t="str"><v>POLLO</v></cell><cell r="D643" t="str"><v>BRASIL</v></cell><cell r="E643" t="str"><v>BUEN CORTE</v></cell><cell r="F643" t="str"><v>CONGELADO</v></cell><cell r="G643" t="str"><v>-</v></cell><cell r="H643" t="str"><v>1KG/B - 12B/C</v></cell></row><row r="644"><cell r="A644"><v>99136</v></cell><cell r="B644" t="str"><v>TRUTRO CORTO</v></cell><cell r="C644" t="str"><v>POLLO</v></cell><cell r="D644" t="str"><v>USA</v></cell><cell r="E644" t="str"><v>PILGRIMS</v></cell><cell r="F644" t="str"><v>CONGELADO</v></cell><cell r="G644" t="str"><v>-</v></cell><cell r="H644" t="str"><v>CAJA 15KG</v></cell></row><row r="645"><cell r="A645" t="str"><v>AM033</v></cell><cell r="B645" t="str"><v>TRUTRO CORTO (figura como filetillo de pollo)</v></cell><cell r="C645" t="str"><v>-</v></cell><cell r="D645" t="str"><v>-</v></cell><cell r="E645" t="str"><v>-</v></cell><cell r="F645" t="str"><v>-</v></cell><cell r="G645" t="str"><v>-</v></cell><cell r="H645" t="str"><v>-</v></cell></row><row r="646"><cell r="A646" t="str"><v>T-111</v></cell><cell r="B646" t="str"><v>TRUTRO CORTO INTERFOLIADO</v></cell><cell r="C646" t="str"><v>POLLO</v></cell><cell r="D646" t="str"><v>BRASIL</v></cell><cell r="E646" t="str"><v>SEARA</v></cell><cell r="F646" t="str"><v>CONGELADO</v></cell><cell r="G646" t="str"><v>-</v></cell><cell r="H646" t="str"><v>CAJA 15KG</v></cell></row><row r="647"><cell r="A647" t="str"><v>T-103</v></cell><cell r="B647" t="str"><v>TRUTRO CORTO IQF</v></cell><cell r="C647" t="str"><v>POLLO</v></cell><cell r="D647" t="str"><v>BRASIL</v></cell><cell r="E647" t="str"><v>SEARA</v></cell><cell r="F647" t="str"><v>CONGELADO</v></cell><cell r="G647" t="str"><v>-</v></cell><cell r="H647" t="str"><v>1KG/B - 12B/C</v></cell></row><row r="648"><cell r="A648" t="str"><v>T-24</v></cell><cell r="B648" t="str"><v>TRUTRO CORTO IQF</v></cell><cell r="C648" t="str"><v>POLLO</v></cell><cell r="D648" t="str"><v>BRASIL</v></cell><cell r="E648" t="str"><v>SEARA</v></cell><cell r="F648" t="str"><v>CONGELADO</v></cell><cell r="G648" t="str"><v>-</v></cell><cell r="H648" t="str"><v>0,8KG/B - 16B/C</v></cell></row><row r="649"><cell r="A649" t="str"><v>STNS-27</v></cell><cell r="B649" t="str"><v>TRUTRO CORTO S/H S/P</v></cell><cell r="C649" t="str"><v>POLLO</v></cell><cell r="D649" t="str"><v>BRASIL</v></cell><cell r="E649" t="str"><v>SEARA</v></cell><cell r="F649" t="str"><v>CONGELADO</v></cell><cell r="G649" t="str"><v>-</v></cell><cell r="H649" t="str"><v>2,5KG/B - 4B/C</v></cell></row><row r="650"><cell r="A650" t="str"><v>STNS-25</v></cell><cell r="B650" t="str"><v>TRUTRO CORTO S/H S/P</v></cell><cell r="C650" t="str"><v>POLLO</v></cell><cell r="D650" t="str"><v>BRASIL</v></cell><cell r="E650" t="str"><v>SEARA</v></cell><cell r="F650" t="str"><v>CONGELADO</v></cell><cell r="G650" t="str"><v>-</v></cell><cell r="H650" t="str"><v>2,5KG/B - 4B/C</v></cell></row><row r="651"><cell r="A651"><v>4537</v></cell><cell r="B651" t="str"><v>TRUTRO CUARTO</v></cell><cell r="C651" t="str"><v>POLLO</v></cell><cell r="D651" t="str"><v>USA</v></cell><cell r="E651" t="str"><v>PILGRIMS</v></cell><cell r="F651" t="str"><v>CONGELADO</v></cell><cell r="G651" t="str"><v>-</v></cell><cell r="H651" t="str"><v>CAJA 15KG</v></cell></row><row r="652"><cell r="A652"><v>19008</v></cell><cell r="B652" t="str"><v>TRUTRO CUARTO</v></cell><cell r="C652" t="str"><v>POLLO</v></cell><cell r="D652" t="str"><v>USA</v></cell><cell r="E652" t="str"><v>COUNTRY PRIDE</v></cell><cell r="F652" t="str"><v>CONGELADO</v></cell><cell r="G652" t="str"><v>-</v></cell><cell r="H652" t="str"><v>CAJA 18,14KG</v></cell></row><row r="653"><cell r="A653"><v>50343</v></cell><cell r="B653" t="str"><v>TRUTRO CUARTO</v></cell><cell r="C653" t="str"><v>POLLO</v></cell><cell r="D653" t="str"><v>USA</v></cell><cell r="E653" t="str"><v>PILGRIMS</v></cell><cell r="F653" t="str"><v>CONGELADO</v></cell><cell r="G653" t="str"><v>-</v></cell><cell r="H653" t="str"><v>CAJA 15KG</v></cell></row><row r="654"><cell r="A654"><v>50375</v></cell><cell r="B654" t="str"><v>TRUTRO CUARTO</v></cell><cell r="C654" t="str"><v>POLLO</v></cell><cell r="D654" t="str"><v>USA</v></cell><cell r="E654" t="str"><v>ROCKINGHAM</v></cell><cell r="F654" t="str"><v>CONGELADO</v></cell><cell r="G654" t="str"><v>-</v></cell><cell r="H654" t="str"><v>CAJA 15KG</v></cell></row><row r="655"><cell r="A655"><v>50437</v></cell><cell r="B655" t="str"><v>TRUTRO CUARTO</v></cell><cell r="C655" t="str"><v>POLLO</v></cell><cell r="D655" t="str"><v>USA</v></cell><cell r="E655" t="str"><v>PILGRIMS</v></cell><cell r="F655" t="str"><v>CONGELADO</v></cell><cell r="G655" t="str"><v>-</v></cell><cell r="H655" t="str"><v>CAJA 18,14KG</v></cell></row><row r="656"><cell r="A656"><v>50417</v></cell><cell r="B656" t="str"><v>TRUTRO CUARTO</v></cell><cell r="C656" t="str"><v>POLLO</v></cell><cell r="D656" t="str"><v>USA</v></cell><cell r="E656" t="str"><v>PILGRIMS</v></cell><cell r="F656" t="str"><v>CONGELADO</v></cell><cell r="G656" t="str"><v>-</v></cell><cell r="H656" t="str"><v>CAJA 15KG</v></cell></row><row r="657"><cell r="A657" t="str"><v>LQ-37</v></cell><cell r="B657" t="str"><v>TRUTRO CUARTO BLOCK</v></cell><cell r="C657" t="str"><v>POLLO</v></cell><cell r="D657" t="str"><v>BRASIL</v></cell><cell r="E657" t="str"><v>SEARA</v></cell><cell r="F657" t="str"><v>CONGELADO</v></cell><cell r="G657" t="str"><v>-</v></cell><cell r="H657" t="str"><v>CAJA 10KG</v></cell></row><row r="658"><cell r="A658"><v>19020</v></cell><cell r="B658" t="str"><v>TRUTRO CUARTO BOLSA</v></cell><cell r="C658" t="str"><v>POLLO</v></cell><cell r="D658" t="str"><v>USA</v></cell><cell r="E658" t="str"><v>PILGRIMS</v></cell><cell r="F658" t="str"><v>CONGELADO</v></cell><cell r="G658" t="str"><v>-</v></cell><cell r="H658" t="str"><v>10LB/B - 4B/C</v></cell></row><row r="659"><cell r="A659"><v>15862</v></cell><cell r="B659" t="str"><v>TRUTRO CUARTO BOLSA</v></cell><cell r="C659" t="str"><v>POLLO</v></cell><cell r="D659" t="str"><v>USA</v></cell><cell r="E659" t="str"><v>PILGRIMS</v></cell><cell r="F659" t="str"><v>CONGELADO</v></cell><cell r="G659" t="str"><v>-</v></cell><cell r="H659" t="str"><v>2,5KG/B - 6B/C</v></cell></row><row r="660"><cell r="A660" t="str"><v>LQ-160</v></cell><cell r="B660" t="str"><v>TRUTRO CUARTO INTERFOLIADO</v></cell><cell r="C660" t="str"><v>POLLO</v></cell><cell r="D660" t="str"><v>BRASIL</v></cell><cell r="E660" t="str"><v>SEARA</v></cell><cell r="F660" t="str"><v>CONGELADO</v></cell><cell r="G660" t="str"><v>-</v></cell><cell r="H660" t="str"><v>CAJA 10KG</v></cell></row><row r="661"><cell r="A661" t="str"><v>BL-244</v></cell><cell r="B661" t="str"><v>TRUTRO ENTERO</v></cell><cell r="C661" t="str"><v>POLLO</v></cell><cell r="D661" t="str"><v>BRASIL</v></cell><cell r="E661" t="str"><v>SEARA</v></cell><cell r="F661" t="str"><v>ENFRIADO</v></cell><cell r="G661" t="str"><v>-</v></cell><cell r="H661" t="str"><v>CAJA 15KG</v></cell></row><row r="662"><cell r="A662" t="str"><v>CFTP</v></cell><cell r="B662" t="str"><v>TRUTRO ENTERO</v></cell><cell r="C662" t="str"><v>-</v></cell><cell r="D662" t="str"><v>-</v></cell><cell r="E662" t="str"><v>-</v></cell><cell r="F662" t="str"><v>-</v></cell><cell r="G662" t="str"><v>-</v></cell><cell r="H662" t="str"><v>-</v></cell></row><row r="663"><cell r="A663" t="str"><v>WL-38</v></cell><cell r="B663" t="str"><v>TRUTRO ENTERO</v></cell><cell r="C663" t="str"><v>POLLO</v></cell><cell r="D663" t="str"><v>BRASIL</v></cell><cell r="E663" t="str"><v>SEARA</v></cell><cell r="F663" t="str"><v>CONGELADO</v></cell><cell r="G663" t="str"><v>-</v></cell><cell r="H663" t="str"><v>CAJA 12KG</v></cell></row><row r="664"><cell r="A664" t="str"><v>CS-05</v></cell><cell r="B664" t="str"><v>TRUTRO ENTERO BOLSA</v></cell><cell r="C664" t="str"><v>POLLO</v></cell><cell r="D664" t="str"><v>BRASIL</v></cell><cell r="E664" t="str"><v>SEARA</v></cell><cell r="F664" t="str"><v>CONGELADO</v></cell><cell r="G664" t="str"><v>-</v></cell><cell r="H664" t="str"><v>CAJA 15KG</v></cell></row><row r="665"><cell r="A665"><v>997585</v></cell><cell r="B665" t="str"><v>TRUTRO ENTERO DE POLLO MARINADO</v></cell><cell r="C665" t="str"><v>POLLO</v></cell><cell r="D665" t="str"><v>BRASIL</v></cell><cell r="E665" t="str"><v>SEARA</v></cell><cell r="F665" t="str"><v>CONGELADO</v></cell><cell r="G665" t="str"><v>-</v></cell><cell r="H665" t="str"><v>-</v></cell></row><row r="666"><cell r="A666" t="str"><v>WL-121</v></cell><cell r="B666" t="str"><v>TRUTRO ENTERO INTERFOLIADO</v></cell><cell r="C666" t="str"><v>POLLO</v></cell><cell r="D666" t="str"><v>BRASIL</v></cell><cell r="E666" t="str"><v>SEARA</v></cell><cell r="F666" t="str"><v>CONGELADO</v></cell><cell r="G666" t="str"><v>-</v></cell><cell r="H666" t="str"><v>CAJA 15KG</v></cell></row><row r="667"><cell r="A667" t="str"><v>WL-205</v></cell><cell r="B667" t="str"><v>TRUTRO ENTERO INTERFOLIADO</v></cell><cell r="C667" t="str"><v>POLLO</v></cell><cell r="D667" t="str"><v>BRASIL</v></cell><cell r="E667" t="str"><v>SEARA</v></cell><cell r="F667" t="str"><v>CONGELADO</v></cell><cell r="G667" t="str"><v>-</v></cell><cell r="H667" t="str"><v>CAJA 15KG</v></cell></row><row r="668"><cell r="A668" t="str"><v>WL-85</v></cell><cell r="B668" t="str"><v>TRUTRO ENTERO INTERFOLIADO</v></cell><cell r="C668" t="str"><v>POLLO</v></cell><cell r="D668" t="str"><v>BRASIL</v></cell><cell r="E668" t="str"><v>SEARA</v></cell><cell r="F668" t="str"><v>CONGELADO</v></cell><cell r="G668" t="str"><v>-</v></cell><cell r="H668" t="str"><v>CAJA 15KG</v></cell></row><row r="669"><cell r="A669" t="str"><v>WL-53</v></cell><cell r="B669" t="str"><v>TRUTRO ENTERO INTERFOLIADO</v></cell><cell r="C669" t="str"><v>POLLO</v></cell><cell r="D669" t="str"><v>BRASIL</v></cell><cell r="E669" t="str"><v>SEARA</v></cell><cell r="F669" t="str"><v>CONGELADO</v></cell><cell r="G669" t="str"><v>-</v></cell><cell r="H669" t="str"><v>CAJA 15KG</v></cell></row><row r="670"><cell r="A670" t="str"><v>WL-112</v></cell><cell r="B670" t="str"><v>TRUTRO ENTERO INTERFOLIADO MARINADO MP</v></cell><cell r="C670" t="str"><v>POLLO</v></cell><cell r="D670" t="str"><v>BRASIL</v></cell><cell r="E670" t="str"><v>SEARA</v></cell><cell r="F670" t="str"><v>CONGELADO</v></cell><cell r="G670" t="str"><v>-</v></cell><cell r="H670" t="str"><v>CAJA 15KG</v></cell></row><row r="671"><cell r="A671" t="str"><v>PMK</v></cell><cell r="B671" t="str"><v>TRUTRO ENTERO MARINADO KARMAC</v></cell><cell r="C671" t="str"><v>POLLO</v></cell><cell r="D671" t="str"><v>BRASIL</v></cell><cell r="E671" t="str"><v>SEARA</v></cell><cell r="F671" t="str"><v>CONGELADO</v></cell><cell r="G671" t="str"><v>-</v></cell><cell r="H671" t="str"><v>CAJA 12KG</v></cell></row><row r="672"><cell r="A672" t="str"><v>SL-55</v></cell><cell r="B672" t="str"><v>TRUTRO ENTERO S/H</v></cell><cell r="C672" t="str"><v>POLLO</v></cell><cell r="D672" t="str"><v>BRASIL</v></cell><cell r="E672" t="str"><v>SEARA</v></cell><cell r="F672" t="str"><v>CONGELADO</v></cell><cell r="G672" t="str"><v>-</v></cell><cell r="H672" t="str"><v>2KG/B - 6B/C</v></cell></row><row r="673"><cell r="A673" t="str"><v>BL-001</v></cell><cell r="B673" t="str"><v>TRUTRO ENTERO S/H</v></cell><cell r="C673" t="str"><v>POLLO</v></cell><cell r="D673" t="str"><v>BRASIL</v></cell><cell r="E673" t="str"><v>SEARA</v></cell><cell r="F673" t="str"><v>CONGELADO</v></cell><cell r="G673" t="str"><v>-</v></cell><cell r="H673" t="str"><v>0,8KG/B - 16B/C</v></cell></row><row r="674"><cell r="A674"><v>3372</v></cell><cell r="B674" t="str"><v>TRUTRO LARGO</v></cell><cell r="C674" t="str"><v>POLLO</v></cell><cell r="D674" t="str"><v>USA</v></cell><cell r="E674" t="str"><v>PILGRIMS</v></cell><cell r="F674" t="str"><v>CONGELADO</v></cell><cell r="G674" t="str"><v>-</v></cell><cell r="H674" t="str"><v>CAJA 15KG</v></cell></row><row r="675"><cell r="A675"><v>4206</v></cell><cell r="B675" t="str"><v>TRUTRO LARGO</v></cell><cell r="C675" t="str"><v>POLLO</v></cell><cell r="D675" t="str"><v>USA</v></cell><cell r="E675" t="str"><v>PILGRIMS</v></cell><cell r="F675" t="str"><v>CONGELADO</v></cell><cell r="G675" t="str"><v>-</v></cell><cell r="H675" t="str"><v>CAJA 18,4KG</v></cell></row><row r="676"><cell r="A676"><v>14005</v></cell><cell r="B676" t="str"><v>TRUTRO LARGO</v></cell><cell r="C676" t="str"><v>POLLO</v></cell><cell r="D676" t="str"><v>USA</v></cell><cell r="E676" t="str"><v>PILGRIMS</v></cell><cell r="F676" t="str"><v>CONGELADO</v></cell><cell r="G676" t="str"><v>-</v></cell><cell r="H676" t="str"><v>CAJA 15KG</v></cell></row><row r="677"><cell r="A677"><v>3377</v></cell><cell r="B677" t="str"><v>TRUTRO LARGO</v></cell><cell r="C677" t="str"><v>POLLO</v></cell><cell r="D677" t="str"><v>USA</v></cell><cell r="E677" t="str"><v>PILGRIMS</v></cell><cell r="F677" t="str"><v>CONGELADO</v></cell><cell r="G677" t="str"><v>-</v></cell><cell r="H677" t="str"><v>CAJA 15KG</v></cell></row><row r="678"><cell r="A678"><v>16607</v></cell><cell r="B678" t="str"><v>TRUTRO LARGO</v></cell><cell r="C678" t="str"><v>POLLO</v></cell><cell r="D678" t="str"><v>USA</v></cell><cell r="E678" t="str"><v>PILGRIMS</v></cell><cell r="F678" t="str"><v>CONGELADO</v></cell><cell r="G678" t="str"><v>-</v></cell><cell r="H678" t="str"><v>CAJA 15KG</v></cell></row><row r="679"><cell r="A679"><v>50071</v></cell><cell r="B679" t="str"><v>TRUTRO LARGO</v></cell><cell r="C679" t="str"><v>POLLO</v></cell><cell r="D679" t="str"><v>USA</v></cell><cell r="E679" t="str"><v>PILGRIMS</v></cell><cell r="F679" t="str"><v>CONGELADO</v></cell><cell r="G679" t="str"><v>-</v></cell><cell r="H679" t="str"><v>10LB/B - 4B/C</v></cell></row><row r="680"><cell r="A680"><v>15623</v></cell><cell r="B680" t="str"><v>TRUTRO LARGO</v></cell><cell r="C680" t="str"><v>POLLO</v></cell><cell r="D680" t="str"><v>USA</v></cell><cell r="E680" t="str"><v>PILGRIMS</v></cell><cell r="F680" t="str"><v>CONGELADO</v></cell><cell r="G680" t="str"><v>-</v></cell><cell r="H680" t="str"><v>2,5KG/B - 6B/C</v></cell></row><row r="681"><cell r="A681"><v>15620</v></cell><cell r="B681" t="str"><v>TRUTRO LARGO BOLSA</v></cell><cell r="C681" t="str"><v>POLLO</v></cell><cell r="D681" t="str"><v>USA</v></cell><cell r="E681" t="str"><v>PILGRIMS</v></cell><cell r="F681" t="str"><v>CONGELADO</v></cell><cell r="G681" t="str"><v>-</v></cell><cell r="H681" t="str"><v>2,5KG/B - 8B/C</v></cell></row><row r="682"><cell r="A682" t="str"><v>D-122</v></cell><cell r="B682" t="str"><v>TRUTRO LARGO INTERFOLIADO</v></cell><cell r="C682" t="str"><v>POLLO</v></cell><cell r="D682" t="str"><v>BRASIL</v></cell><cell r="E682" t="str"><v>SEARA</v></cell><cell r="F682" t="str"><v>CONGELADO</v></cell><cell r="G682" t="str"><v>-</v></cell><cell r="H682" t="str"><v>CAJA 15KG</v></cell></row><row r="683"><cell r="A683" t="str"><v>D-119</v></cell><cell r="B683" t="str"><v>TRUTRO LARGO IQF</v></cell><cell r="C683" t="str"><v>POLLO</v></cell><cell r="D683" t="str"><v>BRASIL</v></cell><cell r="E683" t="str"><v>SEARA</v></cell><cell r="F683" t="str"><v>CONGELADO</v></cell><cell r="G683" t="str"><v>.</v></cell><cell r="H683" t="str"><v>1KG/B - 12B/C</v></cell></row><row r="684"><cell r="A684" t="str"><v>AM034</v></cell><cell r="B684" t="str"><v>VEGANES STEAK</v></cell><cell r="C684" t="str"><v>-</v></cell><cell r="D684" t="str"><v>-</v></cell><cell r="E684" t="str"><v>-</v></cell><cell r="F684" t="str"><v>-</v></cell><cell r="G684" t="str"><v>-</v></cell><cell r="H684" t="str"><v>-</v></cell></row><row r="685"><cell r="A685"><v>393012</v></cell><cell r="B685" t="str"><v>ASIENTO C/GRASA</v></cell><cell r="C685" t="str"><v>VACUNO</v></cell><cell r="D685" t="str"><v>BRASIL</v></cell><cell r="E685"><v>1953</v></cell><cell r="F685" t="str"><v>ENFRIADO</v></cell><cell r="G685" t="str"><v>V</v></cell><cell r="H685" t="str"><v>1PC/B - 3-11B/C</v></cell></row><row r="686"><cell r="A686"><v>393013</v></cell><cell r="B686" t="str"><v>FILETE 5LB</v></cell><cell r="C686" t="str"><v>VACUNO</v></cell><cell r="D686" t="str"><v>BRASIL</v></cell><cell r="E686"><v>1953</v></cell><cell r="F686" t="str"><v>ENFRIADO</v></cell><cell r="G686" t="str"><v>V</v></cell><cell r="H686" t="str"><v>1PC/B - 5-12B/C</v></cell></row><row r="687"><cell r="A687"><v>393015</v></cell><cell r="B687" t="str"><v>FILETE 4/5LB</v></cell><cell r="C687" t="str"><v>VACUNO</v></cell><cell r="D687" t="str"><v>BRASIL</v></cell><cell r="E687"><v>1953</v></cell><cell r="F687" t="str"><v>ENFRIADO</v></cell><cell r="G687" t="str"><v>V</v></cell><cell r="H687" t="str"><v>1PC/B - 8-12B/C</v></cell></row><row r="688"><cell r="A688"><v>393016</v></cell><cell r="B688" t="str"><v>PUNTA PALETA</v></cell><cell r="C688" t="str"><v>VACUNO</v></cell><cell r="D688" t="str"><v>BRASIL</v></cell><cell r="E688"><v>1953</v></cell><cell r="F688" t="str"><v>ENFRIADO</v></cell><cell r="G688" t="str"><v>V</v></cell><cell r="H688" t="str"><v>1PC/B - 5-18B/C</v></cell></row><row r="689"><cell r="A689"><v>393017</v></cell><cell r="B689" t="str"><v>PUNTA DE GANSO</v></cell><cell r="C689" t="str"><v>VACUNO</v></cell><cell r="D689" t="str"><v>BRASIL</v></cell><cell r="E689"><v>1953</v></cell><cell r="F689" t="str"><v>ENFRIADO</v></cell><cell r="G689" t="str"><v>V</v></cell><cell r="H689" t="str"><v>1PC/B - 10-20B/C</v></cell></row><row r="690"><cell r="A690"><v>393018</v></cell><cell r="B690" t="str"><v>PALANCA</v></cell><cell r="C690" t="str"><v>VACUNO</v></cell><cell r="D690" t="str"><v>BRASIL</v></cell><cell r="E690"><v>1953</v></cell><cell r="F690" t="str"><v>ENFRIADO</v></cell><cell r="G690" t="str"><v>V</v></cell><cell r="H690" t="str"><v>1PC/B - 10-80B/C</v></cell></row><row r="691"><cell r="A691"><v>393019</v></cell><cell r="B691" t="str"><v>ENTRAÑA</v></cell><cell r="C691" t="str"><v>VACUNO</v></cell><cell r="D691" t="str"><v>BRASIL</v></cell><cell r="E691"><v>1953</v></cell><cell r="F691" t="str"><v>ENFRIADO</v></cell><cell r="G691" t="str"><v>V</v></cell><cell r="H691" t="str"><v>1PC/B - 10-60B/C</v></cell></row><row r="692"><cell r="A692" t="str"><v>C3107AWFR</v></cell><cell r="B692" t="str"><v>TAPABARRIGA/ARRACHERA</v></cell><cell r="C692" t="str"><v>VACUNO</v></cell><cell r="D692" t="str"><v>CANADA</v></cell><cell r="E692" t="str"><v>BLUE RIBBON</v></cell><cell r="F692" t="str"><v>ENFRIADO</v></cell><cell r="G692" t="str"><v>AAA</v></cell><cell r="H692" t="str"><v>1PC/B - 13B/C</v></cell></row><row r="693"><cell r="A693"><v>392757</v></cell><cell r="B693" t="str"><v>PUNTA DE GANSO STEAK</v></cell><cell r="C693" t="str"><v>VACUNO</v></cell><cell r="D693" t="str"><v>BRASIL</v></cell><cell r="E693" t="str"><v>FRIBOI</v></cell><cell r="F693" t="str"><v>ENFRIADO</v></cell><cell r="G693" t="str"><v>V</v></cell><cell r="H693" t="str"><v>1PC/B - 16-30B/C</v></cell></row><row r="694"><cell r="A694" t="str"><v>WL-32</v></cell><cell r="B694" t="str"><v>TRUTRO ENTERO (ENVELOPADO 350GR)</v></cell><cell r="C694" t="str"><v>POLLO</v></cell><cell r="D694" t="str"><v>BRASIL</v></cell><cell r="E694" t="str"><v>SEARA</v></cell><cell r="F694" t="str"><v>CONGELADO</v></cell><cell r="G694" t="str"><v>-</v></cell><cell r="H694" t="str"><v>CAJA 12KG</v></cell></row><row r="695"><cell r="A695" t="str"><v>PCO-18</v></cell><cell r="B695" t="str"><v>PECHUGA ENTERA (ENVELOPADO 800GR)</v></cell><cell r="C695" t="str"><v>POLLO</v></cell><cell r="D695" t="str"><v>BRASIL</v></cell><cell r="E695" t="str"><v>SEARA</v></cell><cell r="F695" t="str"><v>CONGELADO</v></cell><cell r="G695" t="str"><v>-</v></cell><cell r="H695" t="str"><v>CAJA 15KG</v></cell></row><row r="696"><cell r="A696" t="str"><v>PCO-17</v></cell><cell r="B696" t="str"><v>PECHUGA ENTERA (ENVELOPADO 900GR)</v></cell><cell r="C696" t="str"><v>POLLO</v></cell><cell r="D696" t="str"><v>BRASIL</v></cell><cell r="E696" t="str"><v>SEARA</v></cell><cell r="F696" t="str"><v>CONGELADO</v></cell><cell r="G696" t="str"><v>-</v></cell><cell r="H696" t="str"><v>CAJA 15KG</v></cell></row><row r="697"><cell r="A697" t="str"><v>PCO-1</v></cell><cell r="B697" t="str"><v>PECHUGA C/H</v></cell><cell r="C697" t="str"><v>POLLO</v></cell><cell r="D697" t="str"><v>BRASIL</v></cell><cell r="E697" t="str"><v>SEARA</v></cell><cell r="F697" t="str"><v>CONGELADO</v></cell><cell r="G697" t="str"><v>-</v></cell><cell r="H697" t="str"><v>CAJA 15KG</v></cell></row><row r="698"><cell r="A698"><v>920</v></cell><cell r="B698" t="str"><v>HUACHALOMO</v></cell><cell r="C698" t="str"><v>VACUNO</v></cell><cell r="D698" t="str"><v>BRASIL</v></cell><cell r="E698" t="str"><v>SWIFT</v></cell><cell r="F698" t="str"><v>ENFRIADO</v></cell><cell r="G698" t="str"><v>V</v></cell><cell r="H698" t="str"><v>1PC/B - 3-12B/C</v></cell></row><row r="699"><cell r="A699"><v>2495</v></cell><cell r="B699" t="str"><v>TAPAPECHO 97 VL</v></cell><cell r="C699" t="str"><v>VACUNO</v></cell><cell r="D699" t="str"><v>BRASIL</v></cell><cell r="E699" t="str"><v>SWIFT</v></cell><cell r="F699" t="str"><v>ENFRIADO</v></cell><cell r="G699" t="str"><v>V</v></cell><cell r="H699" t="str"><v>1PC/B - 12-20B/C</v></cell></row><row r="700"><cell r="A700"><v>5414</v></cell><cell r="B700" t="str"><v>ASADO DEL CARNICERO</v></cell><cell r="C700" t="str"><v>VACUNO</v></cell><cell r="D700" t="str"><v>BRASIL</v></cell><cell r="E700" t="str"><v>SWIFT</v></cell><cell r="F700" t="str"><v>ENFRIADO</v></cell><cell r="G700" t="str"><v>V</v></cell><cell r="H700" t="str"><v>1PC/B - 8-30B/C</v></cell></row><row r="701"><cell r="A701"><v>8148</v></cell><cell r="B701" t="str"><v>ABASTERO</v></cell><cell r="C701" t="str"><v>VACUNO</v></cell><cell r="D701" t="str"><v>BRASIL</v></cell><cell r="E701" t="str"><v>SWIFT</v></cell><cell r="F701" t="str"><v>ENFRIADO</v></cell><cell r="G701" t="str"><v>V</v></cell><cell r="H701" t="str"><v>1PC/B - 8-18B/C</v></cell></row><row r="702"><cell r="A702"><v>350678</v></cell><cell r="B702" t="str"><v>SOBRECOSTILLA</v></cell><cell r="C702" t="str"><v>VACUNO</v></cell><cell r="D702" t="str"><v>BRASIL</v></cell><cell r="E702" t="str"><v>SWIFT</v></cell><cell r="F702" t="str"><v>ENFRIADO</v></cell><cell r="G702" t="str"><v>V</v></cell><cell r="H702" t="str"><v>1PC/B - 3-12B/C</v></cell></row><row r="703"><cell r="A703"><v>353888</v></cell><cell r="B703" t="str"><v>LOMO VETADO</v></cell><cell r="C703" t="str"><v>VACUNO</v></cell><cell r="D703" t="str"><v>BRASIL</v></cell><cell r="E703" t="str"><v>SWIFT</v></cell><cell r="F703" t="str"><v>ENFRIADO</v></cell><cell r="G703" t="str"><v>V</v></cell><cell r="H703" t="str"><v>1PC/B - 6-14B/C</v></cell></row><row r="704"><cell r="A704"><v>363430</v></cell><cell r="B704" t="str"><v>POSTA PALETA</v></cell><cell r="C704" t="str"><v>VACUNO</v></cell><cell r="D704" t="str"><v>BRASIL</v></cell><cell r="E704" t="str"><v>SWIFT</v></cell><cell r="F704" t="str"><v>ENFRIADO</v></cell><cell r="G704" t="str"><v>V</v></cell><cell r="H704" t="str"><v>1PC/B - 3-12B/C</v></cell></row><row r="705"><cell r="A705"><v>350615</v></cell><cell r="B705" t="str"><v>PUNTA PALETA</v></cell><cell r="C705" t="str"><v>VACUNO</v></cell><cell r="D705" t="str"><v>BRASIL</v></cell><cell r="E705" t="str"><v>SWIFT</v></cell><cell r="F705" t="str"><v>ENFRIADO</v></cell><cell r="G705" t="str"><v>V</v></cell><cell r="H705" t="str"><v>1PC/B - 5-25B/C</v></cell></row><row r="706"><cell r="A706"><v>383847</v></cell><cell r="B706" t="str"><v>ASIENTO 97 VL</v></cell><cell r="C706" t="str"><v>VACUNO</v></cell><cell r="D706" t="str"><v>BRASIL</v></cell><cell r="E706" t="str"><v>FRIBOI</v></cell><cell r="F706" t="str"><v>CONGELADO</v></cell><cell r="G706" t="str"><v>V</v></cell><cell r="H706" t="str"><v>1PC/B - 4-8B/C</v></cell></row><row r="707"><cell r="A707"><v>392826</v></cell><cell r="B707" t="str"><v>ASADO AMERICANO</v></cell><cell r="C707" t="str"><v>VACUNO</v></cell><cell r="D707" t="str"><v>BRASIL</v></cell><cell r="E707"><v>1953</v></cell><cell r="F707" t="str"><v>CONGELADO</v></cell><cell r="G707" t="str"><v>V</v></cell><cell r="H707" t="str"><v>1PC/B - 1-3B/C</v></cell></row><row r="708"><cell r="A708"><v>46470</v></cell><cell r="B708" t="str"><v>ENTRAÑA</v></cell><cell r="C708" t="str"><v>VACUNO</v></cell><cell r="D708" t="str"><v>USA</v></cell><cell r="E708" t="str"><v>1855 BLACK ANGUS</v></cell><cell r="F708" t="str"><v>CONGELADO</v></cell><cell r="G708" t="str"><v>CHOICE</v></cell><cell r="H708" t="str"><v>4PC/B - 7B/C</v></cell></row><row r="709"><cell r="A709"><v>41470</v></cell><cell r="B709" t="str"><v>ENTRAÑA</v></cell><cell r="C709" t="str"><v>VACUNO</v></cell><cell r="D709" t="str"><v>USA</v></cell><cell r="E709" t="str"><v>SWIFT</v></cell><cell r="F709" t="str"><v>CONGELADO</v></cell><cell r="G709" t="str"><v>CHOICE</v></cell><cell r="H709" t="str"><v>4PC/B - 7B/C</v></cell></row><row r="710"><cell r="A710"><v>90200</v></cell><cell r="B710" t="str"><v>TAPAPECHO</v></cell><cell r="C710" t="str"><v>VACUNO</v></cell><cell r="D710" t="str"><v>USA</v></cell><cell r="E710" t="str"><v>SWIFT BLACK ANGUS</v></cell><cell r="F710" t="str"><v>CONGELADO</v></cell><cell r="G710" t="str"><v>CHOICE</v></cell><cell r="H710" t="str"><v>1PC/B - 5B/C</v></cell></row><row r="711"><cell r="A711"><v>93123</v></cell><cell r="B711" t="str"><v>LOMO VETADO</v></cell><cell r="C711" t="str"><v>VACUNO</v></cell><cell r="D711" t="str"><v>USA</v></cell><cell r="E711" t="str"><v>CAB</v></cell><cell r="F711" t="str"><v>CONGELADO</v></cell><cell r="G711" t="str"><v>PRIME</v></cell><cell r="H711" t="str"><v>1PC/B - 4B/C</v></cell></row><row r="712"><cell r="A712"><v>393196</v></cell><cell r="B712" t="str"><v>LOMO LISO</v></cell><cell r="C712" t="str"><v>VACUNO</v></cell><cell r="D712" t="str"><v>BRASIL</v></cell><cell r="E712"><v>1953</v></cell><cell r="F712" t="str"><v>ENFRIADO</v></cell><cell r="G712" t="str"><v>V</v></cell><cell r="H712" t="str"><v>1PC/B - 12-25B/C</v></cell></row><row r="713"><cell r="A713"><v>393197</v></cell><cell r="B713" t="str"><v>LOMO VETADO</v></cell><cell r="C713" t="str"><v>VACUNO</v></cell><cell r="D713" t="str"><v>BRASIL</v></cell><cell r="E713"><v>1953</v></cell><cell r="F713" t="str"><v>ENFRIADO</v></cell><cell r="G713" t="str"><v>V</v></cell><cell r="H713" t="str"><v>1PC/B - 10-25B/C</v></cell></row><row r="714"><cell r="A714"><v>369530504</v></cell><cell r="B714" t="str"><v>COSTILLAR</v></cell><cell r="C714" t="str"><v>CERDO</v></cell><cell r="D714" t="str"><v>UK</v></cell><cell r="E714" t="str"><v>PILGRIMS</v></cell><cell r="F714" t="str"><v>CONGELADO</v></cell><cell r="G714" t="str"><v>-</v></cell><cell r="H714" t="str"><v>CAJA 10KG</v></cell></row><row r="715"><cell r="A715"><v>387217</v></cell><cell r="B715" t="str"><v>FILETE 4/5LB</v></cell><cell r="C715" t="str"><v>VACUNO</v></cell><cell r="D715" t="str"><v>BRASIL</v></cell><cell r="E715"><v>1953</v></cell><cell r="F715" t="str"><v>CONGELADO</v></cell><cell r="G715" t="str"><v>V</v></cell><cell r="H715" t="str"><v>1PC/B - 8-12B/C</v></cell></row><row r="716"><cell r="A716"><v>387225</v></cell><cell r="B716" t="str"><v>FILETE 5LB</v></cell><cell r="C716" t="str"><v>VACUNO</v></cell><cell r="D716" t="str"><v>BRASIL</v></cell><cell r="E716"><v>1953</v></cell><cell r="F716" t="str"><v>CONGELADO</v></cell><cell r="G716" t="str"><v>V</v></cell><cell r="H716" t="str"><v>1PC/B - 5-12B/C</v></cell></row><row r="717"><cell r="A717"><v>387266</v></cell><cell r="B717" t="str"><v>PALANCA</v></cell><cell r="C717" t="str"><v>VACUNO</v></cell><cell r="D717" t="str"><v>BRASIL</v></cell><cell r="E717"><v>1953</v></cell><cell r="F717" t="str"><v>CONGELADO</v></cell><cell r="G717" t="str"><v>V</v></cell><cell r="H717" t="str"><v>1PC/B - 11-100B/C</v></cell></row><row r="718"><cell r="A718"><v>392956</v></cell><cell r="B718" t="str"><v>PUNTA DE GANSO</v></cell><cell r="C718" t="str"><v>VACUNO</v></cell><cell r="D718" t="str"><v>BRASIL</v></cell><cell r="E718"><v>1953</v></cell><cell r="F718" t="str"><v>CONGELADO</v></cell><cell r="G718" t="str"><v>V</v></cell><cell r="H718" t="str"><v>1PC/B - 10-20B/C</v></cell></row><row r="719"><cell r="A719" t="str"><v>LRI-61</v></cell><cell r="B719" t="str"><v>BABY BACK RIBS</v></cell><cell r="C719" t="str"><v>CERDO</v></cell><cell r="D719" t="str"><v>BRASIL</v></cell><cell r="E719" t="str"><v>CUISINE & CO</v></cell><cell r="F719" t="str"><v>CONGELADO</v></cell><cell r="G719" t="str"><v>-</v></cell><cell r="H719" t="str"><v>CAJA 14,4-18KG</v></cell></row><row r="720"><cell r="A720" t="str"><v>SPA-63</v></cell><cell r="B720" t="str"><v>COSTILLAR</v></cell><cell r="C720" t="str"><v>CERDO</v></cell><cell r="D720" t="str"><v>BRASIL</v></cell><cell r="E720" t="str"><v>CUISINE & CO</v></cell><cell r="F720" t="str"><v>CONGELADO</v></cell><cell r="G720" t="str"><v>-</v></cell><cell r="H720" t="str"><v>1PC/B - 7-9B/C</v></cell></row><row r="721"><cell r="A721"><v>369515</v></cell><cell r="B721" t="str"><v>CARNE MOLIDA 10%</v></cell><cell r="C721" t="str"><v>PROCESADO</v></cell><cell r="D721" t="str"><v>BRASIL</v></cell><cell r="E721" t="str"><v>FRIBOI</v></cell><cell r="F721" t="str"><v>CONGELADO</v></cell><cell r="G721" t="str"><v>-</v></cell><cell r="H721" t="str"><v>500GR/B - 18B/C</v></cell></row><row r="722"><cell r="A722"><v>19159</v></cell><cell r="B722" t="str"><v>BRISKET (SKIRTS)</v></cell><cell r="C722" t="str"><v>VACUNO</v></cell><cell r="D722" t="str"><v>USA</v></cell><cell r="E722" t="str"><v>CLEAR RIVER FARMS</v></cell><cell r="F722" t="str"><v>CONGELADO</v></cell><cell r="G722" t="str"><v>-</v></cell><cell r="H722" t="str"><v>6PC/B - 10B/C </v></cell></row><row r="723"><cell r="A723" t="str"><v>BBL-51</v></cell><cell r="B723" t="str"><v>PANCETA S/H</v></cell><cell r="C723" t="str"><v>CERDO</v></cell><cell r="D723" t="str"><v>BRASIL</v></cell><cell r="E723" t="str"><v>SEARA</v></cell><cell r="F723" t="str"><v>CONGELADO</v></cell><cell r="G723" t="str"><v>-</v></cell><cell r="H723" t="str"><v>CAJA 18-24KG</v></cell></row><row r="724"><cell r="A724"><v>1050</v></cell><cell r="B724" t="str"><v>POLLO GANSO</v></cell><cell r="C724" t="str"><v>VACUNO</v></cell><cell r="D724" t="str"><v>BRASIL</v></cell><cell r="E724" t="str"><v>FRIBOI</v></cell><cell r="F724" t="str"><v>ENFRIADO</v></cell><cell r="G724" t="str"><v>V</v></cell><cell r="H724" t="str"><v>1PC/B - 6-15B/C</v></cell></row><row r="725"><cell r="A725" t="str"><v>DW-1</v></cell><cell r="B725" t="str"><v>TRUTRO ALA IQF</v></cell><cell r="C725" t="str"><v>POLLO</v></cell><cell r="D725" t="str"><v>BRASIL</v></cell><cell r="E725" t="str"><v>SEARA</v></cell><cell r="F725" t="str"><v>CONGELADO</v></cell><cell r="G725" t="str"><v>-</v></cell><cell r="H725" t="str"><v>CAJA 12KG</v></cell></row><row r="726"><cell r="A726" t="str"><v>GR-18</v></cell><cell r="B726" t="str"><v>POLLO ENTERO 1,8KG</v></cell><cell r="C726" t="str"><v>POLLO</v></cell><cell r="D726" t="str"><v>BRASIL</v></cell><cell r="E726" t="str"><v>SEARA</v></cell><cell r="F726" t="str"><v>CONGELADO</v></cell><cell r="G726" t="str"><v>-</v></cell><cell r="H726" t="str"><v>1,8KG/B - 8B/C</v></cell></row><row r="727"><cell r="A727" t="str"><v>T-39</v></cell><cell r="B727" t="str"><v>TRUTRO CORTO IQF</v></cell><cell r="C727" t="str"><v>POLLO</v></cell><cell r="D727" t="str"><v>BRASIL</v></cell><cell r="E727" t="str"><v>SEARA</v></cell><cell r="F727" t="str"><v>CONGELADO</v></cell><cell r="G727" t="str"><v>-</v></cell><cell r="H727" t="str"><v>1KG/B - 12B/C</v></cell></row><row r="728"><cell r="A728" t="str"><v>OB-500</v></cell><cell r="B728" t="str"><v>PECHUGA BOLSA SIN MARINAR</v></cell><cell r="C728" t="str"><v>POLLO</v></cell><cell r="D728" t="str"><v>BRASIL</v></cell><cell r="E728" t="str"><v>SEARA</v></cell><cell r="F728" t="str"><v>CONGELADO</v></cell><cell r="G728" t="str"><v>-</v></cell><cell r="H728" t="str"><v>2KG/B - 6B/C</v></cell></row><row r="729"><cell r="A729"><v>379635</v></cell><cell r="B729" t="str"><v>POSTA PALETA</v></cell><cell r="C729" t="str"><v>VACUNO</v></cell><cell r="D729" t="str"><v>BRASIL</v></cell><cell r="E729" t="str"><v>FRIBOI</v></cell><cell r="F729" t="str"><v>ENFRIADO</v></cell><cell r="G729" t="str"><v>V</v></cell></row><row r="730"><cell r="A730"><v>1324</v></cell><cell r="B730" t="str"><v>PLATEADA</v></cell><cell r="C730" t="str"><v>VACUNO</v></cell><cell r="D730" t="str"><v>BRASIL</v></cell><cell r="E730" t="str"><v>FRIBOI</v></cell><cell r="F730" t="str"><v>ENFRIADO</v></cell><cell r="G730" t="str"><v>V</v></cell></row><row r="731"><cell r="A731"><v>365655</v></cell><cell r="B731" t="str"><v>POSTA NEGRA EN TROZOS</v></cell><cell r="C731" t="str"><v>VACUNO</v></cell><cell r="D731" t="str"><v>BRASIL</v></cell><cell r="E731" t="str"><v>FRIBOI</v></cell><cell r="F731" t="str"><v>ENFRIADO</v></cell><cell r="G731" t="str"><v>V</v></cell></row><row r="732"><cell r="A732"><v>365657</v></cell><cell r="B732" t="str"><v>GANSO EN TROZOS</v></cell><cell r="C732" t="str"><v>VACUNO</v></cell><cell r="D732" t="str"><v>BRASIL</v></cell><cell r="E732" t="str"><v>FRIBOI</v></cell><cell r="F732" t="str"><v>ENFRIADO</v></cell><cell r="G732" t="str"><v>V</v></cell></row><row r="733"><cell r="A733"><v>379598</v></cell><cell r="B733" t="str"><v>POSTA ROSADA EN TROZOS</v></cell><cell r="C733" t="str"><v>VACUNO</v></cell><cell r="D733" t="str"><v>BRASIL</v></cell><cell r="E733" t="str"><v>FRIBOI</v></cell><cell r="F733" t="str"><v>ENFRIADO</v></cell><cell r="G733" t="str"><v>V</v></cell></row><row r="734"><cell r="A734"><v>379666</v></cell><cell r="B734" t="str"><v>LOMO LISO EN TROZOS</v></cell><cell r="C734" t="str"><v>VACUNO</v></cell><cell r="D734" t="str"><v>BRASIL</v></cell><cell r="E734" t="str"><v>FRIBOI</v></cell><cell r="F734" t="str"><v>ENFRIADO</v></cell><cell r="G734" t="str"><v>V</v></cell></row><row r="735"><cell r="A735"><v>379667</v></cell><cell r="B735" t="str"><v>FILETE</v></cell><cell r="C735" t="str"><v>VACUNO</v></cell><cell r="D735" t="str"><v>BRASIL</v></cell><cell r="E735" t="str"><v>FRIBOI</v></cell><cell r="F735" t="str"><v>ENFRIADO</v></cell><cell r="G735" t="str"><v>V</v></cell></row><row r="736"><cell r="A736"><v>379669</v></cell><cell r="B736" t="str"><v>ASIENTO</v></cell><cell r="C736" t="str"><v>VACUNO</v></cell><cell r="D736" t="str"><v>BRASIL</v></cell><cell r="E736" t="str"><v>FRIBOI</v></cell><cell r="F736" t="str"><v>ENFRIADO</v></cell><cell r="G736" t="str"><v>V</v></cell></row><row r="737"><cell r="A737"><v>379670</v></cell><cell r="B737" t="str"><v>PUNTA DE PICANA</v></cell><cell r="C737" t="str"><v>VACUNO</v></cell><cell r="D737" t="str"><v>BRASIL</v></cell><cell r="E737" t="str"><v>FRIBOI</v></cell><cell r="F737" t="str"><v>ENFRIADO</v></cell><cell r="G737" t="str"><v>V</v></cell></row><row r="738"><cell r="A738"><v>379672</v></cell><cell r="B738" t="str"><v>PALANCA</v></cell><cell r="C738" t="str"><v>VACUNO</v></cell><cell r="D738" t="str"><v>BRASIL</v></cell><cell r="E738" t="str"><v>FRIBOI</v></cell><cell r="F738" t="str"><v>ENFRIADO</v></cell><cell r="G738" t="str"><v>V</v></cell></row><row r="739"><cell r="A739"><v>379698</v></cell><cell r="B739" t="str"><v>POLLO GANSO</v></cell><cell r="C739" t="str"><v>VACUNO</v></cell><cell r="D739" t="str"><v>BRASIL</v></cell><cell r="E739" t="str"><v>FRIBOI</v></cell><cell r="F739" t="str"><v>ENFRIADO</v></cell><cell r="G739" t="str"><v>V</v></cell></row><row r="740"><cell r="A740" t="str"><v>SPA-48</v></cell><cell r="B740" t="str"><v>COSTELA MINI</v></cell><cell r="C740" t="str"><v>CERDO</v></cell><cell r="D740" t="str"><v>BRASIL</v></cell><cell r="E740" t="str"><v>SEARA</v></cell><cell r="F740" t="str"><v>CONGELADO</v></cell></row><row r="740"><cell r="H740" t="str"><v>CAJA 19-20KG</v></cell></row><row r="741"><cell r="A741" t="str"><v>OBM-01</v></cell><cell r="B741" t="str"><v>PECHUGA IQF MARINADA 1 K</v></cell><cell r="C741" t="str"><v>POLLO</v></cell><cell r="D741" t="str"><v>BRASIL</v></cell><cell r="E741" t="str"><v>SEARA</v></cell><cell r="F741" t="str"><v>CONGELADO</v></cell><cell r="G741" t="str"><v>-</v></cell><cell r="H741" t="str"><v>1KG/B - 12B/C</v></cell></row><row r="742"><cell r="A742"><v>3392</v></cell><cell r="B742" t="str"><v>LOMO VETADO EN TROZOS</v></cell><cell r="C742" t="str"><v>VACUNO</v></cell><cell r="D742" t="str"><v>BRASIL</v></cell><cell r="E742" t="str"><v>FRIBOI</v></cell><cell r="F742" t="str"><v>ENFRIADO</v></cell><cell r="G742" t="str"><v>V</v></cell><cell r="H742" t="str"><v>1PC/B - 6-23B/C</v></cell></row><row r="743"><cell r="A743"><v>373415</v></cell><cell r="B743" t="str"><v>HUACHALOMO EN TROZOS</v></cell><cell r="C743" t="str"><v>VACUNO</v></cell><cell r="D743" t="str"><v>BRASIL</v></cell><cell r="E743" t="str"><v>FRIBOI</v></cell><cell r="F743" t="str"><v>ENFRIADO</v></cell><cell r="G743" t="str"><v>V</v></cell><cell r="H743" t="str"><v>1PC/B - 8-18B/C</v></cell></row><row r="744"><cell r="A744"><v>373416</v></cell><cell r="B744" t="str"><v>SOBRECOSTILLA EN TROZOS</v></cell><cell r="C744" t="str"><v>VACUNO</v></cell><cell r="D744" t="str"><v>BRASIL</v></cell><cell r="E744" t="str"><v>FRIBOI</v></cell><cell r="F744" t="str"><v>ENFRIADO</v></cell><cell r="G744" t="str"><v>V</v></cell><cell r="H744" t="str"><v>1PC/B - 3-18 B/C</v></cell></row><row r="745"><cell r="A745"><v>373417</v></cell><cell r="B745" t="str"><v>POSTA PALETA EN TROZOS</v></cell><cell r="C745" t="str"><v>VACUNO</v></cell><cell r="D745" t="str"><v>BRASIL</v></cell><cell r="E745" t="str"><v>FRIBOI</v></cell><cell r="F745" t="str"><v>ENFRIADO</v></cell><cell r="G745" t="str"><v>V</v></cell><cell r="H745" t="str"><v>1PC/B - 8-19B/C</v></cell></row><row r="746"><cell r="A746"><v>379644</v></cell><cell r="B746" t="str"><v>PUNTA PALETA EN TROZOS</v></cell><cell r="C746" t="str"><v>VACUNO</v></cell><cell r="D746" t="str"><v>BRASIL</v></cell><cell r="E746" t="str"><v>FRIBOI</v></cell><cell r="F746" t="str"><v>ENFRIADO</v></cell><cell r="G746" t="str"><v>V</v></cell><cell r="H746" t="str"><v>1PC/B - 11-40B/C</v></cell></row><row r="747"><cell r="A747"><v>26361</v></cell><cell r="B747" t="str"><v>ABASTERO FARMERS</v></cell><cell r="C747" t="str"><v>VACUNO</v></cell><cell r="D747" t="str"><v>USA</v></cell><cell r="E747" t="str"><v>FARMERS</v></cell><cell r="F747" t="str"><v>ENFRIADO</v></cell><cell r="G747" t="str"><v>V</v></cell><cell r="H747" t="str"><v>1PC/B - 6 B/C</v></cell></row><row r="748"><cell r="A748"><v>26470</v></cell><cell r="B748" t="str"><v>ENTRAÑA FARMERS</v></cell><cell r="C748" t="str"><v>VACUNO</v></cell><cell r="D748" t="str"><v>USA</v></cell><cell r="E748" t="str"><v>FARMERS</v></cell><cell r="F748" t="str"><v>ENFRIADO</v></cell><cell r="G748" t="str"><v>V</v></cell><cell r="H748" t="str"><v>1PC/B - 12B/C</v></cell></row><row r="749"><cell r="A749"><v>26310</v></cell><cell r="B749" t="str"><v>LOMO LISO FARMERS</v></cell><cell r="C749" t="str"><v>VACUNO</v></cell><cell r="D749" t="str"><v>USA</v></cell><cell r="E749" t="str"><v>FARMERS</v></cell><cell r="F749" t="str"><v>ENFRIADO</v></cell><cell r="G749" t="str"><v>V</v></cell><cell r="H749" t="str"><v>1 PC/B - 15B/C</v></cell></row><row r="750"><cell r="A750"><v>26127</v></cell><cell r="B750" t="str"><v>LOMO VETADO FARMERS</v></cell><cell r="C750" t="str"><v>VACUNO</v></cell><cell r="D750" t="str"><v>USA</v></cell><cell r="E750" t="str"><v>FARMERS</v></cell><cell r="F750" t="str"><v>ENFRIADO</v></cell><cell r="G750" t="str"><v>V</v></cell><cell r="H750" t="str"><v>1 PC/B - 15B/C</v></cell></row><row r="751"><cell r="A751"><v>26030</v></cell><cell r="B751" t="str"><v>PALANCA FARMERS</v></cell><cell r="C751" t="str"><v>VACUNO</v></cell><cell r="D751" t="str"><v>USA</v></cell><cell r="E751" t="str"><v>FARMERS</v></cell><cell r="F751" t="str"><v>ENFRIADO</v></cell><cell r="G751" t="str"><v>V</v></cell><cell r="H751" t="str"><v>1 PC/B - 12B/C</v></cell></row><row r="752"><cell r="A752"><v>26174</v></cell><cell r="B752" t="str"><v>PUNTA DE GANSO FARMERS</v></cell><cell r="C752" t="str"><v>VACUNO</v></cell><cell r="D752" t="str"><v>USA</v></cell><cell r="E752" t="str"><v>FARMERS</v></cell><cell r="F752" t="str"><v>ENFRIADO</v></cell><cell r="G752" t="str"><v>V</v></cell><cell r="H752" t="str"><v>1 PC/B - 8B/C</v></cell></row><row r="753"><cell r="A753"><v>26554</v></cell><cell r="B753" t="str"><v>PUNTA PICANA FARMERS</v></cell><cell r="C753" t="str"><v>VACUNO</v></cell><cell r="D753" t="str"><v>USA</v></cell><cell r="E753" t="str"><v>FARMERS</v></cell><cell r="F753" t="str"><v>ENFRIADO</v></cell><cell r="G753" t="str"><v>V</v></cell><cell r="H753" t="str"><v>1 PC/B - 8B/C</v></cell></row><row r="754"><cell r="A754"><v>26060</v></cell><cell r="B754" t="str"><v>TAPABARRIGA FARMERS</v></cell><cell r="C754" t="str"><v>VACUNO</v></cell><cell r="D754" t="str"><v>USA</v></cell><cell r="E754" t="str"><v>FARMERS</v></cell><cell r="F754" t="str"><v>ENFRIADO</v></cell><cell r="G754" t="str"><v>V</v></cell><cell r="H754" t="str"><v>1 PC/B - 8B/C</v></cell></row><row r="755"><cell r="A755" t="str"><v>OBM002</v></cell><cell r="B755" t="str"><v>PECHUGA BOLSA MARINADA INTERFOLEADA</v></cell><cell r="C755" t="str"><v>POLLO</v></cell><cell r="D755" t="str"><v>BRASIL</v></cell><cell r="E755" t="str"><v>SEARA</v></cell><cell r="F755" t="str"><v>CONGELADO</v></cell><cell r="G755" t="str"><v>-</v></cell><cell r="H755" t="str"><v>CAJA 12KG</v></cell></row><row r="756"><cell r="A756"><v>88235</v></cell><cell r="B756" t="str"><v>ASADO DE TIRA 4H</v></cell><cell r="C756" t="str"><v>VACUNO</v></cell><cell r="D756" t="str"><v>USA</v></cell><cell r="E756" t="str"><v>5 STAR</v></cell><cell r="F756" t="str"><v>CONGELADO</v></cell><cell r="G756" t="str"><v>CHOICE</v></cell><cell r="H756" t="str"><v>2PC/B - 6B/C</v></cell></row><row r="757"><cell r="A757" t="str"><v>ATVVC8</v></cell><cell r="B757" t="str"><v>ASADO DE TIRA VENTANA</v></cell><cell r="C757" t="str"><v>VACUNO</v></cell><cell r="D757" t="str"><v>CANADA</v></cell><cell r="E757" t="str"><v>CLEAR RIVER FARMS</v></cell><cell r="F757" t="str"><v>CONGELADO</v></cell><cell r="G757" t="str"><v>NO ROLL</v></cell><cell r="H757" t="str"><v>-</v></cell></row><row r="758"><cell r="A758" t="str"><v>LRI-26</v></cell><cell r="B758" t="str"><v>COSTILLAR BABY BLACK RIBS</v></cell><cell r="C758" t="str"><v>CERDO</v></cell><cell r="D758" t="str"><v>BRASIL</v></cell><cell r="E758" t="str"><v>SEARA</v></cell><cell r="F758" t="str"><v>CONGELADO</v></cell><cell r="G758" t="str"><v>-</v></cell><cell r="H758" t="str"><v>1PC/B - 30B/C</v></cell></row><row r="759"><cell r="A759"><v>72434</v></cell><cell r="B759" t="str"><v>ASADO DE TIRA 4H</v></cell><cell r="C759" t="str"><v>VACUNO</v></cell><cell r="D759" t="str"><v>USA</v></cell><cell r="E759" t="str"><v>SHOWCASE</v></cell><cell r="F759" t="str"><v>CONGELADO</v></cell><cell r="G759" t="str"><v>CHOICE</v></cell><cell r="H759" t="str"><v>2PC/B - 6B/C</v></cell></row><row r="760"><cell r="A760"><v>4785</v></cell><cell r="B760" t="str"><v>POSTA NEGRA</v></cell><cell r="C760" t="str"><v>VACUNO</v></cell><cell r="D760" t="str"><v>BRASIL</v></cell><cell r="E760" t="str"><v>FRIBOI</v></cell><cell r="F760" t="str"><v>ENFRIADO</v></cell><cell r="G760" t="str"><v>V</v></cell><cell r="H760" t="str"><v>1PC/B - 2-5B/C</v></cell></row><row r="761"><cell r="A761"><v>7499</v></cell><cell r="B761" t="str"><v>ASIENTO</v></cell><cell r="C761" t="str"><v>VACUNO</v></cell><cell r="D761" t="str"><v>BRASIL</v></cell><cell r="E761" t="str"><v>FRIBOI</v></cell><cell r="F761" t="str"><v>ENFRIADO</v></cell><cell r="G761" t="str"><v>V</v></cell><cell r="H761" t="str"><v>1PC/B - 2-6B/C</v></cell></row><row r="762"><cell r="A762"><v>12231</v></cell><cell r="B762" t="str"><v>TRUTRO ENTERO</v></cell><cell r="C762" t="str"><v>POLLO</v></cell><cell r="D762" t="str"><v>USA</v></cell><cell r="E762" t="str"><v>PILGRIMS</v></cell><cell r="F762" t="str"><v>CONGELADO</v></cell><cell r="G762" t="str"><v>-</v></cell><cell r="H762" t="str"><v>CAJA 18,14KG</v></cell></row><row r="763"><cell r="A763"><v>357520</v></cell><cell r="B763" t="str"><v>LOMO LISO</v></cell><cell r="C763" t="str"><v>VACUNO</v></cell><cell r="D763" t="str"><v>BRASIL</v></cell><cell r="E763" t="str"><v>SWIFT</v></cell><cell r="F763" t="str"><v>ENFRIADO</v></cell><cell r="G763" t="str"><v>V</v></cell><cell r="H763" t="str"><v>1PC/B - 3-6B/C</v></cell></row><row r="764"><cell r="A764"><v>26231</v></cell><cell r="B764" t="str"><v>PALANCA</v></cell><cell r="C764" t="str"><v>VACUNO</v></cell><cell r="D764" t="str"><v>USA</v></cell><cell r="E764" t="str"><v>SWIFT</v></cell><cell r="F764" t="str"><v>ENFRIADO</v></cell><cell r="G764" t="str"><v>PRIME</v></cell><cell r="H764" t="str"><v>1PC/B - 12B/C</v></cell></row><row r="765"><cell r="A765"><v>26408</v></cell><cell r="B765" t="str"><v>PUNTA DE GANSO</v></cell><cell r="C765" t="str"><v>VACUNO</v></cell><cell r="D765" t="str"><v>USA</v></cell><cell r="E765" t="str"><v>SWIFT</v></cell><cell r="F765" t="str"><v>ENFRIADO</v></cell><cell r="G765" t="str"><v>PRIME</v></cell><cell r="H765" t="str"><v>1PC/B - 10B/C</v></cell></row><row r="766"><cell r="A766"><v>26006</v></cell><cell r="B766" t="str"><v>LOMO VETADO S/H</v></cell><cell r="C766" t="str"><v>VACUNO</v></cell><cell r="D766" t="str"><v>USA</v></cell><cell r="E766" t="str"><v>SWIFT</v></cell><cell r="F766" t="str"><v>ENFRIADO</v></cell><cell r="G766" t="str"><v>PRIME</v></cell><cell r="H766" t="str"><v>1PC/B - 8B/C</v></cell></row><row r="767"><cell r="A767"><v>26010</v></cell><cell r="B767" t="str"><v>LOMO LISO</v></cell><cell r="C767" t="str"><v>VACUNO</v></cell><cell r="D767" t="str"><v>USA</v></cell><cell r="E767" t="str"><v>SWIFT</v></cell><cell r="F767" t="str"><v>ENFRIADO</v></cell><cell r="G767" t="str"><v>PRIME</v></cell><cell r="H767" t="str"><v>1PC/B - 8B/C</v></cell></row><row r="768"><cell r="A768" t="str"><v>DW-134</v></cell><cell r="B768" t="str"><v>TRUTRO ALA IQF</v></cell><cell r="C768" t="str"><v>POLLO</v></cell><cell r="D768" t="str"><v>BRASIL</v></cell><cell r="E768" t="str"><v>SEARA</v></cell><cell r="F768" t="str"><v>CONGELADO</v></cell><cell r="G768" t="str"><v>-</v></cell><cell r="H768" t="str"><v>1KG/B - 12B/C</v></cell></row><row r="769"><cell r="A769"><v>941</v></cell><cell r="B769" t="str"><v>PLATEADA</v></cell><cell r="C769" t="str"><v>VACUNO</v></cell><cell r="D769" t="str"><v>BRASIL</v></cell><cell r="E769" t="str"><v>SWIFT</v></cell><cell r="F769" t="str"><v>ENFRIADO</v></cell><cell r="G769" t="str"><v>V</v></cell></row><row r="770"><cell r="A770"><v>5287</v></cell><cell r="B770" t="str"><v>POLLO GANSO</v></cell><cell r="C770" t="str"><v>VACUNO</v></cell><cell r="D770" t="str"><v>BRASIL</v></cell><cell r="E770" t="str"><v>SWIFT</v></cell><cell r="F770" t="str"><v>ENFRIADO</v></cell><cell r="G770" t="str"><v>V</v></cell></row><row r="771"><cell r="A771"><v>8141</v></cell><cell r="B771" t="str"><v>GANSO</v></cell><cell r="C771" t="str"><v>VACUNO</v></cell><cell r="D771" t="str"><v>BRASIL</v></cell><cell r="E771" t="str"><v>SWIFT</v></cell><cell r="F771" t="str"><v>ENFRIADA</v></cell><cell r="G771" t="str"><v>V</v></cell></row><row r="772"><cell r="A772"><v>8281</v></cell><cell r="B772" t="str"><v>FILETE</v></cell><cell r="C772" t="str"><v>VACUNO</v></cell><cell r="D772" t="str"><v>BRASIL</v></cell><cell r="E772" t="str"><v>SWFIT</v></cell><cell r="F772" t="str"><v>ENFRIADO</v></cell><cell r="G772" t="str"><v>V</v></cell></row><row r="773"><cell r="A773"><v>350875</v></cell><cell r="B773" t="str"><v>POSTA ROSADA</v></cell><cell r="C773" t="str"><v>VACUNO</v></cell><cell r="D773" t="str"><v>BRASIL</v></cell><cell r="E773" t="str"><v>SWIFT</v></cell><cell r="F773" t="str"><v>CONGELADO</v></cell><cell r="G773" t="str"><v>V</v></cell></row><row r="774"><cell r="A774"><v>358624</v></cell><cell r="B774" t="str"><v>PALANCA</v></cell><cell r="C774" t="str"><v>VACUNO</v></cell><cell r="D774" t="str"><v>BRASIL</v></cell><cell r="E774" t="str"><v>SWIFT</v></cell><cell r="F774" t="str"><v>ENFRIADO</v></cell><cell r="G774" t="str"><v>V</v></cell></row><row r="775"><cell r="A775"><v>1162</v></cell><cell r="B775" t="str"><v>PUNTA PICANA</v></cell><cell r="C775" t="str"><v>VACUNO</v></cell><cell r="D775" t="str"><v>BRASIL</v></cell><cell r="E775" t="str"><v>FRIBOI</v></cell><cell r="F775" t="str"><v>ENFRIADO</v></cell><cell r="G775" t="str"><v>V</v></cell></row><row r="776"><cell r="A776"><v>357530</v></cell><cell r="B776" t="str"><v>PALANCA</v></cell><cell r="C776" t="str"><v>VACUNO</v></cell><cell r="D776" t="str"><v>BRASIL</v></cell><cell r="E776" t="str"><v>FRIBOI</v></cell><cell r="F776" t="str"><v>ENFRIADO</v></cell><cell r="G776" t="str"><v>V</v></cell></row><row r="777"><cell r="A777"><v>362485</v></cell><cell r="B777" t="str"><v>PLATEADA</v></cell><cell r="C777" t="str"><v>VACUNO</v></cell><cell r="D777" t="str"><v>BRASIL</v></cell><cell r="E777" t="str"><v>FRIBOI</v></cell><cell r="F777" t="str"><v>ENFRIADO</v></cell><cell r="G777" t="str"><v>V</v></cell></row><row r="778"><cell r="A778"><v>389791</v></cell><cell r="B778" t="str"><v>ENTRAÑA</v></cell><cell r="C778" t="str"><v>VACUNO</v></cell><cell r="D778" t="str"><v>BRASIL</v></cell><cell r="E778" t="str"><v>FRIBOI</v></cell><cell r="F778" t="str"><v>ENFRIADO</v></cell><cell r="G778" t="str"><v>V</v></cell></row><row r="779"><cell r="A779"><v>8145</v></cell><cell r="B779" t="str"><v>PUNTA DE PICANA</v></cell><cell r="C779" t="str"><v>VACUNO</v></cell><cell r="D779" t="str"><v>BRASIL</v></cell><cell r="E779" t="str"><v>SWIFT</v></cell><cell r="F779" t="str"><v>ENFRIADO</v></cell><cell r="G779" t="str"><v>V</v></cell></row><row r="780"><cell r="A780"><v>971</v></cell><cell r="B780" t="str"><v>LOMO VETADO</v></cell><cell r="C780" t="str"><v>VACUNO</v></cell><cell r="D780" t="str"><v>BRASIL</v></cell><cell r="E780" t="str"><v>FRIBOI</v></cell><cell r="F780" t="str"><v>ENFRIADO</v></cell><cell r="G780" t="str"><v>V</v></cell></row><row r="781"><cell r="A781" t="str"><v>D-94</v></cell><cell r="B781" t="str"><v>TRUTRO LARGO RECORTADO IQF</v></cell><cell r="C781" t="str"><v>POLLO</v></cell><cell r="D781" t="str"><v>BRASIL</v></cell><cell r="E781" t="str"><v>SEARA</v></cell><cell r="F781" t="str"><v>CONGELADO</v></cell><cell r="G781" t="str"><v>-</v></cell><cell r="H781" t="str"><v>CAJA 16KG</v></cell></row><row r="782"><cell r="A782"><v>77234</v></cell><cell r="B782" t="str"><v>ASADO DE TIRA 4H</v></cell><cell r="C782" t="str"><v>VACUNO</v></cell><cell r="D782" t="str"><v>USA</v></cell><cell r="E782" t="str"><v>SWIFT</v></cell><cell r="F782" t="str"><v>CONGELADO</v></cell><cell r="G782" t="str"><v>CHOICE</v></cell><cell r="H782" t="str"><v>2PC/B - 6B/C </v></cell></row><row r="783"><cell r="A783"><v>4898</v></cell><cell r="B783" t="str"><v>POSTA ROSADA</v></cell><cell r="C783" t="str"><v>VACUNO</v></cell><cell r="D783" t="str"><v>BRASIL</v></cell><cell r="E783" t="str"><v>FRIBOI</v></cell><cell r="F783" t="str"><v>CONGELADO</v></cell><cell r="G783" t="str"><v>V</v></cell><cell r="H783" t="str"><v>1PC/B - 4B/C</v></cell></row><row r="784"><cell r="A784" t="str"><v>T-82</v></cell><cell r="B784" t="str"><v>TRUTRO CORTO IQF</v></cell><cell r="C784" t="str"><v>POLLO</v></cell><cell r="D784" t="str"><v>BRASIL</v></cell><cell r="E784" t="str"><v>SEARA</v></cell><cell r="F784" t="str"><v>CONGELADO</v></cell><cell r="G784" t="str"><v>-</v></cell><cell r="H784" t="str"><v>0,8KG/B - 16B/C</v></cell></row><row r="785"><cell r="A785" t="str"><v>SBL-85</v></cell><cell r="B785" t="str"><v>PALETA SIN HUESO</v></cell><cell r="C785" t="str"><v>CERDO</v></cell><cell r="D785" t="str"><v>BRASIL</v></cell><cell r="E785" t="str"><v>SEARA</v></cell><cell r="F785" t="str"><v>CONGELADO</v></cell><cell r="G785" t="str"><v>-</v></cell><cell r="H785" t="str"><v>1PC/B - 3-4B/C</v></cell></row><row r="786"><cell r="A786"><v>58214</v></cell><cell r="B786" t="str"><v>ENTRAÑA</v></cell><cell r="C786" t="str"><v>VACUNO</v></cell><cell r="D786" t="str"><v>USA</v></cell><cell r="E786" t="str"><v>SWIFT</v></cell><cell r="F786" t="str"><v>CONGELADO</v></cell><cell r="G786" t="str"><v>CHOICE</v></cell><cell r="H786" t="str"><v>2PC/B - 8B/C</v></cell></row><row r="787"><cell r="A787"><v>58971</v></cell><cell r="B787" t="str"><v>ENTRAÑA</v></cell><cell r="C787" t="str"><v>VACUNO</v></cell><cell r="D787" t="str"><v>USA</v></cell><cell r="E787" t="str"><v>CAB</v></cell><cell r="F787" t="str"><v>CONGELADO</v></cell><cell r="G787" t="str"><v>CHOICE</v></cell><cell r="H787" t="str"><v>2PC/B - 8B/C</v></cell></row><row r="788"><cell r="A788"><v>58359</v></cell><cell r="B788" t="str"><v>BRISKET (SKIRTS)</v></cell><cell r="C788" t="str"><v>VACUNO</v></cell><cell r="D788" t="str"><v>USA</v></cell><cell r="E788" t="str"><v>SWIFT</v></cell><cell r="F788" t="str"><v>CONGELADO</v></cell><cell r="G788" t="str"><v>NO ROLL</v></cell><cell r="H788" t="str"><v>6PC/B - 12B/C</v></cell></row><row r="789"><cell r="A789" t="str"><v>D-16</v></cell><cell r="B789" t="str"><v>TRUTRO LARGO IQF</v></cell><cell r="C789" t="str"><v>POLLO</v></cell><cell r="D789" t="str"><v>BRASIL</v></cell><cell r="E789" t="str"><v>SEARA</v></cell><cell r="F789" t="str"><v>CONGELADO</v></cell><cell r="G789" t="str"><v>-</v></cell><cell r="H789" t="str"><v>1KG/B - 12B/C</v></cell></row><row r="790"><cell r="A790" t="str"><v>SPA-23</v></cell><cell r="B790" t="str"><v>COSTILLAR RETAIL</v></cell><cell r="C790" t="str"><v>CERDO</v></cell><cell r="D790" t="str"><v>BRASIL</v></cell><cell r="E790" t="str"><v>SEARA</v></cell><cell r="F790" t="str"><v>CONGELADO</v></cell><cell r="G790" t="str"><v>-</v></cell><cell r="H790" t="str"><v>CAJA 16,2 KG </v></cell></row><row r="791"><cell r="A791"><v>379088</v></cell><cell r="B791" t="str"><v>FILETE</v></cell><cell r="C791" t="str"><v>VACUNO</v></cell><cell r="D791" t="str"><v>BRASIL</v></cell><cell r="E791"><v>1953</v></cell><cell r="F791" t="str"><v>ENFRIADO</v></cell><cell r="G791" t="str"><v>V</v></cell><cell r="H791" t="str"><v>1PC/B - 6B/C</v></cell></row><row r="792"><cell r="A792"><v>379090</v></cell><cell r="B792" t="str"><v>PUNTA PICANA</v></cell><cell r="C792" t="str"><v>VACUNO</v></cell><cell r="D792" t="str"><v>BRASIL</v></cell><cell r="E792"><v>1953</v></cell><cell r="F792" t="str"><v>ENFRIADO</v></cell><cell r="G792" t="str"><v>V</v></cell><cell r="H792" t="str"><v>1PC/B - 10-18B/C</v></cell></row><row r="793"><cell r="A793"><v>386446</v></cell><cell r="B793" t="str"><v>ASIENTO</v></cell><cell r="C793" t="str"><v>VACUNO</v></cell><cell r="D793" t="str"><v>BRASIL</v></cell><cell r="E793"><v>1953</v></cell><cell r="F793" t="str"><v>ENFRIADO</v></cell><cell r="G793" t="str"><v>V</v></cell><cell r="H793" t="str"><v>1PC/B - 8-35B/C</v></cell></row><row r="794"><cell r="A794"><v>393017</v></cell><cell r="B794" t="str"><v>PUNTA DE GANSO</v></cell><cell r="C794" t="str"><v>VACUNO</v></cell><cell r="D794" t="str"><v>BRASIL</v></cell><cell r="E794"><v>1953</v></cell><cell r="F794" t="str"><v>ENFRIADO</v></cell><cell r="G794" t="str"><v>V</v></cell><cell r="H794" t="str"><v>1PC/B - 10-20B/C</v></cell></row><row r="795"><cell r="A795"><v>393018</v></cell><cell r="B795" t="str"><v>PALANCA</v></cell><cell r="C795" t="str"><v>VACUNO</v></cell><cell r="D795" t="str"><v>BRASIL</v></cell><cell r="E795"><v>1953</v></cell><cell r="F795" t="str"><v>ENFRIADO</v></cell><cell r="G795" t="str"><v>V</v></cell><cell r="H795" t="str"><v>1PC/B - 10-80B/C</v></cell></row><row r="796"><cell r="A796"><v>393196</v></cell><cell r="B796" t="str"><v>LOMO LISO EN TROZOS</v></cell><cell r="C796" t="str"><v>VACUNO</v></cell><cell r="D796" t="str"><v>BRASIL</v></cell><cell r="E796"><v>1953</v></cell><cell r="F796" t="str"><v>ENFRIADO</v></cell><cell r="G796" t="str"><v>V</v></cell><cell r="H796" t="str"><v>1PC/B - 12-25B/C</v></cell></row><row r="797"><cell r="A797"><v>393197</v></cell><cell r="B797" t="str"><v>LOMO VETADO EN TROZOS</v></cell><cell r="C797" t="str"><v>VACUNO</v></cell><cell r="D797" t="str"><v>BRASIL</v></cell><cell r="E797"><v>1953</v></cell><cell r="F797" t="str"><v>ENFRIADO</v></cell><cell r="G797" t="str"><v>V</v></cell><cell r="H797" t="str"><v>1PC/B - 10-25B/C</v></cell></row><row r="798"><cell r="A798"><v>379089</v></cell><cell r="B798" t="str"><v>TAPABARRIGA</v></cell><cell r="C798" t="str"><v>VACUNO</v></cell><cell r="D798" t="str"><v>BRASIL</v></cell><cell r="E798"><v>1953</v></cell><cell r="F798" t="str"><v>ENFRIADO</v></cell><cell r="G798" t="str"><v>V</v></cell><cell r="H798" t="str"><v>1PC/B - 10-18B/C</v></cell></row><row r="799"><cell r="A799"><v>386447</v></cell><cell r="B799" t="str"><v>ASIENTO EN TROZOS</v></cell><cell r="C799" t="str"><v>VACUNO</v></cell><cell r="D799" t="str"><v>BRASIL</v></cell><cell r="E799"><v>1953</v></cell><cell r="F799" t="str"><v>CONGELADO</v></cell><cell r="G799" t="str"><v>V</v></cell><cell r="H799" t="str"><v>1PC/B - 3-11B/C</v></cell></row><row r="800"><cell r="A800"><v>379168</v></cell><cell r="B800" t="str"><v>ASADO AMERICANO - SOBRECOSTILLA Y HUACHALOMO TROZOS</v></cell><cell r="C800" t="str"><v>VACUNO</v></cell><cell r="D800" t="str"><v>BRASIL</v></cell><cell r="E800"><v>1953</v></cell><cell r="F800" t="str"><v>CONGELADO</v></cell><cell r="G800" t="str"><v>V</v></cell><cell r="H800" t="str"><v>1PC/B - 1-3B/C</v></cell></row><row r="801"><cell r="A801"><v>72139</v></cell><cell r="B801" t="str"><v>LOMO VETADO C/H</v></cell><cell r="C801" t="str"><v>VACUNO</v></cell><cell r="D801" t="str"><v>USA</v></cell><cell r="E801" t="str"><v>SWIFT</v></cell><cell r="F801" t="str"><v>ENFRIADO</v></cell><cell r="G801" t="str"><v>CHOICE</v></cell><cell r="H801" t="str"><v>1PC/B - 7B/C</v></cell></row><row r="802"><cell r="A802"><v>72121</v></cell><cell r="B802" t="str"><v>LOMO VETADO</v></cell><cell r="C802" t="str"><v>VACUNO</v></cell><cell r="D802" t="str"><v>USA</v></cell><cell r="E802" t="str"><v>5 STAR</v></cell><cell r="F802" t="str"><v>ENFRIADO</v></cell><cell r="G802" t="str"><v>CHOICE</v></cell><cell r="H802" t="str"><v>1PC/B - 2B/C</v></cell></row><row r="803"><cell r="A803" t="str"><v>DMW-27</v></cell><cell r="B803" t="str"><v>TRUTRO ALA MARINADO</v></cell><cell r="C803" t="str"><v>POLLO</v></cell><cell r="D803" t="str"><v>BRASIL</v></cell><cell r="E803" t="str"><v>SEARA</v></cell><cell r="F803" t="str"><v>CONGELADO</v></cell><cell r="G803" t="str"><v>-</v></cell><cell r="H803" t="str"><v>CAJA 12KG</v></cell></row><row r="804"><cell r="A804"><v>878</v></cell><cell r="B804" t="str"><v>POLLO GANSO</v></cell><cell r="C804" t="str"><v>VACUNO</v></cell><cell r="D804" t="str"><v>PARAGUAY</v></cell><cell r="E804" t="str"><v>VICTORIA</v></cell><cell r="F804" t="str"><v>ENFRIADO</v></cell><cell r="G804" t="str"><v>V</v></cell><cell r="H804" t="str"><v>8 - 10PC/C</v></cell></row><row r="805"><cell r="A805"><v>879</v></cell><cell r="B805" t="str"><v>POSTA NEGRA</v></cell><cell r="C805" t="str"><v>VACUNO</v></cell><cell r="D805" t="str"><v>PARAGUAY</v></cell><cell r="E805" t="str"><v>VICTORIA</v></cell><cell r="F805" t="str"><v>ENFRIADO</v></cell><cell r="G805" t="str"><v>V</v></cell><cell r="H805" t="str"><v>2 - 3PC/C</v></cell></row><row r="806"><cell r="A806"><v>880</v></cell><cell r="B806" t="str"><v>POSTA ROSADA</v></cell><cell r="C806" t="str"><v>VACUNO</v></cell><cell r="D806" t="str"><v>PARAGUAY</v></cell><cell r="E806" t="str"><v>VICTORIA</v></cell><cell r="F806" t="str"><v>ENFRIADO</v></cell><cell r="G806" t="str"><v>V</v></cell><cell r="H806" t="str"><v>3 - 4PC/C</v></cell></row><row r="807"><cell r="A807"><v>877</v></cell><cell r="B807" t="str"><v>GANSO</v></cell><cell r="C807" t="str"><v>VACUNO</v></cell><cell r="D807" t="str"><v>PARAGUAY</v></cell><cell r="E807" t="str"><v>VICTORIA</v></cell><cell r="F807" t="str"><v>ENFRIADO</v></cell><cell r="G807" t="str"><v>V</v></cell><cell r="H807" t="str"><v>3 - 4PC/C</v></cell></row><row r="808"><cell r="A808"><v>901</v></cell><cell r="B808" t="str"><v>ENTRAÑA</v></cell><cell r="C808" t="str"><v>VACUNO</v></cell><cell r="D808" t="str"><v>PARAGUAY</v></cell><cell r="E808" t="str"><v>VICTORIA</v></cell><cell r="F808" t="str"><v>ENFRIADO</v></cell><cell r="G808" t="str"><v>V</v></cell><cell r="H808" t="str"><v>15 - 18PC/C</v></cell></row><row r="809"><cell r="A809"><v>881</v></cell><cell r="B809" t="str"><v>ASIENTO</v></cell><cell r="C809" t="str"><v>VACUNO</v></cell><cell r="D809" t="str"><v>PARAGUAY</v></cell><cell r="E809" t="str"><v>VICTORIA</v></cell><cell r="F809" t="str"><v>ENFRIADO</v></cell><cell r="G809" t="str"><v>V</v></cell><cell r="H809" t="str"><v>5 - 7PC/C</v></cell></row><row r="810"><cell r="A810"><v>876</v></cell><cell r="B810" t="str"><v>FILETE</v></cell><cell r="C810" t="str"><v>VACUNO</v></cell><cell r="D810" t="str"><v>PARAGUAY</v></cell><cell r="E810" t="str"><v>VICTORIA</v></cell><cell r="F810" t="str"><v>ENFRIADO</v></cell><cell r="G810" t="str"><v>V</v></cell><cell r="H810" t="str"><v>10 - 12PC/C</v></cell></row><row r="811"><cell r="A811"><v>875</v></cell><cell r="B811" t="str"><v>LOMO LISO</v></cell><cell r="C811" t="str"><v>VACUNO</v></cell><cell r="D811" t="str"><v>PARAGUAY</v></cell><cell r="E811" t="str"><v>VICTORIA</v></cell><cell r="F811" t="str"><v>ENFRIADO</v></cell><cell r="G811" t="str"><v>V</v></cell><cell r="H811" t="str"><v>3 - 4PC/C</v></cell></row><row r="812"><cell r="A812"><v>892</v></cell><cell r="B812" t="str"><v>LOMO VETADO</v></cell><cell r="C812" t="str"><v>VACUNO</v></cell><cell r="D812" t="str"><v>PARAGUAY</v></cell><cell r="E812" t="str"><v>VICTORIA</v></cell><cell r="F812" t="str"><v>ENFRIADO</v></cell><cell r="G812" t="str"><v>V</v></cell><cell r="H812" t="str"><v>5 - 7PC/C</v></cell></row><row r="813"><cell r="A813"><v>882</v></cell><cell r="B813" t="str"><v>PUNTA PICANA</v></cell><cell r="C813" t="str"><v>VACUNO</v></cell><cell r="D813" t="str"><v>PARAGUAY</v></cell><cell r="E813" t="str"><v>VICTORIA</v></cell><cell r="F813" t="str"><v>ENFRIADO</v></cell><cell r="G813" t="str"><v>V</v></cell><cell r="H813" t="str"><v>9 - 11PC/C</v></cell></row><row r="814"><cell r="A814"><v>3400</v></cell><cell r="B814" t="str"><v>TRUTRO LARGO</v></cell><cell r="C814" t="str"><v>POLLO</v></cell><cell r="D814" t="str"><v>USA</v></cell><cell r="E814" t="str"><v>PILGRIMS</v></cell><cell r="F814" t="str"><v>CONGELADO</v></cell><cell r="G814" t="str"><v>-</v></cell><cell r="H814" t="str"><v>CAJA 15KG</v></cell></row><row r="815"><cell r="A815"><v>928</v></cell><cell r="B815" t="str"><v>ABASTERO</v></cell><cell r="C815" t="str"><v>VACUNO</v></cell><cell r="D815" t="str"><v>PARAGUAY</v></cell><cell r="E815" t="str"><v>VICTORIA</v></cell><cell r="F815" t="str"><v>ENFRIADO</v></cell><cell r="G815" t="str"><v>V</v></cell><cell r="H815" t="str"><v>10 - 14PC/C</v></cell></row><row r="816"><cell r="A816"><v>946</v></cell><cell r="B816" t="str"><v>ASADO DEL CARNICERO</v></cell><cell r="C816" t="str"><v>VACUNO</v></cell><cell r="D816" t="str"><v>PARAGUAY</v></cell><cell r="E816" t="str"><v>VICTORIA</v></cell><cell r="F816" t="str"><v>ENFRIADO</v></cell><cell r="G816" t="str"><v>V</v></cell><cell r="H816" t="str"><v>12 - 15PC/C</v></cell></row><row r="817"><cell r="A817"><v>917</v></cell><cell r="B817" t="str"><v>ASIENTO</v></cell><cell r="C817" t="str"><v>VACUNO</v></cell><cell r="D817" t="str"><v>PARAGUAY</v></cell><cell r="E817" t="str"><v>VICTORIA</v></cell><cell r="F817" t="str"><v>ENFRIADO</v></cell><cell r="G817" t="str"><v>V</v></cell><cell r="H817" t="str"><v>12 PC/C</v></cell></row><row r="818"><cell r="A818"><v>929</v></cell><cell r="B818" t="str"><v>CHOCLILLO</v></cell><cell r="C818" t="str"><v>VACUNO</v></cell><cell r="D818" t="str"><v>PARAGUAY</v></cell><cell r="E818" t="str"><v>VICTORIA</v></cell><cell r="F818" t="str"><v>ENFRIADO</v></cell><cell r="G818" t="str"><v>V</v></cell><cell r="H818" t="str"><v>9 - 11PC/C</v></cell></row><row r="819"><cell r="A819"><v>931</v></cell><cell r="B819" t="str"><v>FILETE</v></cell><cell r="C819" t="str"><v>VACUNO</v></cell><cell r="D819" t="str"><v>PARAGUAY</v></cell><cell r="E819" t="str"><v>VICTORIA</v></cell><cell r="F819" t="str"><v>ENFRIADO</v></cell><cell r="G819" t="str"><v>V</v></cell><cell r="H819" t="str"><v>10 - 12PC/C</v></cell></row><row r="820"><cell r="A820"><v>918</v></cell><cell r="B820" t="str"><v>GANSO</v></cell><cell r="C820" t="str"><v>VACUNO</v></cell><cell r="D820" t="str"><v>PARAGUAY</v></cell><cell r="E820" t="str"><v>VICTORIA</v></cell><cell r="F820" t="str"><v>ENFRIADO</v></cell><cell r="G820" t="str"><v>V</v></cell><cell r="H820" t="str"><v>12 PC/C</v></cell></row><row r="821"><cell r="A821"><v>919</v></cell><cell r="B821" t="str"><v>HUACHALOMO</v></cell><cell r="C821" t="str"><v>VACUNO</v></cell><cell r="D821" t="str"><v>PARAGUAY</v></cell><cell r="E821" t="str"><v>VICTORIA</v></cell><cell r="F821" t="str"><v>ENFRIADO</v></cell><cell r="G821" t="str"><v>V</v></cell><cell r="H821" t="str"><v>12 PC/C</v></cell></row><row r="822"><cell r="A822" t="str"><v>000920</v></cell><cell r="B822" t="str"><v>LOMO LISO</v></cell><cell r="C822" t="str"><v>VACUNO</v></cell><cell r="D822" t="str"><v>PARAGUAY</v></cell><cell r="E822" t="str"><v>VICTORIA</v></cell><cell r="F822" t="str"><v>ENFRIADO</v></cell><cell r="G822" t="str"><v>V</v></cell><cell r="H822" t="str"><v>12 PC/C</v></cell></row><row r="823"><cell r="A823"><v>921</v></cell><cell r="B823" t="str"><v>LOMO VETADO</v></cell><cell r="C823" t="str"><v>VACUNO</v></cell><cell r="D823" t="str"><v>PARAGUAY</v></cell><cell r="E823" t="str"><v>VICTORIA</v></cell><cell r="F823" t="str"><v>ENFRIADO</v></cell><cell r="G823" t="str"><v>V</v></cell><cell r="H823" t="str"><v>12 PC/C</v></cell></row><row r="824"><cell r="A824"><v>932</v></cell><cell r="B824" t="str"><v>PALANCA</v></cell><cell r="C824" t="str"><v>VACUNO</v></cell><cell r="D824" t="str"><v>PARAGUAY</v></cell><cell r="E824" t="str"><v>VICTORIA</v></cell><cell r="F824" t="str"><v>ENFRIADO</v></cell><cell r="G824" t="str"><v>V</v></cell><cell r="H824" t="str"><v>15 - 19PC/C</v></cell></row><row r="825"><cell r="A825"><v>933</v></cell><cell r="B825" t="str"><v>PLATEADA</v></cell><cell r="C825" t="str"><v>VACUNO</v></cell><cell r="D825" t="str"><v>PARAGUAY</v></cell><cell r="E825" t="str"><v>VICTORIA</v></cell><cell r="F825" t="str"><v>ENFRIADO</v></cell><cell r="G825" t="str"><v>V</v></cell><cell r="H825" t="str"><v>12 - 15PC/C</v></cell></row><row r="826"><cell r="A826"><v>922</v></cell><cell r="B826" t="str"><v>POLLO GANSO</v></cell><cell r="C826" t="str"><v>VACUNO</v></cell><cell r="D826" t="str"><v>PARAGUAY</v></cell><cell r="E826" t="str"><v>VICTORIA</v></cell><cell r="F826" t="str"><v>ENFRIADO</v></cell><cell r="G826" t="str"><v>V</v></cell><cell r="H826" t="str"><v>18 PC/C</v></cell></row><row r="827"><cell r="A827"><v>924</v></cell><cell r="B827" t="str"><v>POSTA DE PALETA</v></cell><cell r="C827" t="str"><v>VACUNO</v></cell><cell r="D827" t="str"><v>PARAGUAY</v></cell><cell r="E827" t="str"><v>VICTORIA</v></cell><cell r="F827" t="str"><v>ENFRIADO</v></cell><cell r="G827" t="str"><v>V</v></cell><cell r="H827" t="str"><v>15 PC/C</v></cell></row><row r="828"><cell r="A828"><v>923</v></cell><cell r="B828" t="str"><v>POSTA NEGRA</v></cell><cell r="C828" t="str"><v>VACUNO</v></cell><cell r="D828" t="str"><v>PARAGUAY</v></cell><cell r="E828" t="str"><v>VICTORIA</v></cell><cell r="F828" t="str"><v>ENFRIADO</v></cell><cell r="G828" t="str"><v>V</v></cell><cell r="H828" t="str"><v>12 PC/C</v></cell></row><row r="829"><cell r="A829"><v>925</v></cell><cell r="B829" t="str"><v>POSTA ROSADA</v></cell><cell r="C829" t="str"><v>VACUNO</v></cell><cell r="D829" t="str"><v>PARAGUAY</v></cell><cell r="E829" t="str"><v>VICTORIA</v></cell><cell r="F829" t="str"><v>ENFRIADO</v></cell><cell r="G829" t="str"><v>V</v></cell><cell r="H829" t="str"><v>12 PC/C</v></cell></row><row r="830"><cell r="A830"><v>934</v></cell><cell r="B830" t="str"><v>PUNTA DE GANSO</v></cell><cell r="C830" t="str"><v>VACUNO</v></cell><cell r="D830" t="str"><v>PARAGUAY</v></cell><cell r="E830" t="str"><v>VICTORIA</v></cell><cell r="F830" t="str"><v>ENFRIADO</v></cell><cell r="G830" t="str"><v>V</v></cell><cell r="H830" t="str"><v>12 - 15PC/C</v></cell></row><row r="831"><cell r="A831"><v>935</v></cell><cell r="B831" t="str"><v>PUNTA DE PALETA</v></cell><cell r="C831" t="str"><v>VACUNO</v></cell><cell r="D831" t="str"><v>PARAGUAY</v></cell><cell r="E831" t="str"><v>VICTORIA</v></cell><cell r="F831" t="str"><v>ENFRIADO</v></cell><cell r="G831" t="str"><v>V</v></cell><cell r="H831" t="str"><v>6 - 8PC/C</v></cell></row><row r="832"><cell r="A832"><v>936</v></cell><cell r="B832" t="str"><v>PUNTA DE PICANA</v></cell><cell r="C832" t="str"><v>VACUNO</v></cell><cell r="D832" t="str"><v>PARAGUAY</v></cell><cell r="E832" t="str"><v>VICTORIA</v></cell><cell r="F832" t="str"><v>ENFRIADO</v></cell><cell r="G832" t="str"><v>V</v></cell><cell r="H832" t="str"><v>9 - 11PC/C</v></cell></row><row r="833"><cell r="A833"><v>926</v></cell><cell r="B833" t="str"><v>SOBRECOSTILLA</v></cell><cell r="C833" t="str"><v>VACUNO</v></cell><cell r="D833" t="str"><v>PARAGUAY</v></cell><cell r="E833" t="str"><v>VICTORIA</v></cell><cell r="F833" t="str"><v>ENFRIADO</v></cell><cell r="G833" t="str"><v>V</v></cell><cell r="H833" t="str"><v>12 PC/C</v></cell></row><row r="834"><cell r="A834"><v>937</v></cell><cell r="B834" t="str"><v>TAPABARRIGA</v></cell><cell r="C834" t="str"><v>VACUNO</v></cell><cell r="D834" t="str"><v>PARAGUAY</v></cell><cell r="E834" t="str"><v>VICTORIA</v></cell><cell r="F834" t="str"><v>ENFRIADO</v></cell><cell r="G834" t="str"><v>V</v></cell><cell r="H834" t="str"><v>14 - 16PC/C</v></cell></row><row r="835"><cell r="A835"><v>927</v></cell><cell r="B835" t="str"><v>TAPAPECHO</v></cell><cell r="C835" t="str"><v>VACUNO</v></cell><cell r="D835" t="str"><v>PARAGUAY</v></cell><cell r="E835" t="str"><v>VICTORIA</v></cell><cell r="F835" t="str"><v>ENFRIADO</v></cell><cell r="G835" t="str"><v>V</v></cell><cell r="H835" t="str"><v>12 PC/C</v></cell></row><row r="836"><cell r="A836"><v>930</v></cell><cell r="B836" t="str"><v>ENTRAÑA</v></cell><cell r="C836" t="str"><v>VACUNO</v></cell><cell r="D836" t="str"><v>PARAGUAY</v></cell><cell r="E836" t="str"><v>VICTORIA</v></cell><cell r="F836" t="str"><v>ENFRIADO</v></cell><cell r="G836" t="str"><v>V</v></cell><cell r="H836" t="str"><v>15 - 18PC/C</v></cell></row><row r="837"><cell r="A837"><v>900</v></cell><cell r="B837" t="str"><v>COGOTE</v></cell><cell r="C837" t="str"><v>VACUNO</v></cell><cell r="D837" t="str"><v>PARAGUAY</v></cell><cell r="E837" t="str"><v>VICTORIA</v></cell><cell r="F837" t="str"><v>CONGELADO</v></cell><cell r="G837" t="str"><v>V</v></cell><cell r="H837" t="str"><v>15 - 18PC/C</v></cell></row><row r="838"><cell r="A838"><v>384546</v></cell><cell r="B838" t="str"><v>PUNTA DE PALETA</v></cell><cell r="C838" t="str"><v>VACUNO</v></cell><cell r="D838" t="str"><v>BRASIL</v></cell><cell r="E838" t="str"><v>FRIBOI BLACK</v></cell><cell r="F838" t="str"><v>ENFRIADO</v></cell><cell r="G838" t="str"><v>V</v></cell><cell r="H838" t="str"><v>1PC/B - 12-26B/C</v></cell></row><row r="839"><cell r="A839"><v>384689</v></cell><cell r="B839" t="str"><v>ENTRAÑA</v></cell><cell r="C839" t="str"><v>VACUNO</v></cell><cell r="D839" t="str"><v>BRASIL</v></cell><cell r="E839" t="str"><v>FRIBOI BLACK</v></cell><cell r="F839" t="str"><v>ENFRIADO</v></cell><cell r="G839" t="str"><v>V</v></cell><cell r="H839" t="str"><v>1PC/B - 12-30B/C</v></cell></row><row r="840"><cell r="A840"><v>384765</v></cell><cell r="B840" t="str"><v>LOMO LISO</v></cell><cell r="C840" t="str"><v>VACUNO</v></cell><cell r="D840" t="str"><v>BRASIL</v></cell><cell r="E840" t="str"><v>FRIBOI BLACK</v></cell><cell r="F840" t="str"><v>ENFRIADO</v></cell><cell r="G840" t="str"><v>V</v></cell><cell r="H840" t="str"><v>1PC/B - 12-15B/C</v></cell></row><row r="841"><cell r="A841"><v>384789</v></cell><cell r="B841" t="str"><v>PALANCA</v></cell><cell r="C841" t="str"><v>VACUNO</v></cell><cell r="D841" t="str"><v>BRASIL</v></cell><cell r="E841" t="str"><v>FRIBOI BLACK</v></cell><cell r="F841" t="str"><v>ENFRIADO</v></cell><cell r="G841" t="str"><v>V</v></cell><cell r="H841" t="str"><v>1PC/B - 1-50B/C</v></cell></row><row r="842"><cell r="A842"><v>384790</v></cell><cell r="B842" t="str"><v>ASADO AMERICANO</v></cell><cell r="C842" t="str"><v>VACUNO</v></cell><cell r="D842" t="str"><v>BRASIL</v></cell><cell r="E842" t="str"><v>FRIBOI BLACK</v></cell><cell r="F842" t="str"><v>ENFRIADO</v></cell><cell r="G842" t="str"><v>V</v></cell><cell r="H842" t="str"><v>1PC/B - 12-15B/C</v></cell></row><row r="843"><cell r="A843"><v>385998</v></cell><cell r="B843" t="str"><v>ASIENTO BOMBOM</v></cell><cell r="C843" t="str"><v>VACUNO</v></cell><cell r="D843" t="str"><v>BRASIL</v></cell><cell r="E843" t="str"><v>FRIBOI BLACK</v></cell><cell r="F843" t="str"><v>ENFRIADO</v></cell><cell r="G843" t="str"><v>V</v></cell><cell r="H843" t="str"><v>1PC/B - 12-15B/C</v></cell></row><row r="844"><cell r="A844"><v>385999</v></cell><cell r="B844" t="str"><v>ASIENTO BABY BEEF</v></cell><cell r="C844" t="str"><v>VACUNO</v></cell><cell r="D844" t="str"><v>BRASIL</v></cell><cell r="E844" t="str"><v>FRIBOI BLACK</v></cell><cell r="F844" t="str"><v>ENFRIADO</v></cell><cell r="G844" t="str"><v>V</v></cell><cell r="H844" t="str"><v>1PC/B - 12-15B/C</v></cell></row><row r="845"><cell r="A845"><v>902</v></cell><cell r="B845" t="str"><v>RECORTES 80VL</v></cell><cell r="C845" t="str"><v>VACUNO</v></cell><cell r="D845" t="str"><v>PARAGUAY</v></cell><cell r="E845" t="str"><v>VICTORIA</v></cell><cell r="F845" t="str"><v>CONGELADO</v></cell><cell r="G845" t="str"><v>V</v></cell><cell r="H845" t="str"><v>1PC/B - 20-25KG/C</v></cell></row><row r="846"><cell r="A846"><v>355434</v></cell><cell r="B846" t="str"><v>ASIENTO</v></cell><cell r="C846" t="str"><v>VACUNO</v></cell><cell r="D846" t="str"><v>BRASIL</v></cell><cell r="E846" t="str"><v>FRIBOI</v></cell><cell r="F846" t="str"><v>ENFRIADO</v></cell><cell r="G846" t="str"><v>V</v></cell><cell r="H846" t="str"><v>1PC/B - 4-8B/C</v></cell></row><row r="847"><cell r="A847" t="str"><v>C6427AWFR</v></cell><cell r="B847" t="str"><v>RECORTE DE DESPUNTE</v></cell><cell r="C847" t="str"><v>VACUNO</v></cell><cell r="D847" t="str"><v>CANADA</v></cell><cell r="E847" t="str"><v>BLUE RIBBON</v></cell><cell r="F847" t="str"><v>ENFRIADO</v></cell><cell r="G847" t="str"><v>AAA</v></cell><cell r="H847" t="str"><v>1PC/B - 13B/C</v></cell></row><row r="848"><cell r="A848"><v>883</v></cell><cell r="B848" t="str"><v>ABASTERO</v></cell><cell r="C848" t="str"><v>VACUNO</v></cell><cell r="D848" t="str"><v>PARAGUAY</v></cell><cell r="E848" t="str"><v>VICTORIA</v></cell><cell r="F848" t="str"><v>ENFRIADO</v></cell><cell r="G848" t="str"><v>V</v></cell><cell r="H848" t="str"><v>9 - 12PC/C</v></cell></row><row r="849"><cell r="A849"><v>890</v></cell><cell r="B849" t="str"><v>ASADO DEL CARNICERO</v></cell><cell r="C849" t="str"><v>VACUNO</v></cell><cell r="D849" t="str"><v>PARAGUAY</v></cell><cell r="E849" t="str"><v>VICTORIA</v></cell><cell r="F849" t="str"><v>ENFRIADO</v></cell><cell r="G849" t="str"><v>V</v></cell><cell r="H849" t="str"><v>12 - 15PC/C</v></cell></row><row r="850"><cell r="A850"><v>888</v></cell><cell r="B850" t="str"><v>CHOCLILLO</v></cell><cell r="C850" t="str"><v>VACUNO</v></cell><cell r="D850" t="str"><v>PARAGUAY</v></cell><cell r="E850" t="str"><v>VICTORIA</v></cell><cell r="F850" t="str"><v>ENFRIADO</v></cell><cell r="G850" t="str"><v>V</v></cell><cell r="H850" t="str"><v>9 - 11PC/C</v></cell></row><row r="851"><cell r="A851"><v>887</v></cell><cell r="B851" t="str"><v>HUACHALOMO</v></cell><cell r="C851" t="str"><v>VACUNO</v></cell><cell r="D851" t="str"><v>PARAGUAY</v></cell><cell r="E851" t="str"><v>VICTORIA</v></cell><cell r="F851" t="str"><v>ENFRIADO</v></cell><cell r="G851" t="str"><v>V</v></cell><cell r="H851" t="str"><v>5 - 7 PC/C</v></cell></row><row r="852"><cell r="A852"><v>884</v></cell><cell r="B852" t="str"><v>PLATEADA</v></cell><cell r="C852" t="str"><v>VACUNO</v></cell><cell r="D852" t="str"><v>PARAGUAY</v></cell><cell r="E852" t="str"><v>VICTORIA</v></cell><cell r="F852" t="str"><v>ENFRIADO</v></cell><cell r="G852" t="str"><v>V</v></cell><cell r="H852" t="str"><v>12 - 15PC/C</v></cell></row><row r="853"><cell r="A853"><v>891</v></cell><cell r="B853" t="str"><v>POSTA DE PALETA</v></cell><cell r="C853" t="str"><v>VACUNO</v></cell><cell r="D853" t="str"><v>PARAGUAY</v></cell><cell r="E853" t="str"><v>VICTORIA</v></cell><cell r="F853" t="str"><v>ENFRIADO</v></cell><cell r="G853" t="str"><v>V</v></cell><cell r="H853" t="str"><v>4 -6 PC/C</v></cell></row><row r="854"><cell r="A854"><v>889</v></cell><cell r="B854" t="str"><v>PUNTA DE PALETA</v></cell><cell r="C854" t="str"><v>VACUNO</v></cell><cell r="D854" t="str"><v>PARAGUAY</v></cell><cell r="E854" t="str"><v>VICTORIA</v></cell><cell r="F854" t="str"><v>ENFRIADO</v></cell><cell r="G854" t="str"><v>V</v></cell><cell r="H854" t="str"><v>6 - 8PC/C</v></cell></row><row r="855"><cell r="A855"><v>885</v></cell><cell r="B855" t="str"><v>SOBRECOSTILLA</v></cell><cell r="C855" t="str"><v>VACUNO</v></cell><cell r="D855" t="str"><v>PARAGUAY</v></cell><cell r="E855" t="str"><v>VICTORIA</v></cell><cell r="F855" t="str"><v>ENFRIADO</v></cell><cell r="G855" t="str"><v>V</v></cell><cell r="H855" t="str"><v>5 - 7 PC/C</v></cell></row><row r="856"><cell r="A856"><v>886</v></cell><cell r="B856" t="str"><v>TAPAPECHO</v></cell><cell r="C856" t="str"><v>VACUNO</v></cell><cell r="D856" t="str"><v>PARAGUAY</v></cell><cell r="E856" t="str"><v>VICTORIA</v></cell><cell r="F856" t="str"><v>ENFRIADO</v></cell><cell r="G856" t="str"><v>V</v></cell><cell r="H856" t="str"><v>5 - 6 PC/C</v></cell></row><row r="857"><cell r="A857"><v>894</v></cell><cell r="B857" t="str"><v>PALANCA</v></cell><cell r="C857" t="str"><v>VACUNO</v></cell><cell r="D857" t="str"><v>PARAGUAY</v></cell><cell r="E857" t="str"><v>VICTORIA</v></cell><cell r="F857" t="str"><v>ENFRIADO</v></cell><cell r="G857" t="str"><v>V</v></cell><cell r="H857" t="str"><v>15 - 19PC/C</v></cell></row><row r="858"><cell r="A858"><v>903</v></cell><cell r="B858" t="str"><v>GUATA</v></cell><cell r="C858" t="str"><v>VACUNO</v></cell><cell r="D858" t="str"><v>PARAGUAY</v></cell><cell r="E858" t="str"><v>VICTORIA</v></cell><cell r="F858" t="str"><v>CONGELADO</v></cell><cell r="G858" t="str"><v>V</v></cell><cell r="H858" t="str"><v>5 - 6 PC/C</v></cell></row><row r="859"><cell r="A859"><v>996</v></cell><cell r="B859" t="str"><v>FILETE 3/4LB</v></cell><cell r="C859" t="str"><v>VACUNO</v></cell><cell r="D859" t="str"><v>PARAGUAY</v></cell><cell r="E859" t="str"><v>VICTORIA</v></cell><cell r="F859" t="str"><v>CONGELADO</v></cell><cell r="G859" t="str"><v>V</v></cell><cell r="H859" t="str"><v>10 - 14PC/C</v></cell></row><row r="860"><cell r="A860"><v>997</v></cell><cell r="B860" t="str"><v>FILETE 4/5LB</v></cell><cell r="C860" t="str"><v>VACUNO</v></cell><cell r="D860" t="str"><v>PARAGUAY</v></cell><cell r="E860" t="str"><v>VICTORIA</v></cell><cell r="F860" t="str"><v>CONGELADO</v></cell><cell r="G860" t="str"><v>V</v></cell><cell r="H860" t="str"><v>10 - 14PC/C</v></cell></row><row r="861"><cell r="A861" t="str"><v>CV1730FVFR</v></cell><cell r="B861" t="str"><v>POLLO BARRIGA</v></cell><cell r="C861" t="str"><v>VACUNO</v></cell><cell r="D861" t="str"><v>CANADA</v></cell><cell r="E861" t="str"><v>BLUE RIBBON</v></cell><cell r="F861" t="str"><v>ENFRIADO</v></cell><cell r="G861" t="str"><v>AAA</v></cell><cell r="H861" t="str"><v>1PC/B - 12B/C</v></cell></row><row r="862"><cell r="A862"><v>58370</v></cell><cell r="B862" t="str"><v>ENTRAÑA</v></cell><cell r="C862" t="str"><v>VACUNO</v></cell><cell r="D862" t="str"><v>USA</v></cell><cell r="E862" t="str"><v>SWIFT</v></cell><cell r="F862" t="str"><v>CONGELADO</v></cell><cell r="G862" t="str"><v>CHOICE</v></cell><cell r="H862" t="str"><v>2PC/B - 8B/C</v></cell></row><row r="863"><cell r="A863"><v>24742</v></cell><cell r="B863" t="str"><v>ENTRECOT</v></cell><cell r="C863" t="str"><v>VACUNO</v></cell><cell r="D863" t="str"><v>USA</v></cell><cell r="E863" t="str"><v>SWIFT</v></cell><cell r="F863" t="str"><v>CONGELADO</v></cell><cell r="G863" t="str"><v>CHOICE</v></cell><cell r="H863" t="str"><v>1PC/B - 3B/C</v></cell></row><row r="864"><cell r="A864"><v>82581</v></cell><cell r="B864" t="str"><v>MOLLEJAS</v></cell><cell r="C864" t="str"><v>VACUNO M</v></cell><cell r="D864" t="str"><v>USA</v></cell><cell r="E864" t="str"><v>SWIFT</v></cell><cell r="F864" t="str"><v>CONGELADO</v></cell><cell r="G864" t="str"><v>-</v></cell><cell r="H864" t="str"><v>1,5LB/B - 12B/C</v></cell></row><row r="865"><cell r="A865"><v>82100</v></cell><cell r="B865" t="str"><v>HIGADO</v></cell><cell r="C865" t="str"><v>VACUNO M</v></cell><cell r="D865" t="str"><v>USA</v></cell><cell r="E865" t="str"><v>SWIFT</v></cell><cell r="F865" t="str"><v>CONGELADO</v></cell></row><row r="865"><cell r="H865" t="str"><v>1PC/B - 14LB/C</v></cell></row><row r="866"><cell r="A866"><v>46471</v></cell><cell r="B866" t="str"><v>ENTRAÑA</v></cell><cell r="C866" t="str"><v>VACUNO</v></cell><cell r="D866" t="str"><v>USA</v></cell><cell r="E866" t="str"><v>SWIFT</v></cell><cell r="F866" t="str"><v>CONGELADO</v></cell><cell r="G866" t="str"><v>CHOICE</v></cell><cell r="H866" t="str"><v>2PC/B - 8B/C</v></cell></row><row r="867"><cell r="A867"><v>79359</v></cell><cell r="B867" t="str"><v>BRISKET (SKIRTS)</v></cell><cell r="C867" t="str"><v>VACUNO</v></cell><cell r="D867" t="str"><v>USA</v></cell><cell r="E867" t="str"><v>SWFIT</v></cell><cell r="F867" t="str"><v>CONGELADO</v></cell><cell r="G867" t="str"><v>-</v></cell><cell r="H867" t="str"><v>6PC/B - 10B/C </v></cell></row><row r="868"><cell r="A868"><v>385969</v></cell><cell r="B868" t="str"><v>HAMBURGUESA</v></cell><cell r="C868" t="str"><v>PROCESADO</v></cell><cell r="D868" t="str"><v>BRASIL</v></cell><cell r="E868" t="str"><v>ACUENTA</v></cell><cell r="F868" t="str"><v>CONGELADO</v></cell><cell r="G868" t="str"><v>-</v></cell><cell r="H868" t="str"><v>50G/B - 60B/C</v></cell></row><row r="869"><cell r="A869"><v>394112</v></cell><cell r="B869" t="str"><v>HAMBURGUESA</v></cell><cell r="C869" t="str"><v>PROCESADO</v></cell><cell r="D869" t="str"><v>BRASIL</v></cell><cell r="E869" t="str"><v>ACUENTA</v></cell><cell r="F869" t="str"><v>CONGELADO</v></cell><cell r="G869" t="str"><v>-</v></cell><cell r="H869" t="str"><v>56G/B - 60B/C</v></cell></row><row r="870"><cell r="A870"><v>50440</v></cell><cell r="B870" t="str"><v>POLLO BARRIGA</v></cell><cell r="C870" t="str"><v>VACUNO</v></cell><cell r="D870" t="str"><v>USA</v></cell><cell r="E870" t="str"><v>SWIFT</v></cell><cell r="F870" t="str"><v>CONGELADO</v></cell><cell r="G870" t="str"><v>CHOICE</v></cell><cell r="H870" t="str"><v>2PC/B - 8B/C</v></cell></row><row r="871"><cell r="A871"><v>72437</v></cell><cell r="B871" t="str"><v>TOMAHAWK</v></cell><cell r="C871" t="str"><v>VACUNO</v></cell><cell r="D871" t="str"><v>USA</v></cell><cell r="E871" t="str"><v>5 STAR</v></cell><cell r="F871" t="str"><v>CONGELADO</v></cell><cell r="G871" t="str"><v>CHOICE</v></cell><cell r="H871" t="str"><v>4PC/B - 8B/C</v></cell></row><row r="872"><cell r="A872" t="str"><v>U2521CHR</v></cell><cell r="B872" t="str"><v>ASADO DE TIRA RECORTADO</v></cell><cell r="C872" t="str"><v>VACUNO</v></cell><cell r="D872" t="str"><v>CANADA</v></cell><cell r="E872" t="str"><v>BLUE RIBBON</v></cell><cell r="F872" t="str"><v>CONGELADO</v></cell><cell r="G872" t="str"><v>U</v></cell><cell r="H872" t="str"><v>60PC/C</v></cell></row><row r="873"><cell r="A873" t="str"><v>C3827AHR</v></cell><cell r="B873" t="str"><v>PLATEADA</v></cell><cell r="C873" t="str"><v>VACUNO</v></cell><cell r="D873" t="str"><v>CANADA</v></cell><cell r="E873" t="str"><v>BLUE RIBBON</v></cell><cell r="F873" t="str"><v>CONGELADO</v></cell><cell r="G873" t="str"><v>AAA</v></cell><cell r="H873" t="str"><v>1PC/B - 4B/C</v></cell></row><row r="874"><cell r="A874" t="str"><v>U3822AHR</v></cell><cell r="B874" t="str"><v>PLATEADA</v></cell><cell r="C874" t="str"><v>VACUNO</v></cell><cell r="D874" t="str"><v>CANADA</v></cell><cell r="E874" t="str"><v>BLUE RIBBON</v></cell><cell r="F874" t="str"><v>CONGELADO</v></cell><cell r="G874" t="str"><v>U</v></cell><cell r="H874" t="str"><v>1PC/B - 4B/C</v></cell></row><row r="875"><cell r="A875"><v>1232</v></cell><cell r="B875" t="str"><v>LOMO VETADO</v></cell><cell r="C875" t="str"><v>VACUNO</v></cell><cell r="D875" t="str"><v>PARAGUAY</v></cell><cell r="E875" t="str"><v>VICTORIA</v></cell><cell r="F875" t="str"><v>CONGELADO</v></cell><cell r="G875" t="str"><v>V</v></cell><cell r="H875" t="str"><v>5 - 6 PC/C</v></cell></row><row r="876"><cell r="A876"><v>1233</v></cell><cell r="B876" t="str"><v>LOMO LISO</v></cell><cell r="C876" t="str"><v>VACUNO</v></cell><cell r="D876" t="str"><v>PARAGUAY</v></cell><cell r="E876" t="str"><v>VICTORIA</v></cell><cell r="F876" t="str"><v>CONGELADO</v></cell><cell r="G876" t="str"><v>V</v></cell><cell r="H876" t="str"><v>3 - 4 PC/C</v></cell></row><row r="877"><cell r="A877"><v>1234</v></cell><cell r="B877" t="str"><v>FILETE</v></cell><cell r="C877" t="str"><v>VACUNO</v></cell><cell r="D877" t="str"><v>PARAGUAY</v></cell><cell r="E877" t="str"><v>VICTORIA</v></cell><cell r="F877" t="str"><v>CONGELADO</v></cell><cell r="G877" t="str"><v>V</v></cell><cell r="H877" t="str"><v>8 - 10 PC/C</v></cell></row><row r="878"><cell r="A878"><v>1235</v></cell><cell r="B878" t="str"><v>ASIENTO</v></cell><cell r="C878" t="str"><v>VACUNO</v></cell><cell r="D878" t="str"><v>PARAGUAY</v></cell><cell r="E878" t="str"><v>VICTORIA</v></cell><cell r="F878" t="str"><v>CONGELADO</v></cell><cell r="G878" t="str"><v>V</v></cell><cell r="H878" t="str"><v>5 - 6 PC/C</v></cell></row><row r="879"><cell r="A879"><v>1236</v></cell><cell r="B879" t="str"><v>PUNTA DE PALETA</v></cell><cell r="C879" t="str"><v>VACUNO</v></cell><cell r="D879" t="str"><v>PARAGUAY</v></cell><cell r="E879" t="str"><v>VICTORIA</v></cell><cell r="F879" t="str"><v>CONGELADO</v></cell><cell r="G879" t="str"><v>V</v></cell><cell r="H879" t="str"><v>15 - 17 PC/C</v></cell></row><row r="880"><cell r="A880"><v>1237</v></cell><cell r="B880" t="str"><v>ENTRAÑA</v></cell><cell r="C880" t="str"><v>VACUNO</v></cell><cell r="D880" t="str"><v>PARAGUAY</v></cell><cell r="E880" t="str"><v>VICTORIA</v></cell><cell r="F880" t="str"><v>CONGELADO</v></cell><cell r="G880" t="str"><v>V</v></cell><cell r="H880" t="str"><v>9 - 11 PC/C</v></cell></row><row r="881"><cell r="A881"><v>1238</v></cell><cell r="B881" t="str"><v>PUNTA DE PICANA</v></cell><cell r="C881" t="str"><v>VACUNO</v></cell><cell r="D881" t="str"><v>PARAGUAY</v></cell><cell r="E881" t="str"><v>VICTORIA</v></cell><cell r="F881" t="str"><v>CONGELADO</v></cell><cell r="G881" t="str"><v>V</v></cell><cell r="H881" t="str"><v>8 - 11 PC/C</v></cell></row><row r="882"><cell r="A882"><v>1239</v></cell><cell r="B882" t="str"><v>PALANCA</v></cell><cell r="C882" t="str"><v>VACUNO</v></cell><cell r="D882" t="str"><v>PARAGUAY</v></cell><cell r="E882" t="str"><v>VICTORIA</v></cell><cell r="F882" t="str"><v>CONGELADO</v></cell><cell r="G882" t="str"><v>V</v></cell><cell r="H882" t="str"><v>15 - 19 PC/C</v></cell></row><row r="883"><cell r="A883"><v>1240</v></cell><cell r="B883" t="str"><v>POLLO GANSO</v></cell><cell r="C883" t="str"><v>VACUNO</v></cell><cell r="D883" t="str"><v>PARAGUAY</v></cell><cell r="E883" t="str"><v>VICTORIA</v></cell><cell r="F883" t="str"><v>CONGELADO</v></cell><cell r="G883" t="str"><v>V</v></cell><cell r="H883" t="str"><v>8 - 10 PC/C</v></cell></row><row r="884"><cell r="A884"><v>1241</v></cell><cell r="B884" t="str"><v>POSTA NEGRA</v></cell><cell r="C884" t="str"><v>VACUNO</v></cell><cell r="D884" t="str"><v>PARAGUAY</v></cell><cell r="E884" t="str"><v>VICTORIA</v></cell><cell r="F884" t="str"><v>CONGELADO</v></cell><cell r="G884" t="str"><v>V</v></cell><cell r="H884" t="str"><v>2 - 3 PC/C</v></cell></row><row r="885"><cell r="A885"><v>1243</v></cell><cell r="B885" t="str"><v>PUNTA DE GANSO</v></cell><cell r="C885" t="str"><v>VACUNO</v></cell><cell r="D885" t="str"><v>PARAGUAY</v></cell><cell r="E885" t="str"><v>VICTORIA</v></cell><cell r="F885" t="str"><v>CONGELADO</v></cell><cell r="G885" t="str"><v>V</v></cell><cell r="H885" t="str"><v>12 - 15 PC/C</v></cell></row><row r="886"><cell r="A886"><v>25027</v></cell><cell r="B886" t="str"><v>LOMO EN MITAD</v></cell><cell r="C886" t="str"><v>CERDO</v></cell><cell r="D886" t="str"><v>USA</v></cell><cell r="E886" t="str"><v>SWIFT</v></cell><cell r="F886" t="str"><v>CONGELADO</v></cell><cell r="G886" t="str"><v>-</v></cell><cell r="H886" t="str"><v>1PC/B - 12B/C</v></cell></row><row r="887"><cell r="A887" t="str"><v>LWS-59</v></cell><cell r="B887" t="str"><v>PULPA PIERNA 95 VL</v></cell><cell r="C887" t="str"><v>CERDO</v></cell><cell r="D887" t="str"><v>BRASIL</v></cell><cell r="E887" t="str"><v>SEARA</v></cell><cell r="F887" t="str"><v>ENFRIADO</v></cell><cell r="G887" t="str"><v>-</v></cell><cell r="H887" t="str"><v>1PC/B - 2B/C</v></cell></row><row r="888"><cell r="A888" t="str"><v>LWR-02</v></cell><cell r="B888" t="str"><v>PULPA PIERNA 90 VL</v></cell><cell r="C888" t="str"><v>CERDO</v></cell><cell r="D888" t="str"><v>BRASIL</v></cell><cell r="E888" t="str"><v>SEARA</v></cell><cell r="F888" t="str"><v>ENFRIADO</v></cell><cell r="G888" t="str"><v>-</v></cell><cell r="H888" t="str"><v>1PC/B - 2B/C</v></cell></row><row r="889"><cell r="A889" t="str"><v>LWS-66</v></cell><cell r="B889" t="str"><v>PULPA PIERNA</v></cell><cell r="C889" t="str"><v>CERDO</v></cell><cell r="D889" t="str"><v>BRASIL</v></cell><cell r="E889" t="str"><v>SEARA</v></cell><cell r="F889" t="str"><v>CONGELADO</v></cell><cell r="G889" t="str"><v>-</v></cell><cell r="H889" t="str"><v>1PC/B - 2B/C</v></cell></row><row r="890"><cell r="A890"><v>36953228</v></cell><cell r="B890" t="str"><v>MALAYITA</v></cell><cell r="C890" t="str"><v>CERDO</v></cell><cell r="D890" t="str"><v>UK</v></cell><cell r="E890" t="str"><v>PILGRIMS</v></cell><cell r="F890" t="str"><v>CONGELADO</v></cell><cell r="G890" t="str"><v>-</v></cell><cell r="H890" t="str"><v>-</v></cell></row><row r="891"><cell r="A891"><v>36951258</v></cell><cell r="B891" t="str"><v>COSTILLAR</v></cell><cell r="C891" t="str"><v>CERDO</v></cell><cell r="D891" t="str"><v>UK</v></cell><cell r="E891" t="str"><v>PILGRIMS</v></cell><cell r="F891" t="str"><v>CONGELADO</v></cell><cell r="G891" t="str"><v>-</v></cell><cell r="H891" t="str"><v>CAJA 10KG</v></cell></row><row r="892"><cell r="A892"><v>58944</v></cell><cell r="B892" t="str"><v>POLLO BARRIGA</v></cell><cell r="C892" t="str"><v>VACUNO</v></cell><cell r="D892" t="str"><v>USA</v></cell><cell r="E892" t="str"><v>SWIFT BLACK ANGUS</v></cell><cell r="F892" t="str"><v>ENFRIADO</v></cell><cell r="G892" t="str"><v>CHOICE</v></cell><cell r="H892" t="str"><v>2PC/B - 8B/C</v></cell></row><row r="893"><cell r="A893"><v>67808</v></cell><cell r="B893" t="str"><v>PUNTA DE GANSO</v></cell><cell r="C893" t="str"><v>VACUNO</v></cell><cell r="D893" t="str"><v>USA</v></cell><cell r="E893" t="str"><v>HIGH RIVER ANGUS EXCLUSIVE</v></cell><cell r="F893" t="str"><v>ENFRIADO</v></cell><cell r="G893" t="str"><v>CHOICE</v></cell><cell r="H893" t="str"><v>1PC/B - 20B/C</v></cell></row><row r="894"><cell r="A894"><v>41854</v></cell><cell r="B894" t="str"><v>PUNTA PICANA</v></cell><cell r="C894" t="str"><v>VACUNO</v></cell><cell r="D894" t="str"><v>USA</v></cell><cell r="E894" t="str"><v>SWIFT BLACK ANGUS</v></cell><cell r="F894" t="str"><v>ENFRIADO</v></cell><cell r="G894" t="str"><v>CHOICE</v></cell><cell r="H894" t="str"><v>4PC/B - 4B/C</v></cell></row><row r="895"><cell r="A895"><v>41021</v></cell><cell r="B895" t="str"><v>LOMO VETADO</v></cell><cell r="C895" t="str"><v>VACUNO</v></cell><cell r="D895" t="str"><v>USA</v></cell><cell r="E895" t="str"><v>SWIFT BLACK ANGUS</v></cell><cell r="F895" t="str"><v>ENFRIADO</v></cell><cell r="G895" t="str"><v>CHOICE</v></cell><cell r="H895" t="str"><v>1PC/B - 5B/C</v></cell></row><row r="896"><cell r="A896"><v>41810</v></cell><cell r="B896" t="str"><v>LOMO LISO</v></cell><cell r="C896" t="str"><v>VACUNO</v></cell><cell r="D896" t="str"><v>USA</v></cell><cell r="E896" t="str"><v>SWIFT BLACK ANGUS</v></cell><cell r="F896" t="str"><v>ENFRIADO</v></cell><cell r="G896" t="str"><v>CHOICE</v></cell><cell r="H896" t="str"><v>1PC/B - 5B/C</v></cell></row><row r="897"><cell r="A897"><v>67205</v></cell><cell r="B897" t="str"><v>PUNTA PALETA</v></cell><cell r="C897" t="str"><v>VACUNO</v></cell><cell r="D897" t="str"><v>USA</v></cell><cell r="E897" t="str"><v>SWIFT BLACK ANGUS</v></cell><cell r="F897" t="str"><v>ENFRIADO</v></cell><cell r="G897" t="str"><v>CHOICE</v></cell><cell r="H897" t="str"><v>1PC/B - 16B/C</v></cell></row><row r="898"><cell r="A898"><v>41200</v></cell><cell r="B898" t="str"><v>BRISKET</v></cell><cell r="C898" t="str"><v>VACUNO</v></cell><cell r="D898" t="str"><v>USA</v></cell><cell r="E898" t="str"><v>SWIFT BLACK ANGUS</v></cell><cell r="F898" t="str"><v>ENFRIADO</v></cell><cell r="G898" t="str"><v>CHOICE</v></cell><cell r="H898" t="str"><v>1PC/B - 5B/C</v></cell></row><row r="899"><cell r="A899"><v>20796002</v></cell><cell r="B899" t="str"><v>SALAMI TRIO</v></cell><cell r="C899" t="str"><v>PROCESADO</v></cell><cell r="D899" t="str"><v>USA</v></cell><cell r="E899" t="str"><v>PRINCIPE</v></cell><cell r="F899" t="str"><v>ENFRIADO</v></cell><cell r="G899" t="str"><v>-</v></cell><cell r="H899" t="str"><v>-</v></cell></row><row r="900"><cell r="A900"><v>20796000</v></cell><cell r="B900" t="str"><v>TRIO</v></cell><cell r="C900" t="str"><v>PROCESADO</v></cell><cell r="D900" t="str"><v>USA</v></cell><cell r="E900" t="str"><v>PRINCIPE</v></cell><cell r="F900" t="str"><v>ENFRIADO</v></cell><cell r="G900" t="str"><v>-</v></cell><cell r="H900" t="str"><v>-</v></cell></row><row r="901"><cell r="A901" t="str"><v>C4545AHFR</v></cell><cell r="B901" t="str"><v>PUNTA PICANA</v></cell><cell r="C901" t="str"><v>VACUNO</v></cell><cell r="D901" t="str"><v>CANADA</v></cell><cell r="E901" t="str"><v>CANADIAN BLACK ANGUS BEEF</v></cell><cell r="F901" t="str"><v>ENFRIADO</v></cell><cell r="G901" t="str"><v>AAA</v></cell><cell r="H901" t="str"><v>1PC/B - 10B/C</v></cell></row><row r="902"><cell r="A902" t="str"><v>C4805AHFR</v></cell><cell r="B902" t="str"><v>PUNTA DE GANSO</v></cell><cell r="C902" t="str"><v>VACUNO</v></cell><cell r="D902" t="str"><v>CANADA</v></cell><cell r="E902" t="str"><v>CANADIAN BLACK ANGUS BEEF</v></cell><cell r="F902" t="str"><v>ENFRIADO</v></cell><cell r="G902" t="str"><v>AAA</v></cell><cell r="H902" t="str"><v>1PC/B - 16B/C</v></cell></row><row r="903"><cell r="A903" t="str"><v>C2025AHFR</v></cell><cell r="B903" t="str"><v>TOMAHAWK</v></cell><cell r="C903" t="str"><v>VACUNO</v></cell><cell r="D903" t="str"><v>CANADA</v></cell><cell r="E903" t="str"><v>CANADIAN BLACK ANGUS BEEF</v></cell><cell r="F903" t="str"><v>ENFRIADO</v></cell><cell r="G903" t="str"><v>AAA</v></cell><cell r="H903" t="str"><v>1PC/B - 2B/C</v></cell></row><row r="904"><cell r="A904" t="str"><v>C2145AHFR</v></cell><cell r="B904" t="str"><v>LOMO VETADO</v></cell><cell r="C904" t="str"><v>VACUNO</v></cell><cell r="D904" t="str"><v>CANADA</v></cell><cell r="E904" t="str"><v>CANADIAN BLACK ANGUS BEEF</v></cell><cell r="F904" t="str"><v>ENFRIADO</v></cell><cell r="G904" t="str"><v>AAA</v></cell><cell r="H904" t="str"><v>1PC/B - 5B/C</v></cell></row><row r="905"><cell r="A905" t="str"><v>C4275AHFR</v></cell><cell r="B905" t="str"><v>LOMO LISO</v></cell><cell r="C905" t="str"><v>VACUNO</v></cell><cell r="D905" t="str"><v>CANADA</v></cell><cell r="E905" t="str"><v>CANADIAN BLACK ANGUS BEEF</v></cell><cell r="F905" t="str"><v>ENFRIADO</v></cell><cell r="G905" t="str"><v>AAA</v></cell><cell r="H905" t="str"><v>1PC/B - 5B/C</v></cell></row><row r="906"><cell r="A906" t="str"><v>C1875AHFR</v></cell><cell r="B906" t="str"><v>PUNTA PALETA</v></cell><cell r="C906" t="str"><v>VACUNO</v></cell><cell r="D906" t="str"><v>CANADA</v></cell><cell r="E906" t="str"><v>CANADIAN BLACK ANGUS BEEF</v></cell><cell r="F906" t="str"><v>ENFRIADO</v></cell><cell r="G906" t="str"><v>AAA</v></cell><cell r="H906" t="str"><v>1PC/B - 8B/C</v></cell></row><row r="907"><cell r="A907" t="str"><v>C7105AHFR</v></cell><cell r="B907" t="str"><v>BRISKET</v></cell><cell r="C907" t="str"><v>VACUNO</v></cell><cell r="D907" t="str"><v>CANADA</v></cell><cell r="E907" t="str"><v>CANADIAN BLACK ANGUS BEEF</v></cell><cell r="F907" t="str"><v>ENFRIADO</v></cell><cell r="G907" t="str"><v>AAA</v></cell><cell r="H907" t="str"><v>1PC/B - 4B/C</v></cell></row><row r="908"><cell r="A908"><v>384763</v></cell><cell r="B908" t="str"><v>FILETE</v></cell><cell r="C908" t="str"><v>VACUNO</v></cell><cell r="D908" t="str"><v>BRASIL</v></cell><cell r="E908" t="str"><v>FRIBOI BLACK</v></cell><cell r="F908" t="str"><v>ENFRIADO</v></cell><cell r="G908" t="str"><v>V</v></cell><cell r="H908" t="str"><v>1PC/B - 8-12B/C</v></cell></row><row r="909"><cell r="A909"><v>391009</v></cell><cell r="B909" t="str"><v>LOMO VETADO</v></cell><cell r="C909" t="str"><v>VACUNO</v></cell><cell r="D909" t="str"><v>BRASIL</v></cell><cell r="E909" t="str"><v>FRIBOI BLACK</v></cell><cell r="F909" t="str"><v>ENFRIADO</v></cell><cell r="G909" t="str"><v>V</v></cell><cell r="H909" t="str"><v>1PC/B - 1-7B/C</v></cell></row><row r="910"><cell r="A910"><v>384785</v></cell><cell r="B910" t="str"><v>PUNTA DE GANSO</v></cell><cell r="C910" t="str"><v>VACUNO</v></cell><cell r="D910" t="str"><v>BRASIL</v></cell><cell r="E910" t="str"><v>FRIBOI BLACK</v></cell><cell r="F910" t="str"><v>ENFRIADO</v></cell><cell r="G910" t="str"><v>V</v></cell><cell r="H910" t="str"><v>1PC/B - 8-24B/C</v></cell></row><row r="911"><cell r="A911"><v>88230</v></cell><cell r="B911" t="str"><v>ASADO DE TIRA 3H</v></cell><cell r="C911" t="str"><v>VACUNO</v></cell><cell r="D911" t="str"><v>USA</v></cell><cell r="E911" t="str"><v>5 STAR</v></cell><cell r="F911" t="str"><v>CONGELADO</v></cell><cell r="G911" t="str"><v>CHOICE</v></cell><cell r="H911" t="str"><v>2PC/B - 5B/C</v></cell></row><row r="912"><cell r="A912" t="str"><v>D-15</v></cell><cell r="B912" t="str"><v>TRUTRO LARGO</v></cell><cell r="C912" t="str"><v>POLLO</v></cell><cell r="D912" t="str"><v>BRASIL</v></cell><cell r="E912" t="str"><v>SEARA</v></cell><cell r="F912" t="str"><v>CONGELADO</v></cell><cell r="G912" t="str"><v>-</v></cell><cell r="H912" t="str"><v>CAJA 12,8KG</v></cell></row><row r="913"><cell r="A913" t="str"><v>FM-22</v></cell><cell r="B913" t="str"><v>FILETITOS DE PECHUGA IQF</v></cell><cell r="C913" t="str"><v>POLLO</v></cell><cell r="D913" t="str"><v>BRASIL</v></cell><cell r="E913" t="str"><v>SEARA</v></cell><cell r="F913" t="str"><v>CONGELADO</v></cell><cell r="G913" t="str"><v>-</v></cell><cell r="H913" t="str"><v>1KG/B - 12B/C</v></cell></row><row r="914"><cell r="A914" t="str"><v>OBM-05</v></cell><cell r="B914" t="str"><v>PECHUGA IQF</v></cell><cell r="C914" t="str"><v>POLLO</v></cell><cell r="D914" t="str"><v>BRASIL</v></cell><cell r="E914" t="str"><v>SEARA</v></cell><cell r="F914" t="str"><v>CONGELADO</v></cell><cell r="G914" t="str"><v>-</v></cell><cell r="H914" t="str"><v>1KG/B - 12B/C</v></cell></row><row r="915"><cell r="A915"><v>4677</v></cell><cell r="B915" t="str"><v>RECORTES 15VL</v></cell><cell r="C915" t="str"><v>VACUNO</v></cell><cell r="D915" t="str"><v>BRASIL</v></cell><cell r="E915" t="str"><v>FRIBOI</v></cell><cell r="F915" t="str"><v>CONGELADO</v></cell><cell r="G915" t="str"><v>V</v></cell><cell r="H915" t="str"><v>1PC/B - 20-27KG/C</v></cell></row><row r="916"><cell r="A916" t="str"><v>973P</v></cell><cell r="B916" t="str"><v>TRUTRO CUARTO</v></cell><cell r="C916" t="str"><v>POLLO</v></cell><cell r="D916" t="str"><v>USA</v></cell><cell r="E916" t="str"><v>PILGRIMS</v></cell><cell r="F916" t="str"><v>CONGELADO</v></cell><cell r="G916" t="str"><v>-</v></cell><cell r="H916" t="str"><v>CAJA 18,14KG</v></cell></row><row r="917"><cell r="A917" t="str"><v>SPA-49</v></cell><cell r="B917" t="str"><v>COSTILLAR</v></cell><cell r="C917" t="str"><v>CERDO</v></cell><cell r="D917" t="str"><v>BRASIL</v></cell><cell r="E917" t="str"><v>LEBON</v></cell><cell r="F917" t="str"><v>CONGELADO</v></cell><cell r="G917" t="str"><v>-</v></cell><cell r="H917" t="str"><v>1PC/B </v></cell></row></sheetData><sheetData sheetId="1"><row r="5"><cell r="M5" t="str"><v>VACUNOBRASIL</v></cell><cell r="N5"><v>0.03</v></cell></row><row r="6"><cell r="M6" t="str"><v>VACUNOUSA</v></cell><cell r="N6"><v>0.03</v></cell></row><row r="7"><cell r="M7" t="str"><v>VACUNOPARAGUAY</v></cell><cell r="N7"><v>0.03</v></cell></row><row r="8"><cell r="M8" t="str"><v>VACUNOCANADA</v></cell><cell r="N8"><v>0.03</v></cell></row><row r="9"><cell r="M9" t="str"><v>CERDOBRASIL</v></cell><cell r="N9"><v>0.04</v></cell></row><row r="10"><cell r="M10" t="str"><v>CERDOUSA</v></cell><cell r="N10"><v>0.04</v></cell></row><row r="11"><cell r="M11" t="str"><v>POLLOBRASIL</v></cell><cell r="N11"><v>0.05</v></cell></row><row r="12"><cell r="M12" t="str"><v>POLLOUSA</v></cell><cell r="N12"><v>0.1</v></cell></row><row r="13"><cell r="M13" t="str"><v>PROCESADOBRASIL</v></cell><cell r="N13"><v>0.04</v></cell></row><row r="14"><cell r="M14" t="str"><v>PROCESADOUSA</v></cell><cell r="N14"><v>0.04</v></cell></row><row r="15"><cell r="M15" t="str"><v>PROCESADOHOLANDA</v></cell><cell r="N15"><v>0.04</v></cell></row><row r="16"><cell r="M16" t="str"><v>VACUNO MBRASIL</v></cell><cell r="N16"><v>0.05</v></cell></row><row r="17"><cell r="M17" t="str"><v>VACUNO MUSA</v></cell><cell r="N17"><v>0.05</v></cell></row><row r="18"><cell r="M18" t="str"><v>VACUNO MCANADA</v></cell><cell r="N18"><v>0.05</v></cell></row><row r="19"><cell r="M19" t="str"><v>CERDO MBRASIL</v></cell><cell r="N19"><v>0.06</v></cell></row><row r="20"><cell r="M20" t="str"><v>CERDO MUSA</v></cell><cell r="N20"><v>0.06</v></cell></row><row r="21"><cell r="M21" t="str"><v>POLLO MBRASIL</v></cell><cell r="N21"><v>0.07</v></cell></row><row r="22"><cell r="M22" t="str"><v>POLLO MUSA</v></cell><cell r="N22"><v>0.07</v></cell></row><row r="23"><cell r="M23" t="str"><v>CERDO MUK</v></cell><cell r="N23"><v>0.07</v></cell></row><row r="24"><cell r="M24" t="str"><v>CERDOUK</v></cell><cell r="N24"><v>0.05</v></cell></row></sheetData><sheetData sheetId="2"></sheetData><sheetData sheetId="3"></sheetData><sheetData sheetId="4"></sheetData><sheetData sheetId="5"></sheetData><sheetData sheetId="6"></sheetData></sheetDataSet></externalBook>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1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22" workbookViewId="0">
      <pane xSplit="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Q9" activeCellId="0" sqref="Q9"/>
    </sheetView>
  </sheetViews>
  <sheetFormatPr defaultColWidth="11.4296875" defaultRowHeight="15" zeroHeight="false" outlineLevelRow="0" outlineLevelCol="1"/>
  <cols>
    <col collapsed="false" customWidth="true" hidden="false" outlineLevel="0" max="1" min="1" style="1" width="15.72"/>
    <col collapsed="false" customWidth="true" hidden="false" outlineLevel="0" max="2" min="2" style="2" width="14.29"/>
    <col collapsed="false" customWidth="true" hidden="false" outlineLevel="0" max="3" min="3" style="1" width="36"/>
    <col collapsed="false" customWidth="true" hidden="false" outlineLevel="0" max="4" min="4" style="2" width="18"/>
    <col collapsed="false" customWidth="true" hidden="false" outlineLevel="0" max="5" min="5" style="3" width="14.71"/>
    <col collapsed="false" customWidth="true" hidden="false" outlineLevel="0" max="6" min="6" style="3" width="21"/>
    <col collapsed="false" customWidth="true" hidden="false" outlineLevel="1" max="7" min="7" style="3" width="13.43"/>
    <col collapsed="false" customWidth="true" hidden="false" outlineLevel="1" max="8" min="8" style="4" width="13.29"/>
    <col collapsed="false" customWidth="true" hidden="false" outlineLevel="1" max="9" min="9" style="3" width="21"/>
    <col collapsed="false" customWidth="true" hidden="false" outlineLevel="0" max="10" min="10" style="2" width="20.86"/>
    <col collapsed="false" customWidth="true" hidden="false" outlineLevel="0" max="11" min="11" style="5" width="12.72"/>
    <col collapsed="false" customWidth="true" hidden="false" outlineLevel="0" max="12" min="12" style="6" width="17.43"/>
    <col collapsed="false" customWidth="true" hidden="false" outlineLevel="0" max="13" min="13" style="7" width="21.29"/>
    <col collapsed="false" customWidth="true" hidden="false" outlineLevel="0" max="14" min="14" style="1" width="24.43"/>
    <col collapsed="false" customWidth="true" hidden="false" outlineLevel="0" max="15" min="15" style="8" width="17.29"/>
    <col collapsed="false" customWidth="true" hidden="false" outlineLevel="0" max="16" min="16" style="1" width="16.14"/>
    <col collapsed="false" customWidth="true" hidden="false" outlineLevel="0" max="17" min="17" style="9" width="19.43"/>
    <col collapsed="false" customWidth="true" hidden="false" outlineLevel="0" max="18" min="18" style="1" width="8"/>
    <col collapsed="false" customWidth="true" hidden="false" outlineLevel="0" max="19" min="19" style="1" width="10.71"/>
    <col collapsed="false" customWidth="true" hidden="false" outlineLevel="0" max="20" min="20" style="10" width="10.86"/>
    <col collapsed="false" customWidth="true" hidden="false" outlineLevel="0" max="21" min="21" style="11" width="65"/>
    <col collapsed="false" customWidth="true" hidden="false" outlineLevel="0" max="22" min="22" style="12" width="15.43"/>
    <col collapsed="false" customWidth="true" hidden="false" outlineLevel="0" max="23" min="23" style="12" width="15"/>
    <col collapsed="false" customWidth="true" hidden="false" outlineLevel="0" max="24" min="24" style="13" width="22"/>
    <col collapsed="false" customWidth="true" hidden="false" outlineLevel="0" max="25" min="25" style="14" width="16.86"/>
    <col collapsed="false" customWidth="true" hidden="false" outlineLevel="0" max="26" min="26" style="15" width="13.43"/>
    <col collapsed="false" customWidth="true" hidden="false" outlineLevel="0" max="27" min="27" style="15" width="17.43"/>
    <col collapsed="false" customWidth="true" hidden="false" outlineLevel="0" max="28" min="28" style="15" width="17.14"/>
    <col collapsed="false" customWidth="true" hidden="false" outlineLevel="0" max="29" min="29" style="15" width="22"/>
    <col collapsed="false" customWidth="true" hidden="false" outlineLevel="0" max="30" min="30" style="16" width="23.86"/>
    <col collapsed="false" customWidth="true" hidden="false" outlineLevel="0" max="31" min="31" style="15" width="29.86"/>
    <col collapsed="false" customWidth="true" hidden="false" outlineLevel="0" max="32" min="32" style="17" width="24.86"/>
    <col collapsed="false" customWidth="true" hidden="false" outlineLevel="0" max="33" min="33" style="18" width="21.57"/>
    <col collapsed="false" customWidth="true" hidden="false" outlineLevel="0" max="34" min="34" style="17" width="12.29"/>
    <col collapsed="false" customWidth="true" hidden="false" outlineLevel="0" max="35" min="35" style="1" width="24.14"/>
    <col collapsed="false" customWidth="true" hidden="false" outlineLevel="0" max="36" min="36" style="1" width="21.86"/>
    <col collapsed="false" customWidth="true" hidden="false" outlineLevel="0" max="37" min="37" style="10" width="17.43"/>
    <col collapsed="false" customWidth="true" hidden="false" outlineLevel="0" max="38" min="38" style="1" width="16.86"/>
    <col collapsed="false" customWidth="true" hidden="false" outlineLevel="0" max="39" min="39" style="10" width="19.57"/>
    <col collapsed="false" customWidth="true" hidden="false" outlineLevel="0" max="40" min="40" style="10" width="15.57"/>
    <col collapsed="false" customWidth="true" hidden="false" outlineLevel="0" max="42" min="41" style="19" width="26.43"/>
    <col collapsed="false" customWidth="true" hidden="false" outlineLevel="0" max="43" min="43" style="20" width="11.57"/>
    <col collapsed="false" customWidth="true" hidden="false" outlineLevel="0" max="44" min="44" style="0" width="13.29"/>
  </cols>
  <sheetData>
    <row r="1" customFormat="false" ht="15" hidden="false" customHeight="false" outlineLevel="0" collapsed="false">
      <c r="A1" s="21" t="s">
        <v>0</v>
      </c>
      <c r="B1" s="21"/>
      <c r="C1" s="22" t="n">
        <v>45852</v>
      </c>
      <c r="D1" s="23"/>
      <c r="E1" s="24"/>
      <c r="F1" s="25"/>
      <c r="G1" s="24"/>
      <c r="H1" s="23"/>
      <c r="I1" s="24"/>
      <c r="J1" s="23"/>
      <c r="K1" s="26"/>
      <c r="L1" s="27"/>
      <c r="M1" s="28"/>
      <c r="N1" s="29"/>
      <c r="O1" s="29"/>
      <c r="P1" s="29"/>
      <c r="Q1" s="30"/>
      <c r="R1" s="29"/>
      <c r="S1" s="29"/>
      <c r="T1" s="29"/>
      <c r="V1" s="31"/>
      <c r="X1" s="32"/>
      <c r="Y1" s="33"/>
      <c r="AD1" s="29"/>
      <c r="AI1" s="29"/>
      <c r="AJ1" s="29"/>
      <c r="AK1" s="29"/>
      <c r="AL1" s="29"/>
      <c r="AM1" s="29"/>
      <c r="AN1" s="29"/>
      <c r="AO1" s="29"/>
      <c r="AP1" s="29"/>
    </row>
    <row r="2" customFormat="false" ht="15" hidden="false" customHeight="false" outlineLevel="0" collapsed="false">
      <c r="A2" s="34"/>
      <c r="B2" s="35"/>
      <c r="C2" s="29" t="s">
        <v>1</v>
      </c>
      <c r="D2" s="35"/>
      <c r="E2" s="36"/>
      <c r="F2" s="37"/>
      <c r="G2" s="36"/>
      <c r="H2" s="35"/>
      <c r="I2" s="36"/>
      <c r="J2" s="35"/>
      <c r="K2" s="34"/>
      <c r="L2" s="38"/>
      <c r="M2" s="39"/>
      <c r="N2" s="34"/>
      <c r="O2" s="34"/>
      <c r="P2" s="34"/>
      <c r="Q2" s="40"/>
      <c r="R2" s="34"/>
      <c r="S2" s="34"/>
      <c r="T2" s="34"/>
      <c r="U2" s="41"/>
      <c r="V2" s="42"/>
      <c r="W2" s="41"/>
      <c r="X2" s="43"/>
      <c r="Y2" s="44"/>
      <c r="Z2" s="41"/>
      <c r="AA2" s="41"/>
      <c r="AB2" s="41"/>
      <c r="AC2" s="41"/>
      <c r="AD2" s="34"/>
      <c r="AE2" s="41"/>
      <c r="AF2" s="41"/>
      <c r="AG2" s="41"/>
      <c r="AH2" s="41"/>
      <c r="AI2" s="34"/>
      <c r="AJ2" s="34"/>
      <c r="AK2" s="34"/>
      <c r="AL2" s="34"/>
      <c r="AM2" s="34"/>
      <c r="AN2" s="34"/>
      <c r="AO2" s="34"/>
      <c r="AP2" s="29"/>
    </row>
    <row r="3" s="41" customFormat="true" ht="15" hidden="false" customHeight="false" outlineLevel="0" collapsed="false">
      <c r="A3" s="45" t="s">
        <v>2</v>
      </c>
      <c r="B3" s="45" t="s">
        <v>3</v>
      </c>
      <c r="C3" s="45" t="s">
        <v>4</v>
      </c>
      <c r="D3" s="45" t="s">
        <v>5</v>
      </c>
      <c r="E3" s="45" t="s">
        <v>6</v>
      </c>
      <c r="F3" s="45" t="s">
        <v>7</v>
      </c>
      <c r="G3" s="45" t="s">
        <v>8</v>
      </c>
      <c r="H3" s="46" t="s">
        <v>9</v>
      </c>
      <c r="I3" s="45" t="s">
        <v>10</v>
      </c>
      <c r="J3" s="45" t="s">
        <v>11</v>
      </c>
      <c r="K3" s="45" t="s">
        <v>12</v>
      </c>
      <c r="L3" s="45" t="s">
        <v>13</v>
      </c>
      <c r="M3" s="47" t="s">
        <v>14</v>
      </c>
      <c r="N3" s="47" t="s">
        <v>15</v>
      </c>
      <c r="O3" s="46" t="s">
        <v>16</v>
      </c>
      <c r="P3" s="45" t="s">
        <v>17</v>
      </c>
      <c r="Q3" s="48" t="s">
        <v>18</v>
      </c>
      <c r="R3" s="45" t="s">
        <v>19</v>
      </c>
      <c r="S3" s="45" t="s">
        <v>20</v>
      </c>
      <c r="T3" s="45" t="s">
        <v>21</v>
      </c>
      <c r="U3" s="45" t="s">
        <v>22</v>
      </c>
      <c r="V3" s="49" t="s">
        <v>23</v>
      </c>
      <c r="W3" s="45" t="s">
        <v>24</v>
      </c>
      <c r="X3" s="50" t="s">
        <v>25</v>
      </c>
      <c r="Y3" s="51" t="s">
        <v>26</v>
      </c>
      <c r="Z3" s="45" t="s">
        <v>27</v>
      </c>
      <c r="AA3" s="45" t="s">
        <v>28</v>
      </c>
      <c r="AB3" s="45" t="s">
        <v>29</v>
      </c>
      <c r="AC3" s="45" t="s">
        <v>30</v>
      </c>
      <c r="AD3" s="45" t="s">
        <v>31</v>
      </c>
      <c r="AE3" s="45" t="s">
        <v>32</v>
      </c>
      <c r="AF3" s="45" t="s">
        <v>33</v>
      </c>
      <c r="AG3" s="52" t="s">
        <v>34</v>
      </c>
      <c r="AH3" s="45" t="s">
        <v>35</v>
      </c>
      <c r="AI3" s="45" t="s">
        <v>36</v>
      </c>
      <c r="AJ3" s="45" t="s">
        <v>18</v>
      </c>
      <c r="AK3" s="45" t="s">
        <v>37</v>
      </c>
      <c r="AL3" s="45" t="s">
        <v>38</v>
      </c>
      <c r="AM3" s="45" t="s">
        <v>39</v>
      </c>
      <c r="AN3" s="45" t="s">
        <v>40</v>
      </c>
      <c r="AO3" s="52" t="s">
        <v>41</v>
      </c>
      <c r="AP3" s="46"/>
      <c r="AQ3" s="53"/>
    </row>
    <row r="4" customFormat="false" ht="16.4" hidden="false" customHeight="false" outlineLevel="0" collapsed="false">
      <c r="A4" s="1" t="s">
        <v>42</v>
      </c>
      <c r="B4" s="2" t="s">
        <v>43</v>
      </c>
      <c r="C4" s="54" t="str">
        <f aca="false">VLOOKUP($B4,[1]SKU!$A$2:$H$1048576,2,FALSE())</f>
        <v>PULPA PIERNA</v>
      </c>
      <c r="D4" s="3" t="str">
        <f aca="false">VLOOKUP($B4,[1]SKU!$A$2:$H$1048576,3,FALSE())</f>
        <v>CERDO</v>
      </c>
      <c r="E4" s="3" t="str">
        <f aca="false">VLOOKUP($B4,[1]SKU!$A$2:$H$1048576,4,FALSE())</f>
        <v>BRASIL</v>
      </c>
      <c r="F4" s="3" t="str">
        <f aca="false">VLOOKUP($B4,[1]SKU!$A$2:$H$1048576,5,FALSE())</f>
        <v>SEARA</v>
      </c>
      <c r="G4" s="3" t="str">
        <f aca="false">VLOOKUP($B4,[1]SKU!$A$2:$H$1048576,6,FALSE())</f>
        <v>CONGELADO</v>
      </c>
      <c r="H4" s="55" t="str">
        <f aca="false">VLOOKUP($B4,[1]SKU!$A$2:$H$1048576,7,FALSE())</f>
        <v>-</v>
      </c>
      <c r="I4" s="55" t="str">
        <f aca="false">VLOOKUP($B4,[1]SKU!$A$2:$H$1048576,8,FALSE())</f>
        <v>1PC/B - 2B/C</v>
      </c>
      <c r="J4" s="3" t="s">
        <v>44</v>
      </c>
      <c r="K4" s="5" t="n">
        <f aca="false">AO4</f>
        <v>23961</v>
      </c>
      <c r="L4" s="6" t="n">
        <f aca="false">+AE4</f>
        <v>2923.894688</v>
      </c>
      <c r="M4" s="56" t="n">
        <v>46541</v>
      </c>
      <c r="N4" s="57" t="n">
        <f aca="false">+K4*L4</f>
        <v>70059440.619168</v>
      </c>
      <c r="O4" s="58" t="n">
        <f aca="false">+L4/(1-0.03)</f>
        <v>3014.32442061856</v>
      </c>
      <c r="P4" s="58" t="n">
        <f aca="false">+L4/(1-0.07)</f>
        <v>3143.9727827957</v>
      </c>
      <c r="Q4" s="59" t="s">
        <v>45</v>
      </c>
      <c r="R4" s="1" t="n">
        <v>940.28</v>
      </c>
      <c r="S4" s="60" t="n">
        <v>45839</v>
      </c>
      <c r="T4" s="10" t="n">
        <f aca="false">+AN4</f>
        <v>1175</v>
      </c>
      <c r="U4" s="11" t="s">
        <v>46</v>
      </c>
      <c r="V4" s="12" t="n">
        <v>23961</v>
      </c>
      <c r="W4" s="12" t="n">
        <f aca="false">IF(E4="canada",V4/2.20462,IF(E4="usa",V4/2.20462,V4))</f>
        <v>23961</v>
      </c>
      <c r="X4" s="13" t="n">
        <f aca="false">W4/SUM($W$4)</f>
        <v>1</v>
      </c>
      <c r="Y4" s="14" t="n">
        <v>71643.39</v>
      </c>
      <c r="Z4" s="15" t="n">
        <f aca="false">Y4*AH4</f>
        <v>67364846.7492</v>
      </c>
      <c r="AA4" s="15" t="n">
        <f aca="false">Z4/W4</f>
        <v>2811.4372</v>
      </c>
      <c r="AB4" s="61" t="n">
        <f aca="false">VLOOKUP(_xlfn.CONCAT(D4,E4),[1]INTERNACIÓN!$M$5:$N$1048576,2,FALSE())*Z4</f>
        <v>2694593.869968</v>
      </c>
      <c r="AC4" s="62" t="n">
        <f aca="false">Z4+AB4</f>
        <v>70059440.619168</v>
      </c>
      <c r="AD4" s="16" t="str">
        <f aca="false">_xlfn.CONCAT(B4,Q4)</f>
        <v>LWS-571261158</v>
      </c>
      <c r="AE4" s="62" t="n">
        <f aca="false">AC4/W4</f>
        <v>2923.894688</v>
      </c>
      <c r="AF4" s="17" t="n">
        <f aca="false">IF(E4="USA",Y4/V4,IF(E4="CANADA",Y4/V4,(Y4/V4)/2.20462))</f>
        <v>1.35624279921256</v>
      </c>
      <c r="AG4" s="18" t="n">
        <f aca="false">Y4/W4</f>
        <v>2.99</v>
      </c>
      <c r="AH4" s="63" t="n">
        <f aca="false">IF(R4&lt;&gt;"",R4,"")</f>
        <v>940.28</v>
      </c>
      <c r="AI4" s="1" t="n">
        <f aca="false">W4</f>
        <v>23961</v>
      </c>
      <c r="AJ4" s="64" t="str">
        <f aca="false">IF(Q4&lt;&gt;"",Q4,"")</f>
        <v>1261158</v>
      </c>
      <c r="AK4" s="10" t="n">
        <v>1175</v>
      </c>
      <c r="AL4" s="1" t="n">
        <f aca="false">AI4/AK4</f>
        <v>20.3923404255319</v>
      </c>
      <c r="AM4" s="10" t="n">
        <f aca="false">0</f>
        <v>0</v>
      </c>
      <c r="AN4" s="10" t="n">
        <f aca="false">AK4-AM4</f>
        <v>1175</v>
      </c>
      <c r="AO4" s="19" t="n">
        <f aca="false">AN4*AL4</f>
        <v>23961</v>
      </c>
      <c r="AP4" s="19" t="str">
        <f aca="false">+J4</f>
        <v>3) STOCK</v>
      </c>
    </row>
    <row r="5" customFormat="false" ht="16.4" hidden="false" customHeight="false" outlineLevel="0" collapsed="false">
      <c r="A5" s="1" t="s">
        <v>42</v>
      </c>
      <c r="B5" s="2" t="s">
        <v>43</v>
      </c>
      <c r="C5" s="54" t="str">
        <f aca="false">VLOOKUP($B5,[1]SKU!$A$2:$H$1048576,2,FALSE())</f>
        <v>PULPA PIERNA</v>
      </c>
      <c r="D5" s="3" t="str">
        <f aca="false">VLOOKUP($B5,[1]SKU!$A$2:$H$1048576,3,FALSE())</f>
        <v>CERDO</v>
      </c>
      <c r="E5" s="3" t="str">
        <f aca="false">VLOOKUP($B5,[1]SKU!$A$2:$H$1048576,4,FALSE())</f>
        <v>BRASIL</v>
      </c>
      <c r="F5" s="3" t="str">
        <f aca="false">VLOOKUP($B5,[1]SKU!$A$2:$H$1048576,5,FALSE())</f>
        <v>SEARA</v>
      </c>
      <c r="G5" s="3" t="str">
        <f aca="false">VLOOKUP($B5,[1]SKU!$A$2:$H$1048576,6,FALSE())</f>
        <v>CONGELADO</v>
      </c>
      <c r="H5" s="55" t="str">
        <f aca="false">VLOOKUP($B5,[1]SKU!$A$2:$H$1048576,7,FALSE())</f>
        <v>-</v>
      </c>
      <c r="I5" s="55" t="str">
        <f aca="false">VLOOKUP($B5,[1]SKU!$A$2:$H$1048576,8,FALSE())</f>
        <v>1PC/B - 2B/C</v>
      </c>
      <c r="J5" s="3" t="s">
        <v>44</v>
      </c>
      <c r="K5" s="5" t="n">
        <f aca="false">AO5</f>
        <v>23995.84</v>
      </c>
      <c r="L5" s="6" t="n">
        <f aca="false">+AE5</f>
        <v>2904.33666838785</v>
      </c>
      <c r="M5" s="56" t="n">
        <v>46541</v>
      </c>
      <c r="N5" s="57" t="n">
        <f aca="false">+K5*L5</f>
        <v>69691998.000768</v>
      </c>
      <c r="O5" s="58" t="n">
        <f aca="false">+L5/(1-0.03)</f>
        <v>2994.16151380191</v>
      </c>
      <c r="P5" s="58" t="n">
        <f aca="false">+L5/(1-0.07)</f>
        <v>3122.94265418049</v>
      </c>
      <c r="Q5" s="59" t="n">
        <v>1260796</v>
      </c>
      <c r="R5" s="1" t="n">
        <v>940.28</v>
      </c>
      <c r="S5" s="60" t="n">
        <v>45839</v>
      </c>
      <c r="T5" s="10" t="n">
        <f aca="false">+AN5</f>
        <v>1138</v>
      </c>
      <c r="U5" s="11" t="s">
        <v>47</v>
      </c>
      <c r="V5" s="12" t="n">
        <v>23995.84</v>
      </c>
      <c r="W5" s="12" t="n">
        <f aca="false">IF(E5="canada",V5/2.20462,IF(E5="usa",V5/2.20462,V5))</f>
        <v>23995.84</v>
      </c>
      <c r="X5" s="13" t="n">
        <f aca="false">W5/SUM($W$5)</f>
        <v>1</v>
      </c>
      <c r="Y5" s="14" t="n">
        <v>71267.64</v>
      </c>
      <c r="Z5" s="15" t="n">
        <f aca="false">Y5*AH5</f>
        <v>67011536.5392</v>
      </c>
      <c r="AA5" s="15" t="n">
        <f aca="false">Z5/W5</f>
        <v>2792.6314119114</v>
      </c>
      <c r="AB5" s="61" t="n">
        <f aca="false">VLOOKUP(_xlfn.CONCAT(D5,E5),[1]INTERNACIÓN!$M$5:$N$1048576,2,FALSE())*Z5</f>
        <v>2680461.461568</v>
      </c>
      <c r="AC5" s="62" t="n">
        <f aca="false">Z5+AB5</f>
        <v>69691998.000768</v>
      </c>
      <c r="AD5" s="16" t="str">
        <f aca="false">_xlfn.CONCAT(B5,Q5)</f>
        <v>LWS-571260796</v>
      </c>
      <c r="AE5" s="62" t="n">
        <f aca="false">AC5/W5</f>
        <v>2904.33666838785</v>
      </c>
      <c r="AF5" s="17" t="n">
        <f aca="false">IF(E5="USA",Y5/V5,IF(E5="CANADA",Y5/V5,(Y5/V5)/2.20462))</f>
        <v>1.34717085028954</v>
      </c>
      <c r="AG5" s="18" t="n">
        <f aca="false">Y5/W5</f>
        <v>2.96999979996533</v>
      </c>
      <c r="AH5" s="63" t="n">
        <f aca="false">IF(R5&lt;&gt;"",R5,"")</f>
        <v>940.28</v>
      </c>
      <c r="AI5" s="1" t="n">
        <f aca="false">W5</f>
        <v>23995.84</v>
      </c>
      <c r="AJ5" s="64" t="n">
        <f aca="false">IF(Q5&lt;&gt;"",Q5,"")</f>
        <v>1260796</v>
      </c>
      <c r="AK5" s="10" t="n">
        <v>1138</v>
      </c>
      <c r="AL5" s="1" t="n">
        <f aca="false">AI5/AK5</f>
        <v>21.0859753954306</v>
      </c>
      <c r="AM5" s="10" t="n">
        <f aca="false">0</f>
        <v>0</v>
      </c>
      <c r="AN5" s="10" t="n">
        <f aca="false">AK5-AM5</f>
        <v>1138</v>
      </c>
      <c r="AO5" s="19" t="n">
        <f aca="false">AN5*AL5</f>
        <v>23995.84</v>
      </c>
      <c r="AP5" s="19" t="str">
        <f aca="false">+J5</f>
        <v>3) STOCK</v>
      </c>
    </row>
    <row r="6" customFormat="false" ht="16.4" hidden="false" customHeight="false" outlineLevel="0" collapsed="false">
      <c r="A6" s="1" t="s">
        <v>42</v>
      </c>
      <c r="B6" s="2" t="n">
        <v>966</v>
      </c>
      <c r="C6" s="54" t="str">
        <f aca="false">VLOOKUP($B6,[1]SKU!$A$2:$H$1048576,2,FALSE())</f>
        <v>POSTA PALETA</v>
      </c>
      <c r="D6" s="3" t="str">
        <f aca="false">VLOOKUP($B6,[1]SKU!$A$2:$H$1048576,3,FALSE())</f>
        <v>VACUNO</v>
      </c>
      <c r="E6" s="3" t="str">
        <f aca="false">VLOOKUP($B6,[1]SKU!$A$2:$H$1048576,4,FALSE())</f>
        <v>BRASIL</v>
      </c>
      <c r="F6" s="3" t="str">
        <f aca="false">VLOOKUP($B6,[1]SKU!$A$2:$H$1048576,5,FALSE())</f>
        <v>FRIBOI</v>
      </c>
      <c r="G6" s="3" t="str">
        <f aca="false">VLOOKUP($B6,[1]SKU!$A$2:$H$1048576,6,FALSE())</f>
        <v>ENFRIADO</v>
      </c>
      <c r="H6" s="55" t="str">
        <f aca="false">VLOOKUP($B6,[1]SKU!$A$2:$H$1048576,7,FALSE())</f>
        <v>V</v>
      </c>
      <c r="I6" s="55" t="str">
        <f aca="false">VLOOKUP($B6,[1]SKU!$A$2:$H$1048576,8,FALSE())</f>
        <v>1PC/B - 3-8B/C</v>
      </c>
      <c r="J6" s="3" t="s">
        <v>44</v>
      </c>
      <c r="K6" s="5" t="n">
        <f aca="false">AO6</f>
        <v>4675.04</v>
      </c>
      <c r="L6" s="6" t="n">
        <f aca="false">+AE6</f>
        <v>5632.72798749358</v>
      </c>
      <c r="M6" s="56" t="n">
        <v>45921</v>
      </c>
      <c r="N6" s="57" t="n">
        <f aca="false">+K6*L6</f>
        <v>26333228.650652</v>
      </c>
      <c r="O6" s="58" t="n">
        <f aca="false">+L6/(1-0.03)</f>
        <v>5806.93606958101</v>
      </c>
      <c r="P6" s="58" t="n">
        <f aca="false">+L6/(1-0.07)</f>
        <v>6056.69676074579</v>
      </c>
      <c r="Q6" s="59" t="s">
        <v>48</v>
      </c>
      <c r="R6" s="1" t="n">
        <v>940.28</v>
      </c>
      <c r="S6" s="60" t="n">
        <v>45839</v>
      </c>
      <c r="T6" s="10" t="n">
        <f aca="false">+AN6</f>
        <v>239</v>
      </c>
      <c r="U6" s="11" t="s">
        <v>49</v>
      </c>
      <c r="V6" s="12" t="n">
        <v>4675.04</v>
      </c>
      <c r="W6" s="12" t="n">
        <f aca="false">IF(E6="canada",V6/2.20462,IF(E6="usa",V6/2.20462,V6))</f>
        <v>4675.04</v>
      </c>
      <c r="X6" s="13" t="n">
        <f aca="false">SUM(W6)/SUM($W$6:$W$13)</f>
        <v>0.194714530740122</v>
      </c>
      <c r="Y6" s="14" t="n">
        <v>27190.03</v>
      </c>
      <c r="Z6" s="15" t="n">
        <f aca="false">Y6*AH6</f>
        <v>25566241.4084</v>
      </c>
      <c r="AA6" s="15" t="n">
        <f aca="false">Z6/W6</f>
        <v>5468.6679490229</v>
      </c>
      <c r="AB6" s="61" t="n">
        <f aca="false">VLOOKUP(_xlfn.CONCAT(D6,E6),[1]INTERNACIÓN!$M$5:$N$1048576,2,FALSE())*Z6</f>
        <v>766987.242252</v>
      </c>
      <c r="AC6" s="62" t="n">
        <f aca="false">Z6+AB6</f>
        <v>26333228.650652</v>
      </c>
      <c r="AD6" s="16" t="str">
        <f aca="false">_xlfn.CONCAT(B6,Q6)</f>
        <v>96661703002-2</v>
      </c>
      <c r="AE6" s="62" t="n">
        <f aca="false">AC6/W6</f>
        <v>5632.72798749358</v>
      </c>
      <c r="AF6" s="17" t="n">
        <f aca="false">IF(E6="USA",Y6/V6,IF(E6="CANADA",Y6/V6,(Y6/V6)/2.20462))</f>
        <v>2.63809610513329</v>
      </c>
      <c r="AG6" s="18" t="n">
        <f aca="false">Y6/W6</f>
        <v>5.81599943529895</v>
      </c>
      <c r="AH6" s="63" t="n">
        <f aca="false">IF(R6&lt;&gt;"",R6,"")</f>
        <v>940.28</v>
      </c>
      <c r="AI6" s="5" t="n">
        <f aca="false">W6</f>
        <v>4675.04</v>
      </c>
      <c r="AJ6" s="64" t="str">
        <f aca="false">IF(Q6&lt;&gt;"",Q6,"")</f>
        <v>61703002-2</v>
      </c>
      <c r="AK6" s="10" t="n">
        <v>239</v>
      </c>
      <c r="AL6" s="1" t="n">
        <f aca="false">AI6/AK6</f>
        <v>19.5608368200837</v>
      </c>
      <c r="AM6" s="10" t="n">
        <f aca="false">0</f>
        <v>0</v>
      </c>
      <c r="AN6" s="10" t="n">
        <f aca="false">AK6-AM6</f>
        <v>239</v>
      </c>
      <c r="AO6" s="19" t="n">
        <f aca="false">AN6*AL6</f>
        <v>4675.04</v>
      </c>
      <c r="AP6" s="19" t="str">
        <f aca="false">+J6</f>
        <v>3) STOCK</v>
      </c>
    </row>
    <row r="7" customFormat="false" ht="16.4" hidden="false" customHeight="false" outlineLevel="0" collapsed="false">
      <c r="A7" s="1" t="s">
        <v>42</v>
      </c>
      <c r="B7" s="2" t="n">
        <v>968</v>
      </c>
      <c r="C7" s="54" t="str">
        <f aca="false">VLOOKUP($B7,[1]SKU!$A$2:$H$1048576,2,FALSE())</f>
        <v>HUACHALOMO</v>
      </c>
      <c r="D7" s="3" t="str">
        <f aca="false">VLOOKUP($B7,[1]SKU!$A$2:$H$1048576,3,FALSE())</f>
        <v>VACUNO</v>
      </c>
      <c r="E7" s="3" t="str">
        <f aca="false">VLOOKUP($B7,[1]SKU!$A$2:$H$1048576,4,FALSE())</f>
        <v>BRASIL</v>
      </c>
      <c r="F7" s="3" t="str">
        <f aca="false">VLOOKUP($B7,[1]SKU!$A$2:$H$1048576,5,FALSE())</f>
        <v>FRIBOI</v>
      </c>
      <c r="G7" s="3" t="str">
        <f aca="false">VLOOKUP($B7,[1]SKU!$A$2:$H$1048576,6,FALSE())</f>
        <v>ENFRIADO</v>
      </c>
      <c r="H7" s="55" t="str">
        <f aca="false">VLOOKUP($B7,[1]SKU!$A$2:$H$1048576,7,FALSE())</f>
        <v>V</v>
      </c>
      <c r="I7" s="55" t="str">
        <f aca="false">VLOOKUP($B7,[1]SKU!$A$2:$H$1048576,8,FALSE())</f>
        <v>1PC/B - 3-13B/C</v>
      </c>
      <c r="J7" s="3" t="s">
        <v>44</v>
      </c>
      <c r="K7" s="5" t="n">
        <f aca="false">AO7</f>
        <v>4529.626</v>
      </c>
      <c r="L7" s="6" t="n">
        <f aca="false">+AE7</f>
        <v>5632.7275046814</v>
      </c>
      <c r="M7" s="56" t="n">
        <v>45921</v>
      </c>
      <c r="N7" s="57" t="n">
        <f aca="false">+K7*L7</f>
        <v>25514148.95612</v>
      </c>
      <c r="O7" s="58" t="n">
        <f aca="false">+L7/(1-0.03)</f>
        <v>5806.9355718365</v>
      </c>
      <c r="P7" s="58" t="n">
        <f aca="false">+L7/(1-0.07)</f>
        <v>6056.69624159291</v>
      </c>
      <c r="Q7" s="59" t="s">
        <v>48</v>
      </c>
      <c r="R7" s="1" t="n">
        <v>940.28</v>
      </c>
      <c r="S7" s="60" t="n">
        <v>45839</v>
      </c>
      <c r="T7" s="10" t="n">
        <f aca="false">+AN7</f>
        <v>244</v>
      </c>
      <c r="U7" s="11" t="s">
        <v>49</v>
      </c>
      <c r="V7" s="12" t="n">
        <v>4529.626</v>
      </c>
      <c r="W7" s="12" t="n">
        <f aca="false">IF(E7="canada",V7/2.20462,IF(E7="usa",V7/2.20462,V7))</f>
        <v>4529.626</v>
      </c>
      <c r="X7" s="13" t="n">
        <f aca="false">SUM(W7)/SUM($W$6:$W$13)</f>
        <v>0.18865806517554</v>
      </c>
      <c r="Y7" s="14" t="n">
        <v>26344.3</v>
      </c>
      <c r="Z7" s="15" t="n">
        <f aca="false">Y7*AH7</f>
        <v>24771018.404</v>
      </c>
      <c r="AA7" s="15" t="n">
        <f aca="false">Z7/W7</f>
        <v>5468.66748027321</v>
      </c>
      <c r="AB7" s="61" t="n">
        <f aca="false">VLOOKUP(_xlfn.CONCAT(D7,E7),[1]INTERNACIÓN!$M$5:$N$1048576,2,FALSE())*Z7</f>
        <v>743130.55212</v>
      </c>
      <c r="AC7" s="62" t="n">
        <f aca="false">Z7+AB7</f>
        <v>25514148.95612</v>
      </c>
      <c r="AD7" s="16" t="str">
        <f aca="false">_xlfn.CONCAT(B7,Q7)</f>
        <v>96861703002-2</v>
      </c>
      <c r="AE7" s="62" t="n">
        <f aca="false">AC7/W7</f>
        <v>5632.7275046814</v>
      </c>
      <c r="AF7" s="17" t="n">
        <f aca="false">IF(E7="USA",Y7/V7,IF(E7="CANADA",Y7/V7,(Y7/V7)/2.20462))</f>
        <v>2.63809587900752</v>
      </c>
      <c r="AG7" s="18" t="n">
        <f aca="false">Y7/W7</f>
        <v>5.81599893677756</v>
      </c>
      <c r="AH7" s="63" t="n">
        <f aca="false">IF(R7&lt;&gt;"",R7,"")</f>
        <v>940.28</v>
      </c>
      <c r="AI7" s="5" t="n">
        <f aca="false">W7</f>
        <v>4529.626</v>
      </c>
      <c r="AJ7" s="64" t="str">
        <f aca="false">IF(Q7&lt;&gt;"",Q7,"")</f>
        <v>61703002-2</v>
      </c>
      <c r="AK7" s="10" t="n">
        <v>244</v>
      </c>
      <c r="AL7" s="1" t="n">
        <f aca="false">AI7/AK7</f>
        <v>18.5640409836066</v>
      </c>
      <c r="AM7" s="10" t="n">
        <f aca="false">0</f>
        <v>0</v>
      </c>
      <c r="AN7" s="10" t="n">
        <f aca="false">AK7-AM7</f>
        <v>244</v>
      </c>
      <c r="AO7" s="19" t="n">
        <f aca="false">AN7*AL7</f>
        <v>4529.626</v>
      </c>
      <c r="AP7" s="19" t="str">
        <f aca="false">+J7</f>
        <v>3) STOCK</v>
      </c>
    </row>
    <row r="8" customFormat="false" ht="16.4" hidden="false" customHeight="false" outlineLevel="0" collapsed="false">
      <c r="A8" s="1" t="s">
        <v>42</v>
      </c>
      <c r="B8" s="2" t="n">
        <v>973</v>
      </c>
      <c r="C8" s="54" t="str">
        <f aca="false">VLOOKUP($B8,[1]SKU!$A$2:$H$1048576,2,FALSE())</f>
        <v>ABASTERO</v>
      </c>
      <c r="D8" s="3" t="str">
        <f aca="false">VLOOKUP($B8,[1]SKU!$A$2:$H$1048576,3,FALSE())</f>
        <v>VACUNO</v>
      </c>
      <c r="E8" s="3" t="str">
        <f aca="false">VLOOKUP($B8,[1]SKU!$A$2:$H$1048576,4,FALSE())</f>
        <v>BRASIL</v>
      </c>
      <c r="F8" s="3" t="str">
        <f aca="false">VLOOKUP($B8,[1]SKU!$A$2:$H$1048576,5,FALSE())</f>
        <v>FRIBOI</v>
      </c>
      <c r="G8" s="3" t="str">
        <f aca="false">VLOOKUP($B8,[1]SKU!$A$2:$H$1048576,6,FALSE())</f>
        <v>ENFRIADO</v>
      </c>
      <c r="H8" s="55" t="str">
        <f aca="false">VLOOKUP($B8,[1]SKU!$A$2:$H$1048576,7,FALSE())</f>
        <v>V</v>
      </c>
      <c r="I8" s="55" t="str">
        <f aca="false">VLOOKUP($B8,[1]SKU!$A$2:$H$1048576,8,FALSE())</f>
        <v>1PC/B - 8-25B/C</v>
      </c>
      <c r="J8" s="3" t="s">
        <v>44</v>
      </c>
      <c r="K8" s="5" t="n">
        <f aca="false">AO8</f>
        <v>1616.833</v>
      </c>
      <c r="L8" s="6" t="n">
        <f aca="false">+AE8</f>
        <v>5632.72809832555</v>
      </c>
      <c r="M8" s="56" t="n">
        <v>45921</v>
      </c>
      <c r="N8" s="57" t="n">
        <f aca="false">+K8*L8</f>
        <v>9107180.6694</v>
      </c>
      <c r="O8" s="58" t="n">
        <f aca="false">+L8/(1-0.03)</f>
        <v>5806.93618384078</v>
      </c>
      <c r="P8" s="58" t="n">
        <f aca="false">+L8/(1-0.07)</f>
        <v>6056.69687991995</v>
      </c>
      <c r="Q8" s="59" t="s">
        <v>48</v>
      </c>
      <c r="R8" s="1" t="n">
        <v>940.28</v>
      </c>
      <c r="S8" s="60" t="n">
        <v>45839</v>
      </c>
      <c r="T8" s="10" t="n">
        <f aca="false">+AN8</f>
        <v>73</v>
      </c>
      <c r="U8" s="11" t="s">
        <v>49</v>
      </c>
      <c r="V8" s="12" t="n">
        <v>1616.833</v>
      </c>
      <c r="W8" s="12" t="n">
        <f aca="false">IF(E8="canada",V8/2.20462,IF(E8="usa",V8/2.20462,V8))</f>
        <v>1616.833</v>
      </c>
      <c r="X8" s="13" t="n">
        <f aca="false">SUM(W8)/SUM($W$6:$W$13)</f>
        <v>0.0673407882884731</v>
      </c>
      <c r="Y8" s="14" t="n">
        <v>9403.5</v>
      </c>
      <c r="Z8" s="15" t="n">
        <f aca="false">Y8*AH8</f>
        <v>8841922.98</v>
      </c>
      <c r="AA8" s="15" t="n">
        <f aca="false">Z8/W8</f>
        <v>5468.66805662675</v>
      </c>
      <c r="AB8" s="61" t="n">
        <f aca="false">VLOOKUP(_xlfn.CONCAT(D8,E8),[1]INTERNACIÓN!$M$5:$N$1048576,2,FALSE())*Z8</f>
        <v>265257.6894</v>
      </c>
      <c r="AC8" s="62" t="n">
        <f aca="false">Z8+AB8</f>
        <v>9107180.6694</v>
      </c>
      <c r="AD8" s="16" t="str">
        <f aca="false">_xlfn.CONCAT(B8,Q8)</f>
        <v>97361703002-2</v>
      </c>
      <c r="AE8" s="62" t="n">
        <f aca="false">AC8/W8</f>
        <v>5632.72809832555</v>
      </c>
      <c r="AF8" s="17" t="n">
        <f aca="false">IF(E8="USA",Y8/V8,IF(E8="CANADA",Y8/V8,(Y8/V8)/2.20462))</f>
        <v>2.6380961570416</v>
      </c>
      <c r="AG8" s="18" t="n">
        <f aca="false">Y8/W8</f>
        <v>5.81599954973705</v>
      </c>
      <c r="AH8" s="63" t="n">
        <f aca="false">IF(R8&lt;&gt;"",R8,"")</f>
        <v>940.28</v>
      </c>
      <c r="AI8" s="5" t="n">
        <f aca="false">W8</f>
        <v>1616.833</v>
      </c>
      <c r="AJ8" s="64" t="str">
        <f aca="false">IF(Q8&lt;&gt;"",Q8,"")</f>
        <v>61703002-2</v>
      </c>
      <c r="AK8" s="10" t="n">
        <v>73</v>
      </c>
      <c r="AL8" s="1" t="n">
        <f aca="false">AI8/AK8</f>
        <v>22.148397260274</v>
      </c>
      <c r="AM8" s="10" t="n">
        <f aca="false">0</f>
        <v>0</v>
      </c>
      <c r="AN8" s="10" t="n">
        <f aca="false">AK8-AM8</f>
        <v>73</v>
      </c>
      <c r="AO8" s="19" t="n">
        <f aca="false">AN8*AL8</f>
        <v>1616.833</v>
      </c>
      <c r="AP8" s="19" t="str">
        <f aca="false">+J8</f>
        <v>3) STOCK</v>
      </c>
    </row>
    <row r="9" customFormat="false" ht="16.4" hidden="false" customHeight="false" outlineLevel="0" collapsed="false">
      <c r="A9" s="1" t="s">
        <v>42</v>
      </c>
      <c r="B9" s="2" t="n">
        <v>974</v>
      </c>
      <c r="C9" s="54" t="str">
        <f aca="false">VLOOKUP($B9,[1]SKU!$A$2:$H$1048576,2,FALSE())</f>
        <v>CHOCLILLO</v>
      </c>
      <c r="D9" s="3" t="str">
        <f aca="false">VLOOKUP($B9,[1]SKU!$A$2:$H$1048576,3,FALSE())</f>
        <v>VACUNO</v>
      </c>
      <c r="E9" s="3" t="str">
        <f aca="false">VLOOKUP($B9,[1]SKU!$A$2:$H$1048576,4,FALSE())</f>
        <v>BRASIL</v>
      </c>
      <c r="F9" s="3" t="str">
        <f aca="false">VLOOKUP($B9,[1]SKU!$A$2:$H$1048576,5,FALSE())</f>
        <v>FRIBOI</v>
      </c>
      <c r="G9" s="3" t="str">
        <f aca="false">VLOOKUP($B9,[1]SKU!$A$2:$H$1048576,6,FALSE())</f>
        <v>ENFRIADO</v>
      </c>
      <c r="H9" s="55" t="str">
        <f aca="false">VLOOKUP($B9,[1]SKU!$A$2:$H$1048576,7,FALSE())</f>
        <v>V</v>
      </c>
      <c r="I9" s="55" t="str">
        <f aca="false">VLOOKUP($B9,[1]SKU!$A$2:$H$1048576,8,FALSE())</f>
        <v>1PC/B - 8-28B/C</v>
      </c>
      <c r="J9" s="3" t="s">
        <v>44</v>
      </c>
      <c r="K9" s="5" t="n">
        <f aca="false">AO9</f>
        <v>1434.38</v>
      </c>
      <c r="L9" s="6" t="n">
        <f aca="false">+AE9</f>
        <v>5632.72577959815</v>
      </c>
      <c r="M9" s="56" t="n">
        <v>45921</v>
      </c>
      <c r="N9" s="57" t="n">
        <f aca="false">+K9*L9</f>
        <v>8079469.20374</v>
      </c>
      <c r="O9" s="58" t="n">
        <f aca="false">+L9/(1-0.03)</f>
        <v>5806.93379340016</v>
      </c>
      <c r="P9" s="58" t="n">
        <f aca="false">+L9/(1-0.07)</f>
        <v>6056.69438666468</v>
      </c>
      <c r="Q9" s="59" t="s">
        <v>48</v>
      </c>
      <c r="R9" s="1" t="n">
        <v>940.28</v>
      </c>
      <c r="S9" s="60" t="n">
        <v>45839</v>
      </c>
      <c r="T9" s="10" t="n">
        <f aca="false">+AN9</f>
        <v>68</v>
      </c>
      <c r="U9" s="11" t="s">
        <v>49</v>
      </c>
      <c r="V9" s="12" t="n">
        <v>1434.38</v>
      </c>
      <c r="W9" s="12" t="n">
        <f aca="false">IF(E9="canada",V9/2.20462,IF(E9="usa",V9/2.20462,V9))</f>
        <v>1434.38</v>
      </c>
      <c r="X9" s="13" t="n">
        <f aca="false">SUM(W9)/SUM($W$6:$W$13)</f>
        <v>0.0597416553875509</v>
      </c>
      <c r="Y9" s="14" t="n">
        <v>8342.35</v>
      </c>
      <c r="Z9" s="15" t="n">
        <f aca="false">Y9*AH9</f>
        <v>7844144.858</v>
      </c>
      <c r="AA9" s="15" t="n">
        <f aca="false">Z9/W9</f>
        <v>5468.6658054351</v>
      </c>
      <c r="AB9" s="61" t="n">
        <f aca="false">VLOOKUP(_xlfn.CONCAT(D9,E9),[1]INTERNACIÓN!$M$5:$N$1048576,2,FALSE())*Z9</f>
        <v>235324.34574</v>
      </c>
      <c r="AC9" s="62" t="n">
        <f aca="false">Z9+AB9</f>
        <v>8079469.20374</v>
      </c>
      <c r="AD9" s="16" t="str">
        <f aca="false">_xlfn.CONCAT(B9,Q9)</f>
        <v>97461703002-2</v>
      </c>
      <c r="AE9" s="62" t="n">
        <f aca="false">AC9/W9</f>
        <v>5632.72577959815</v>
      </c>
      <c r="AF9" s="17" t="n">
        <f aca="false">IF(E9="USA",Y9/V9,IF(E9="CANADA",Y9/V9,(Y9/V9)/2.20462))</f>
        <v>2.63809507106235</v>
      </c>
      <c r="AG9" s="18" t="n">
        <f aca="false">Y9/W9</f>
        <v>5.81599715556547</v>
      </c>
      <c r="AH9" s="63" t="n">
        <f aca="false">IF(R9&lt;&gt;"",R9,"")</f>
        <v>940.28</v>
      </c>
      <c r="AI9" s="5" t="n">
        <f aca="false">W9</f>
        <v>1434.38</v>
      </c>
      <c r="AJ9" s="64" t="str">
        <f aca="false">IF(Q9&lt;&gt;"",Q9,"")</f>
        <v>61703002-2</v>
      </c>
      <c r="AK9" s="10" t="n">
        <v>68</v>
      </c>
      <c r="AL9" s="1" t="n">
        <f aca="false">AI9/AK9</f>
        <v>21.0938235294118</v>
      </c>
      <c r="AM9" s="10" t="n">
        <f aca="false">0</f>
        <v>0</v>
      </c>
      <c r="AN9" s="10" t="n">
        <f aca="false">AK9-AM9</f>
        <v>68</v>
      </c>
      <c r="AO9" s="19" t="n">
        <f aca="false">AN9*AL9</f>
        <v>1434.38</v>
      </c>
      <c r="AP9" s="19" t="str">
        <f aca="false">+J9</f>
        <v>3) STOCK</v>
      </c>
    </row>
    <row r="10" customFormat="false" ht="16.4" hidden="false" customHeight="false" outlineLevel="0" collapsed="false">
      <c r="A10" s="1" t="s">
        <v>42</v>
      </c>
      <c r="B10" s="2" t="n">
        <v>975</v>
      </c>
      <c r="C10" s="54" t="str">
        <f aca="false">VLOOKUP($B10,[1]SKU!$A$2:$H$1048576,2,FALSE())</f>
        <v>PUNTA PALETA</v>
      </c>
      <c r="D10" s="3" t="str">
        <f aca="false">VLOOKUP($B10,[1]SKU!$A$2:$H$1048576,3,FALSE())</f>
        <v>VACUNO</v>
      </c>
      <c r="E10" s="3" t="str">
        <f aca="false">VLOOKUP($B10,[1]SKU!$A$2:$H$1048576,4,FALSE())</f>
        <v>BRASIL</v>
      </c>
      <c r="F10" s="3" t="str">
        <f aca="false">VLOOKUP($B10,[1]SKU!$A$2:$H$1048576,5,FALSE())</f>
        <v>FRIBOI</v>
      </c>
      <c r="G10" s="3" t="str">
        <f aca="false">VLOOKUP($B10,[1]SKU!$A$2:$H$1048576,6,FALSE())</f>
        <v>ENFRIADO</v>
      </c>
      <c r="H10" s="55" t="str">
        <f aca="false">VLOOKUP($B10,[1]SKU!$A$2:$H$1048576,7,FALSE())</f>
        <v>V</v>
      </c>
      <c r="I10" s="55" t="str">
        <f aca="false">VLOOKUP($B10,[1]SKU!$A$2:$H$1048576,8,FALSE())</f>
        <v>1PC/B - 8-25B/C</v>
      </c>
      <c r="J10" s="3" t="s">
        <v>44</v>
      </c>
      <c r="K10" s="5" t="n">
        <f aca="false">AO10</f>
        <v>1988.546</v>
      </c>
      <c r="L10" s="6" t="n">
        <f aca="false">+AE10</f>
        <v>5632.72681224975</v>
      </c>
      <c r="M10" s="56" t="n">
        <v>45921</v>
      </c>
      <c r="N10" s="57" t="n">
        <f aca="false">+K10*L10</f>
        <v>11200936.371592</v>
      </c>
      <c r="O10" s="58" t="n">
        <f aca="false">+L10/(1-0.03)</f>
        <v>5806.93485798944</v>
      </c>
      <c r="P10" s="58" t="n">
        <f aca="false">+L10/(1-0.07)</f>
        <v>6056.69549704275</v>
      </c>
      <c r="Q10" s="59" t="s">
        <v>48</v>
      </c>
      <c r="R10" s="1" t="n">
        <v>940.28</v>
      </c>
      <c r="S10" s="60" t="n">
        <v>45839</v>
      </c>
      <c r="T10" s="10" t="n">
        <f aca="false">+AN10</f>
        <v>95</v>
      </c>
      <c r="U10" s="11" t="s">
        <v>49</v>
      </c>
      <c r="V10" s="12" t="n">
        <v>1988.546</v>
      </c>
      <c r="W10" s="12" t="n">
        <f aca="false">IF(E10="canada",V10/2.20462,IF(E10="usa",V10/2.20462,V10))</f>
        <v>1988.546</v>
      </c>
      <c r="X10" s="13" t="n">
        <f aca="false">SUM(W10)/SUM($W$6:$W$13)</f>
        <v>0.0828225643513523</v>
      </c>
      <c r="Y10" s="14" t="n">
        <v>11565.38</v>
      </c>
      <c r="Z10" s="15" t="n">
        <f aca="false">Y10*AH10</f>
        <v>10874695.5064</v>
      </c>
      <c r="AA10" s="15" t="n">
        <f aca="false">Z10/W10</f>
        <v>5468.66680800947</v>
      </c>
      <c r="AB10" s="61" t="n">
        <f aca="false">VLOOKUP(_xlfn.CONCAT(D10,E10),[1]INTERNACIÓN!$M$5:$N$1048576,2,FALSE())*Z10</f>
        <v>326240.865192</v>
      </c>
      <c r="AC10" s="62" t="n">
        <f aca="false">Z10+AB10</f>
        <v>11200936.371592</v>
      </c>
      <c r="AD10" s="16" t="str">
        <f aca="false">_xlfn.CONCAT(B10,Q10)</f>
        <v>97561703002-2</v>
      </c>
      <c r="AE10" s="62" t="n">
        <f aca="false">AC10/W10</f>
        <v>5632.72681224975</v>
      </c>
      <c r="AF10" s="17" t="n">
        <f aca="false">IF(E10="USA",Y10/V10,IF(E10="CANADA",Y10/V10,(Y10/V10)/2.20462))</f>
        <v>2.63809555470618</v>
      </c>
      <c r="AG10" s="18" t="n">
        <f aca="false">Y10/W10</f>
        <v>5.81599822181634</v>
      </c>
      <c r="AH10" s="63" t="n">
        <f aca="false">IF(R10&lt;&gt;"",R10,"")</f>
        <v>940.28</v>
      </c>
      <c r="AI10" s="5" t="n">
        <f aca="false">W10</f>
        <v>1988.546</v>
      </c>
      <c r="AJ10" s="64" t="str">
        <f aca="false">IF(Q10&lt;&gt;"",Q10,"")</f>
        <v>61703002-2</v>
      </c>
      <c r="AK10" s="10" t="n">
        <v>95</v>
      </c>
      <c r="AL10" s="1" t="n">
        <f aca="false">AI10/AK10</f>
        <v>20.9320631578947</v>
      </c>
      <c r="AM10" s="10" t="n">
        <f aca="false">0</f>
        <v>0</v>
      </c>
      <c r="AN10" s="10" t="n">
        <f aca="false">AK10-AM10</f>
        <v>95</v>
      </c>
      <c r="AO10" s="19" t="n">
        <f aca="false">AN10*AL10</f>
        <v>1988.546</v>
      </c>
      <c r="AP10" s="19" t="str">
        <f aca="false">+J10</f>
        <v>3) STOCK</v>
      </c>
    </row>
    <row r="11" customFormat="false" ht="16.4" hidden="false" customHeight="false" outlineLevel="0" collapsed="false">
      <c r="A11" s="1" t="s">
        <v>42</v>
      </c>
      <c r="B11" s="2" t="n">
        <v>976</v>
      </c>
      <c r="C11" s="54" t="str">
        <f aca="false">VLOOKUP($B11,[1]SKU!$A$2:$H$1048576,2,FALSE())</f>
        <v>SOBRECOSTILLA</v>
      </c>
      <c r="D11" s="3" t="str">
        <f aca="false">VLOOKUP($B11,[1]SKU!$A$2:$H$1048576,3,FALSE())</f>
        <v>VACUNO</v>
      </c>
      <c r="E11" s="3" t="str">
        <f aca="false">VLOOKUP($B11,[1]SKU!$A$2:$H$1048576,4,FALSE())</f>
        <v>BRASIL</v>
      </c>
      <c r="F11" s="3" t="str">
        <f aca="false">VLOOKUP($B11,[1]SKU!$A$2:$H$1048576,5,FALSE())</f>
        <v>FRIBOI</v>
      </c>
      <c r="G11" s="3" t="str">
        <f aca="false">VLOOKUP($B11,[1]SKU!$A$2:$H$1048576,6,FALSE())</f>
        <v>ENFRIADO</v>
      </c>
      <c r="H11" s="55" t="str">
        <f aca="false">VLOOKUP($B11,[1]SKU!$A$2:$H$1048576,7,FALSE())</f>
        <v>V</v>
      </c>
      <c r="I11" s="55" t="str">
        <f aca="false">VLOOKUP($B11,[1]SKU!$A$2:$H$1048576,8,FALSE())</f>
        <v>1PC/B - 3-20B/C</v>
      </c>
      <c r="J11" s="3" t="s">
        <v>44</v>
      </c>
      <c r="K11" s="5" t="n">
        <f aca="false">AO11</f>
        <v>5231.138</v>
      </c>
      <c r="L11" s="6" t="n">
        <f aca="false">+AE11</f>
        <v>5632.72879211369</v>
      </c>
      <c r="M11" s="56" t="n">
        <v>45921</v>
      </c>
      <c r="N11" s="57" t="n">
        <f aca="false">+K11*L11</f>
        <v>29465581.62812</v>
      </c>
      <c r="O11" s="58" t="n">
        <f aca="false">+L11/(1-0.03)</f>
        <v>5806.93689908627</v>
      </c>
      <c r="P11" s="58" t="n">
        <f aca="false">+L11/(1-0.07)</f>
        <v>6056.69762592869</v>
      </c>
      <c r="Q11" s="59" t="s">
        <v>48</v>
      </c>
      <c r="R11" s="1" t="n">
        <v>940.28</v>
      </c>
      <c r="S11" s="60" t="n">
        <v>45839</v>
      </c>
      <c r="T11" s="10" t="n">
        <f aca="false">+AN11</f>
        <v>273</v>
      </c>
      <c r="U11" s="11" t="s">
        <v>49</v>
      </c>
      <c r="V11" s="12" t="n">
        <v>5231.138</v>
      </c>
      <c r="W11" s="12" t="n">
        <f aca="false">IF(E11="canada",V11/2.20462,IF(E11="usa",V11/2.20462,V11))</f>
        <v>5231.138</v>
      </c>
      <c r="X11" s="13" t="n">
        <f aca="false">SUM(W11)/SUM($W$6:$W$13)</f>
        <v>0.217875907138082</v>
      </c>
      <c r="Y11" s="14" t="n">
        <v>30424.3</v>
      </c>
      <c r="Z11" s="15" t="n">
        <f aca="false">Y11*AH11</f>
        <v>28607360.804</v>
      </c>
      <c r="AA11" s="15" t="n">
        <f aca="false">Z11/W11</f>
        <v>5468.66873020746</v>
      </c>
      <c r="AB11" s="61" t="n">
        <f aca="false">VLOOKUP(_xlfn.CONCAT(D11,E11),[1]INTERNACIÓN!$M$5:$N$1048576,2,FALSE())*Z11</f>
        <v>858220.82412</v>
      </c>
      <c r="AC11" s="62" t="n">
        <f aca="false">Z11+AB11</f>
        <v>29465581.62812</v>
      </c>
      <c r="AD11" s="16" t="str">
        <f aca="false">_xlfn.CONCAT(B11,Q11)</f>
        <v>97661703002-2</v>
      </c>
      <c r="AE11" s="62" t="n">
        <f aca="false">AC11/W11</f>
        <v>5632.72879211369</v>
      </c>
      <c r="AF11" s="17" t="n">
        <f aca="false">IF(E11="USA",Y11/V11,IF(E11="CANADA",Y11/V11,(Y11/V11)/2.20462))</f>
        <v>2.63809648197825</v>
      </c>
      <c r="AG11" s="18" t="n">
        <f aca="false">Y11/W11</f>
        <v>5.81600026609889</v>
      </c>
      <c r="AH11" s="63" t="n">
        <f aca="false">IF(R11&lt;&gt;"",R11,"")</f>
        <v>940.28</v>
      </c>
      <c r="AI11" s="5" t="n">
        <f aca="false">W11</f>
        <v>5231.138</v>
      </c>
      <c r="AJ11" s="64" t="str">
        <f aca="false">IF(Q11&lt;&gt;"",Q11,"")</f>
        <v>61703002-2</v>
      </c>
      <c r="AK11" s="10" t="n">
        <v>273</v>
      </c>
      <c r="AL11" s="1" t="n">
        <f aca="false">AI11/AK11</f>
        <v>19.1616776556777</v>
      </c>
      <c r="AM11" s="10" t="n">
        <f aca="false">0</f>
        <v>0</v>
      </c>
      <c r="AN11" s="10" t="n">
        <f aca="false">AK11-AM11</f>
        <v>273</v>
      </c>
      <c r="AO11" s="19" t="n">
        <f aca="false">AN11*AL11</f>
        <v>5231.138</v>
      </c>
      <c r="AP11" s="19" t="str">
        <f aca="false">+J11</f>
        <v>3) STOCK</v>
      </c>
    </row>
    <row r="12" customFormat="false" ht="16.4" hidden="false" customHeight="false" outlineLevel="0" collapsed="false">
      <c r="A12" s="1" t="s">
        <v>42</v>
      </c>
      <c r="B12" s="2" t="n">
        <v>977</v>
      </c>
      <c r="C12" s="54" t="str">
        <f aca="false">VLOOKUP($B12,[1]SKU!$A$2:$H$1048576,2,FALSE())</f>
        <v>ASADO DEL CARNICERO</v>
      </c>
      <c r="D12" s="3" t="str">
        <f aca="false">VLOOKUP($B12,[1]SKU!$A$2:$H$1048576,3,FALSE())</f>
        <v>VACUNO</v>
      </c>
      <c r="E12" s="3" t="str">
        <f aca="false">VLOOKUP($B12,[1]SKU!$A$2:$H$1048576,4,FALSE())</f>
        <v>BRASIL</v>
      </c>
      <c r="F12" s="3" t="str">
        <f aca="false">VLOOKUP($B12,[1]SKU!$A$2:$H$1048576,5,FALSE())</f>
        <v>FRIBOI</v>
      </c>
      <c r="G12" s="3" t="str">
        <f aca="false">VLOOKUP($B12,[1]SKU!$A$2:$H$1048576,6,FALSE())</f>
        <v>ENFRIADO</v>
      </c>
      <c r="H12" s="55" t="str">
        <f aca="false">VLOOKUP($B12,[1]SKU!$A$2:$H$1048576,7,FALSE())</f>
        <v>V</v>
      </c>
      <c r="I12" s="55" t="str">
        <f aca="false">VLOOKUP($B12,[1]SKU!$A$2:$H$1048576,8,FALSE())</f>
        <v>1PC/B - 6-30B/C</v>
      </c>
      <c r="J12" s="3" t="s">
        <v>44</v>
      </c>
      <c r="K12" s="5" t="n">
        <f aca="false">AO12</f>
        <v>1728.79</v>
      </c>
      <c r="L12" s="6" t="n">
        <f aca="false">+AE12</f>
        <v>5632.72705544109</v>
      </c>
      <c r="M12" s="56" t="n">
        <v>45921</v>
      </c>
      <c r="N12" s="57" t="n">
        <f aca="false">+K12*L12</f>
        <v>9737802.206176</v>
      </c>
      <c r="O12" s="58" t="n">
        <f aca="false">+L12/(1-0.03)</f>
        <v>5806.93510870215</v>
      </c>
      <c r="P12" s="58" t="n">
        <f aca="false">+L12/(1-0.07)</f>
        <v>6056.69575853881</v>
      </c>
      <c r="Q12" s="59" t="s">
        <v>48</v>
      </c>
      <c r="R12" s="1" t="n">
        <v>940.28</v>
      </c>
      <c r="S12" s="60" t="n">
        <v>45839</v>
      </c>
      <c r="T12" s="10" t="n">
        <f aca="false">+AN12</f>
        <v>82</v>
      </c>
      <c r="U12" s="11" t="s">
        <v>49</v>
      </c>
      <c r="V12" s="12" t="n">
        <v>1728.79</v>
      </c>
      <c r="W12" s="12" t="n">
        <f aca="false">IF(E12="canada",V12/2.20462,IF(E12="usa",V12/2.20462,V12))</f>
        <v>1728.79</v>
      </c>
      <c r="X12" s="13" t="n">
        <f aca="false">SUM(W12)/SUM($W$6:$W$13)</f>
        <v>0.072003776138432</v>
      </c>
      <c r="Y12" s="14" t="n">
        <v>10054.64</v>
      </c>
      <c r="Z12" s="15" t="n">
        <f aca="false">Y12*AH12</f>
        <v>9454176.8992</v>
      </c>
      <c r="AA12" s="15" t="n">
        <f aca="false">Z12/W12</f>
        <v>5468.66704411756</v>
      </c>
      <c r="AB12" s="61" t="n">
        <f aca="false">VLOOKUP(_xlfn.CONCAT(D12,E12),[1]INTERNACIÓN!$M$5:$N$1048576,2,FALSE())*Z12</f>
        <v>283625.306976</v>
      </c>
      <c r="AC12" s="62" t="n">
        <f aca="false">Z12+AB12</f>
        <v>9737802.206176</v>
      </c>
      <c r="AD12" s="16" t="str">
        <f aca="false">_xlfn.CONCAT(B12,Q12)</f>
        <v>97761703002-2</v>
      </c>
      <c r="AE12" s="62" t="n">
        <f aca="false">AC12/W12</f>
        <v>5632.72705544109</v>
      </c>
      <c r="AF12" s="17" t="n">
        <f aca="false">IF(E12="USA",Y12/V12,IF(E12="CANADA",Y12/V12,(Y12/V12)/2.20462))</f>
        <v>2.63809566860519</v>
      </c>
      <c r="AG12" s="18" t="n">
        <f aca="false">Y12/W12</f>
        <v>5.81599847292037</v>
      </c>
      <c r="AH12" s="63" t="n">
        <f aca="false">IF(R12&lt;&gt;"",R12,"")</f>
        <v>940.28</v>
      </c>
      <c r="AI12" s="5" t="n">
        <f aca="false">W12</f>
        <v>1728.79</v>
      </c>
      <c r="AJ12" s="64" t="str">
        <f aca="false">IF(Q12&lt;&gt;"",Q12,"")</f>
        <v>61703002-2</v>
      </c>
      <c r="AK12" s="10" t="n">
        <v>82</v>
      </c>
      <c r="AL12" s="1" t="n">
        <f aca="false">AI12/AK12</f>
        <v>21.0828048780488</v>
      </c>
      <c r="AM12" s="10" t="n">
        <f aca="false">0</f>
        <v>0</v>
      </c>
      <c r="AN12" s="10" t="n">
        <f aca="false">AK12-AM12</f>
        <v>82</v>
      </c>
      <c r="AO12" s="19" t="n">
        <f aca="false">AN12*AL12</f>
        <v>1728.79</v>
      </c>
      <c r="AP12" s="19" t="str">
        <f aca="false">+J12</f>
        <v>3) STOCK</v>
      </c>
    </row>
    <row r="13" customFormat="false" ht="16.4" hidden="false" customHeight="false" outlineLevel="0" collapsed="false">
      <c r="A13" s="1" t="s">
        <v>42</v>
      </c>
      <c r="B13" s="2" t="n">
        <v>355789</v>
      </c>
      <c r="C13" s="54" t="str">
        <f aca="false">VLOOKUP($B13,[1]SKU!$A$2:$H$1048576,2,FALSE())</f>
        <v>LOMO VETADO</v>
      </c>
      <c r="D13" s="3" t="str">
        <f aca="false">VLOOKUP($B13,[1]SKU!$A$2:$H$1048576,3,FALSE())</f>
        <v>VACUNO</v>
      </c>
      <c r="E13" s="3" t="str">
        <f aca="false">VLOOKUP($B13,[1]SKU!$A$2:$H$1048576,4,FALSE())</f>
        <v>BRASIL</v>
      </c>
      <c r="F13" s="3" t="str">
        <f aca="false">VLOOKUP($B13,[1]SKU!$A$2:$H$1048576,5,FALSE())</f>
        <v>FRIBOI</v>
      </c>
      <c r="G13" s="3" t="str">
        <f aca="false">VLOOKUP($B13,[1]SKU!$A$2:$H$1048576,6,FALSE())</f>
        <v>ENFRIADO</v>
      </c>
      <c r="H13" s="55" t="str">
        <f aca="false">VLOOKUP($B13,[1]SKU!$A$2:$H$1048576,7,FALSE())</f>
        <v>V</v>
      </c>
      <c r="I13" s="55" t="str">
        <f aca="false">VLOOKUP($B13,[1]SKU!$A$2:$H$1048576,8,FALSE())</f>
        <v>1PC/B - 5-20B/C</v>
      </c>
      <c r="J13" s="3" t="s">
        <v>44</v>
      </c>
      <c r="K13" s="5" t="n">
        <f aca="false">AO13</f>
        <v>2805.36</v>
      </c>
      <c r="L13" s="6" t="n">
        <f aca="false">+AE13</f>
        <v>5632.72723634329</v>
      </c>
      <c r="M13" s="56" t="n">
        <v>45921</v>
      </c>
      <c r="N13" s="57" t="n">
        <f aca="false">+K13*L13</f>
        <v>15801827.679748</v>
      </c>
      <c r="O13" s="58" t="n">
        <f aca="false">+L13/(1-0.03)</f>
        <v>5806.93529519926</v>
      </c>
      <c r="P13" s="58" t="n">
        <f aca="false">+L13/(1-0.07)</f>
        <v>6056.6959530573</v>
      </c>
      <c r="Q13" s="59" t="s">
        <v>48</v>
      </c>
      <c r="R13" s="1" t="n">
        <v>940.28</v>
      </c>
      <c r="S13" s="60" t="n">
        <v>45839</v>
      </c>
      <c r="T13" s="10" t="n">
        <f aca="false">+AN13</f>
        <v>138</v>
      </c>
      <c r="U13" s="11" t="s">
        <v>49</v>
      </c>
      <c r="V13" s="12" t="n">
        <v>2805.36</v>
      </c>
      <c r="W13" s="12" t="n">
        <f aca="false">IF(E13="canada",V13/2.20462,IF(E13="usa",V13/2.20462,V13))</f>
        <v>2805.36</v>
      </c>
      <c r="X13" s="13" t="n">
        <f aca="false">SUM(W13)/SUM($W$6:$W$13)</f>
        <v>0.116842712780448</v>
      </c>
      <c r="Y13" s="14" t="n">
        <v>16315.97</v>
      </c>
      <c r="Z13" s="15" t="n">
        <f aca="false">Y13*AH13</f>
        <v>15341580.2716</v>
      </c>
      <c r="AA13" s="15" t="n">
        <f aca="false">Z13/W13</f>
        <v>5468.66721975076</v>
      </c>
      <c r="AB13" s="61" t="n">
        <f aca="false">VLOOKUP(_xlfn.CONCAT(D13,E13),[1]INTERNACIÓN!$M$5:$N$1048576,2,FALSE())*Z13</f>
        <v>460247.408148</v>
      </c>
      <c r="AC13" s="62" t="n">
        <f aca="false">Z13+AB13</f>
        <v>15801827.679748</v>
      </c>
      <c r="AD13" s="16" t="str">
        <f aca="false">_xlfn.CONCAT(B13,Q13)</f>
        <v>35578961703002-2</v>
      </c>
      <c r="AE13" s="62" t="n">
        <f aca="false">AC13/W13</f>
        <v>5632.72723634329</v>
      </c>
      <c r="AF13" s="17" t="n">
        <f aca="false">IF(E13="USA",Y13/V13,IF(E13="CANADA",Y13/V13,(Y13/V13)/2.20462))</f>
        <v>2.63809575333099</v>
      </c>
      <c r="AG13" s="18" t="n">
        <f aca="false">Y13/W13</f>
        <v>5.81599865970856</v>
      </c>
      <c r="AH13" s="63" t="n">
        <f aca="false">IF(R13&lt;&gt;"",R13,"")</f>
        <v>940.28</v>
      </c>
      <c r="AI13" s="1" t="n">
        <f aca="false">W13</f>
        <v>2805.36</v>
      </c>
      <c r="AJ13" s="64" t="str">
        <f aca="false">IF(Q13&lt;&gt;"",Q13,"")</f>
        <v>61703002-2</v>
      </c>
      <c r="AK13" s="10" t="n">
        <v>138</v>
      </c>
      <c r="AL13" s="1" t="n">
        <f aca="false">AI13/AK13</f>
        <v>20.3286956521739</v>
      </c>
      <c r="AM13" s="10" t="n">
        <f aca="false">0</f>
        <v>0</v>
      </c>
      <c r="AN13" s="10" t="n">
        <f aca="false">AK13-AM13</f>
        <v>138</v>
      </c>
      <c r="AO13" s="19" t="n">
        <f aca="false">AN13*AL13</f>
        <v>2805.36</v>
      </c>
      <c r="AP13" s="19" t="str">
        <f aca="false">+J13</f>
        <v>3) STOCK</v>
      </c>
    </row>
    <row r="14" customFormat="false" ht="16.4" hidden="false" customHeight="false" outlineLevel="0" collapsed="false">
      <c r="A14" s="1" t="s">
        <v>42</v>
      </c>
      <c r="B14" s="2" t="s">
        <v>50</v>
      </c>
      <c r="C14" s="54" t="str">
        <f aca="false">VLOOKUP($B14,[1]SKU!$A$2:$H$1048576,2,FALSE())</f>
        <v>COSTILLAR IWP</v>
      </c>
      <c r="D14" s="3" t="str">
        <f aca="false">VLOOKUP($B14,[1]SKU!$A$2:$H$1048576,3,FALSE())</f>
        <v>CERDO</v>
      </c>
      <c r="E14" s="3" t="str">
        <f aca="false">VLOOKUP($B14,[1]SKU!$A$2:$H$1048576,4,FALSE())</f>
        <v>BRASIL</v>
      </c>
      <c r="F14" s="3" t="str">
        <f aca="false">VLOOKUP($B14,[1]SKU!$A$2:$H$1048576,5,FALSE())</f>
        <v>SEARA</v>
      </c>
      <c r="G14" s="3" t="str">
        <f aca="false">VLOOKUP($B14,[1]SKU!$A$2:$H$1048576,6,FALSE())</f>
        <v>CONGELADO</v>
      </c>
      <c r="H14" s="55" t="str">
        <f aca="false">VLOOKUP($B14,[1]SKU!$A$2:$H$1048576,7,FALSE())</f>
        <v>-</v>
      </c>
      <c r="I14" s="55" t="str">
        <f aca="false">VLOOKUP($B14,[1]SKU!$A$2:$H$1048576,8,FALSE())</f>
        <v>1PC/B - 9-10B/C</v>
      </c>
      <c r="J14" s="3" t="s">
        <v>44</v>
      </c>
      <c r="K14" s="5" t="n">
        <f aca="false">AO14</f>
        <v>24451.08</v>
      </c>
      <c r="L14" s="6" t="n">
        <f aca="false">+AE14</f>
        <v>3227.04080002487</v>
      </c>
      <c r="M14" s="56" t="n">
        <v>46554</v>
      </c>
      <c r="N14" s="57" t="n">
        <f aca="false">+K14*L14</f>
        <v>78904632.764672</v>
      </c>
      <c r="O14" s="58" t="n">
        <f aca="false">+L14/(1-0.03)</f>
        <v>3326.84618559265</v>
      </c>
      <c r="P14" s="58" t="n">
        <f aca="false">+L14/(1-0.07)</f>
        <v>3469.93634411276</v>
      </c>
      <c r="Q14" s="59" t="n">
        <v>1265386</v>
      </c>
      <c r="R14" s="1" t="n">
        <v>940.28</v>
      </c>
      <c r="S14" s="60" t="n">
        <v>45839</v>
      </c>
      <c r="T14" s="10" t="n">
        <f aca="false">+AN14</f>
        <v>1365</v>
      </c>
      <c r="V14" s="12" t="n">
        <v>24451.08</v>
      </c>
      <c r="W14" s="12" t="n">
        <f aca="false">IF(E14="canada",V14/2.20462,IF(E14="usa",V14/2.20462,V14))</f>
        <v>24451.08</v>
      </c>
      <c r="X14" s="13" t="n">
        <f aca="false">W14/SUM($W$14)</f>
        <v>1</v>
      </c>
      <c r="Y14" s="14" t="n">
        <v>80688.56</v>
      </c>
      <c r="Z14" s="15" t="n">
        <f aca="false">Y14*AH14</f>
        <v>75869839.1968</v>
      </c>
      <c r="AA14" s="15" t="n">
        <f aca="false">Z14/W14</f>
        <v>3102.92384617776</v>
      </c>
      <c r="AB14" s="61" t="n">
        <f aca="false">VLOOKUP(_xlfn.CONCAT(D14,E14),[1]INTERNACIÓN!$M$5:$N$1048576,2,FALSE())*Z14</f>
        <v>3034793.567872</v>
      </c>
      <c r="AC14" s="62" t="n">
        <f aca="false">Z14+AB14</f>
        <v>78904632.764672</v>
      </c>
      <c r="AD14" s="16" t="str">
        <f aca="false">_xlfn.CONCAT(B14,Q14)</f>
        <v>SPA-281265386</v>
      </c>
      <c r="AE14" s="62" t="n">
        <f aca="false">AC14/W14</f>
        <v>3227.04080002487</v>
      </c>
      <c r="AF14" s="17" t="n">
        <f aca="false">IF(E14="USA",Y14/V14,IF(E14="CANADA",Y14/V14,(Y14/V14)/2.20462))</f>
        <v>1.49685652693346</v>
      </c>
      <c r="AG14" s="18" t="n">
        <f aca="false">Y14/W14</f>
        <v>3.29999983640804</v>
      </c>
      <c r="AH14" s="63" t="n">
        <f aca="false">IF(R14&lt;&gt;"",R14,"")</f>
        <v>940.28</v>
      </c>
      <c r="AI14" s="1" t="n">
        <f aca="false">W14</f>
        <v>24451.08</v>
      </c>
      <c r="AJ14" s="64" t="n">
        <f aca="false">IF(Q14&lt;&gt;"",Q14,"")</f>
        <v>1265386</v>
      </c>
      <c r="AK14" s="10" t="n">
        <v>1365</v>
      </c>
      <c r="AL14" s="1" t="n">
        <f aca="false">AI14/AK14</f>
        <v>17.9128791208791</v>
      </c>
      <c r="AM14" s="10" t="n">
        <f aca="false">0</f>
        <v>0</v>
      </c>
      <c r="AN14" s="10" t="n">
        <f aca="false">AK14-AM14</f>
        <v>1365</v>
      </c>
      <c r="AO14" s="19" t="n">
        <f aca="false">AN14*AL14</f>
        <v>24451.08</v>
      </c>
      <c r="AP14" s="19" t="str">
        <f aca="false">+J14</f>
        <v>3) STOCK</v>
      </c>
    </row>
    <row r="15" customFormat="false" ht="16.4" hidden="false" customHeight="false" outlineLevel="0" collapsed="false">
      <c r="A15" s="1" t="s">
        <v>42</v>
      </c>
      <c r="B15" s="2" t="s">
        <v>51</v>
      </c>
      <c r="C15" s="54" t="str">
        <f aca="false">VLOOKUP($B15,[1]SKU!$A$2:$H$1048576,2,FALSE())</f>
        <v>PUNTA DE GANSO</v>
      </c>
      <c r="D15" s="3" t="str">
        <f aca="false">VLOOKUP($B15,[1]SKU!$A$2:$H$1048576,3,FALSE())</f>
        <v>VACUNO</v>
      </c>
      <c r="E15" s="3" t="str">
        <f aca="false">VLOOKUP($B15,[1]SKU!$A$2:$H$1048576,4,FALSE())</f>
        <v>CANADA</v>
      </c>
      <c r="F15" s="3" t="str">
        <f aca="false">VLOOKUP($B15,[1]SKU!$A$2:$H$1048576,5,FALSE())</f>
        <v>BLUE RIBBON</v>
      </c>
      <c r="G15" s="3" t="str">
        <f aca="false">VLOOKUP($B15,[1]SKU!$A$2:$H$1048576,6,FALSE())</f>
        <v>ENFRIADO</v>
      </c>
      <c r="H15" s="55" t="str">
        <f aca="false">VLOOKUP($B15,[1]SKU!$A$2:$H$1048576,7,FALSE())</f>
        <v>AAA</v>
      </c>
      <c r="I15" s="55" t="str">
        <f aca="false">VLOOKUP($B15,[1]SKU!$A$2:$H$1048576,8,FALSE())</f>
        <v>1PC/B - 10B/C</v>
      </c>
      <c r="J15" s="3" t="s">
        <v>44</v>
      </c>
      <c r="K15" s="5" t="n">
        <f aca="false">AO15</f>
        <v>482.52</v>
      </c>
      <c r="L15" s="6" t="n">
        <f aca="false">+AE15</f>
        <v>15475.0874119208</v>
      </c>
      <c r="M15" s="56" t="n">
        <v>45923</v>
      </c>
      <c r="N15" s="57" t="n">
        <f aca="false">+K15*L15</f>
        <v>7467039.178</v>
      </c>
      <c r="O15" s="58" t="n">
        <f aca="false">+L15/(1-0.03)</f>
        <v>15953.6983628049</v>
      </c>
      <c r="P15" s="58" t="n">
        <f aca="false">+L15/(1-0.07)</f>
        <v>16639.8789375492</v>
      </c>
      <c r="Q15" s="59" t="n">
        <v>9091712385</v>
      </c>
      <c r="R15" s="65" t="n">
        <v>940</v>
      </c>
      <c r="S15" s="60" t="n">
        <v>45839</v>
      </c>
      <c r="T15" s="10" t="n">
        <f aca="false">+AN15</f>
        <v>26</v>
      </c>
      <c r="V15" s="12" t="n">
        <v>482.52</v>
      </c>
      <c r="W15" s="12" t="n">
        <v>482.52</v>
      </c>
      <c r="X15" s="13" t="n">
        <f aca="false">SUM(W15)/SUM($W$15:$W$20)</f>
        <v>0.184142636889588</v>
      </c>
      <c r="Y15" s="14" t="n">
        <v>7712.29</v>
      </c>
      <c r="Z15" s="15" t="n">
        <f aca="false">Y15*AH15</f>
        <v>7249552.6</v>
      </c>
      <c r="AA15" s="15" t="n">
        <f aca="false">Z15/W15</f>
        <v>15024.3567106027</v>
      </c>
      <c r="AB15" s="61" t="n">
        <f aca="false">VLOOKUP(_xlfn.CONCAT(D15,E15),[1]INTERNACIÓN!$M$5:$N$1048576,2,FALSE())*Z15</f>
        <v>217486.578</v>
      </c>
      <c r="AC15" s="62" t="n">
        <f aca="false">Z15+AB15</f>
        <v>7467039.178</v>
      </c>
      <c r="AD15" s="16" t="str">
        <f aca="false">_xlfn.CONCAT(B15,Q15)</f>
        <v>C4807AWFR9091712385</v>
      </c>
      <c r="AE15" s="62" t="n">
        <f aca="false">AC15/W15</f>
        <v>15475.0874119208</v>
      </c>
      <c r="AF15" s="17" t="n">
        <f aca="false">IF(E15="USA",Y15/V15,IF(E15="CANADA",Y15/V15,(Y15/V15)/2.20462))</f>
        <v>15.9833582027688</v>
      </c>
      <c r="AG15" s="18" t="n">
        <f aca="false">Y15/W15</f>
        <v>15.9833582027688</v>
      </c>
      <c r="AH15" s="63" t="n">
        <f aca="false">IF(R15&lt;&gt;"",R15,"")</f>
        <v>940</v>
      </c>
      <c r="AI15" s="5" t="n">
        <f aca="false">W15</f>
        <v>482.52</v>
      </c>
      <c r="AJ15" s="64" t="n">
        <f aca="false">IF(Q15&lt;&gt;"",Q15,"")</f>
        <v>9091712385</v>
      </c>
      <c r="AK15" s="10" t="n">
        <v>26</v>
      </c>
      <c r="AL15" s="1" t="n">
        <f aca="false">AI15/AK15</f>
        <v>18.5584615384615</v>
      </c>
      <c r="AM15" s="10" t="n">
        <f aca="false">0</f>
        <v>0</v>
      </c>
      <c r="AN15" s="10" t="n">
        <f aca="false">AK15-AM15</f>
        <v>26</v>
      </c>
      <c r="AO15" s="19" t="n">
        <f aca="false">AN15*AL15</f>
        <v>482.52</v>
      </c>
      <c r="AP15" s="19" t="str">
        <f aca="false">+J15</f>
        <v>3) STOCK</v>
      </c>
    </row>
    <row r="16" customFormat="false" ht="16.4" hidden="false" customHeight="false" outlineLevel="0" collapsed="false">
      <c r="A16" s="1" t="s">
        <v>42</v>
      </c>
      <c r="B16" s="2" t="s">
        <v>52</v>
      </c>
      <c r="C16" s="54" t="str">
        <f aca="false">VLOOKUP($B16,[1]SKU!$A$2:$H$1048576,2,FALSE())</f>
        <v>PUNTA PALETA</v>
      </c>
      <c r="D16" s="3" t="str">
        <f aca="false">VLOOKUP($B16,[1]SKU!$A$2:$H$1048576,3,FALSE())</f>
        <v>VACUNO</v>
      </c>
      <c r="E16" s="3" t="str">
        <f aca="false">VLOOKUP($B16,[1]SKU!$A$2:$H$1048576,4,FALSE())</f>
        <v>CANADA</v>
      </c>
      <c r="F16" s="3" t="str">
        <f aca="false">VLOOKUP($B16,[1]SKU!$A$2:$H$1048576,5,FALSE())</f>
        <v>BLUE RIBBON</v>
      </c>
      <c r="G16" s="3" t="str">
        <f aca="false">VLOOKUP($B16,[1]SKU!$A$2:$H$1048576,6,FALSE())</f>
        <v>ENFRIADO</v>
      </c>
      <c r="H16" s="55" t="str">
        <f aca="false">VLOOKUP($B16,[1]SKU!$A$2:$H$1048576,7,FALSE())</f>
        <v>AAA</v>
      </c>
      <c r="I16" s="55" t="str">
        <f aca="false">VLOOKUP($B16,[1]SKU!$A$2:$H$1048576,8,FALSE())</f>
        <v>4PC/B - 12B/C</v>
      </c>
      <c r="J16" s="3" t="s">
        <v>44</v>
      </c>
      <c r="K16" s="5" t="n">
        <f aca="false">AO16</f>
        <v>274.35</v>
      </c>
      <c r="L16" s="6" t="n">
        <f aca="false">+AE16</f>
        <v>17289.4016694004</v>
      </c>
      <c r="M16" s="56" t="n">
        <v>45923</v>
      </c>
      <c r="N16" s="57" t="n">
        <f aca="false">+K16*L16</f>
        <v>4743347.348</v>
      </c>
      <c r="O16" s="58" t="n">
        <f aca="false">+L16/(1-0.03)</f>
        <v>17824.1254323715</v>
      </c>
      <c r="P16" s="58" t="n">
        <f aca="false">+L16/(1-0.07)</f>
        <v>18590.7544832262</v>
      </c>
      <c r="Q16" s="59" t="n">
        <v>9091712385</v>
      </c>
      <c r="R16" s="65" t="n">
        <v>940</v>
      </c>
      <c r="S16" s="60" t="n">
        <v>45839</v>
      </c>
      <c r="T16" s="10" t="n">
        <f aca="false">+AN16</f>
        <v>14</v>
      </c>
      <c r="V16" s="12" t="n">
        <v>274.35</v>
      </c>
      <c r="W16" s="12" t="n">
        <v>274.35</v>
      </c>
      <c r="X16" s="13" t="n">
        <f aca="false">SUM(W16)/SUM($W$15:$W$20)</f>
        <v>0.104699354287197</v>
      </c>
      <c r="Y16" s="14" t="n">
        <v>4899.14</v>
      </c>
      <c r="Z16" s="15" t="n">
        <f aca="false">Y16*AH16</f>
        <v>4605191.6</v>
      </c>
      <c r="AA16" s="15" t="n">
        <f aca="false">Z16/W16</f>
        <v>16785.8268634955</v>
      </c>
      <c r="AB16" s="61" t="n">
        <f aca="false">VLOOKUP(_xlfn.CONCAT(D16,E16),[1]INTERNACIÓN!$M$5:$N$1048576,2,FALSE())*Z16</f>
        <v>138155.748</v>
      </c>
      <c r="AC16" s="62" t="n">
        <f aca="false">Z16+AB16</f>
        <v>4743347.348</v>
      </c>
      <c r="AD16" s="16" t="str">
        <f aca="false">_xlfn.CONCAT(B16,Q16)</f>
        <v>C1807AWFR9091712385</v>
      </c>
      <c r="AE16" s="62" t="n">
        <f aca="false">AC16/W16</f>
        <v>17289.4016694004</v>
      </c>
      <c r="AF16" s="17" t="n">
        <f aca="false">IF(E16="USA",Y16/V16,IF(E16="CANADA",Y16/V16,(Y16/V16)/2.20462))</f>
        <v>17.8572626207399</v>
      </c>
      <c r="AG16" s="18" t="n">
        <f aca="false">Y16/W16</f>
        <v>17.8572626207399</v>
      </c>
      <c r="AH16" s="63" t="n">
        <f aca="false">IF(R16&lt;&gt;"",R16,"")</f>
        <v>940</v>
      </c>
      <c r="AI16" s="5" t="n">
        <f aca="false">W16</f>
        <v>274.35</v>
      </c>
      <c r="AJ16" s="64" t="n">
        <f aca="false">IF(Q16&lt;&gt;"",Q16,"")</f>
        <v>9091712385</v>
      </c>
      <c r="AK16" s="10" t="n">
        <v>14</v>
      </c>
      <c r="AL16" s="1" t="n">
        <f aca="false">AI16/AK16</f>
        <v>19.5964285714286</v>
      </c>
      <c r="AM16" s="10" t="n">
        <f aca="false">0</f>
        <v>0</v>
      </c>
      <c r="AN16" s="10" t="n">
        <f aca="false">AK16-AM16</f>
        <v>14</v>
      </c>
      <c r="AO16" s="19" t="n">
        <f aca="false">AN16*AL16</f>
        <v>274.35</v>
      </c>
      <c r="AP16" s="19" t="str">
        <f aca="false">+J16</f>
        <v>3) STOCK</v>
      </c>
    </row>
    <row r="17" customFormat="false" ht="16.4" hidden="false" customHeight="false" outlineLevel="0" collapsed="false">
      <c r="A17" s="1" t="s">
        <v>42</v>
      </c>
      <c r="B17" s="2" t="s">
        <v>53</v>
      </c>
      <c r="C17" s="54" t="str">
        <f aca="false">VLOOKUP($B17,[1]SKU!$A$2:$H$1048576,2,FALSE())</f>
        <v>PALANCA</v>
      </c>
      <c r="D17" s="3" t="str">
        <f aca="false">VLOOKUP($B17,[1]SKU!$A$2:$H$1048576,3,FALSE())</f>
        <v>VACUNO</v>
      </c>
      <c r="E17" s="3" t="str">
        <f aca="false">VLOOKUP($B17,[1]SKU!$A$2:$H$1048576,4,FALSE())</f>
        <v>CANADA</v>
      </c>
      <c r="F17" s="3" t="str">
        <f aca="false">VLOOKUP($B17,[1]SKU!$A$2:$H$1048576,5,FALSE())</f>
        <v>BLUE RIBBON</v>
      </c>
      <c r="G17" s="3" t="str">
        <f aca="false">VLOOKUP($B17,[1]SKU!$A$2:$H$1048576,6,FALSE())</f>
        <v>ENFRIADO</v>
      </c>
      <c r="H17" s="55" t="str">
        <f aca="false">VLOOKUP($B17,[1]SKU!$A$2:$H$1048576,7,FALSE())</f>
        <v>AAA</v>
      </c>
      <c r="I17" s="55" t="str">
        <f aca="false">VLOOKUP($B17,[1]SKU!$A$2:$H$1048576,8,FALSE())</f>
        <v>1PC/B - 18B/C</v>
      </c>
      <c r="J17" s="3" t="s">
        <v>44</v>
      </c>
      <c r="K17" s="5" t="n">
        <f aca="false">AO17</f>
        <v>252.03</v>
      </c>
      <c r="L17" s="6" t="n">
        <f aca="false">+AE17</f>
        <v>17823.0165218426</v>
      </c>
      <c r="M17" s="56" t="n">
        <v>45923</v>
      </c>
      <c r="N17" s="57" t="n">
        <f aca="false">+K17*L17</f>
        <v>4491934.854</v>
      </c>
      <c r="O17" s="58" t="n">
        <f aca="false">+L17/(1-0.03)</f>
        <v>18374.2438369512</v>
      </c>
      <c r="P17" s="58" t="n">
        <f aca="false">+L17/(1-0.07)</f>
        <v>19164.5338944544</v>
      </c>
      <c r="Q17" s="59" t="n">
        <v>9091712385</v>
      </c>
      <c r="R17" s="65" t="n">
        <v>940</v>
      </c>
      <c r="S17" s="60" t="n">
        <v>45839</v>
      </c>
      <c r="T17" s="10" t="n">
        <f aca="false">+AN17</f>
        <v>12</v>
      </c>
      <c r="V17" s="12" t="n">
        <v>252.03</v>
      </c>
      <c r="W17" s="12" t="n">
        <v>252.03</v>
      </c>
      <c r="X17" s="13" t="n">
        <f aca="false">SUM(W17)/SUM($W$15:$W$20)</f>
        <v>0.0961814407180693</v>
      </c>
      <c r="Y17" s="14" t="n">
        <v>4639.47</v>
      </c>
      <c r="Z17" s="15" t="n">
        <f aca="false">Y17*AH17</f>
        <v>4361101.8</v>
      </c>
      <c r="AA17" s="15" t="n">
        <f aca="false">Z17/W17</f>
        <v>17303.8995357696</v>
      </c>
      <c r="AB17" s="61" t="n">
        <f aca="false">VLOOKUP(_xlfn.CONCAT(D17,E17),[1]INTERNACIÓN!$M$5:$N$1048576,2,FALSE())*Z17</f>
        <v>130833.054</v>
      </c>
      <c r="AC17" s="62" t="n">
        <f aca="false">Z17+AB17</f>
        <v>4491934.854</v>
      </c>
      <c r="AD17" s="16" t="str">
        <f aca="false">_xlfn.CONCAT(B17,Q17)</f>
        <v>C5167AWFR9091712385</v>
      </c>
      <c r="AE17" s="62" t="n">
        <f aca="false">AC17/W17</f>
        <v>17823.0165218426</v>
      </c>
      <c r="AF17" s="17" t="n">
        <f aca="false">IF(E17="USA",Y17/V17,IF(E17="CANADA",Y17/V17,(Y17/V17)/2.20462))</f>
        <v>18.408403761457</v>
      </c>
      <c r="AG17" s="18" t="n">
        <f aca="false">Y17/W17</f>
        <v>18.408403761457</v>
      </c>
      <c r="AH17" s="63" t="n">
        <f aca="false">IF(R17&lt;&gt;"",R17,"")</f>
        <v>940</v>
      </c>
      <c r="AI17" s="5" t="n">
        <f aca="false">W17</f>
        <v>252.03</v>
      </c>
      <c r="AJ17" s="64" t="n">
        <f aca="false">IF(Q17&lt;&gt;"",Q17,"")</f>
        <v>9091712385</v>
      </c>
      <c r="AK17" s="10" t="n">
        <v>12</v>
      </c>
      <c r="AL17" s="1" t="n">
        <f aca="false">AI17/AK17</f>
        <v>21.0025</v>
      </c>
      <c r="AM17" s="10" t="n">
        <f aca="false">0</f>
        <v>0</v>
      </c>
      <c r="AN17" s="10" t="n">
        <f aca="false">AK17-AM17</f>
        <v>12</v>
      </c>
      <c r="AO17" s="19" t="n">
        <f aca="false">AN17*AL17</f>
        <v>252.03</v>
      </c>
      <c r="AP17" s="19" t="str">
        <f aca="false">+J17</f>
        <v>3) STOCK</v>
      </c>
    </row>
    <row r="18" customFormat="false" ht="16.4" hidden="false" customHeight="false" outlineLevel="0" collapsed="false">
      <c r="A18" s="1" t="s">
        <v>42</v>
      </c>
      <c r="B18" s="2" t="s">
        <v>54</v>
      </c>
      <c r="C18" s="54" t="str">
        <f aca="false">VLOOKUP($B18,[1]SKU!$A$2:$H$1048576,2,FALSE())</f>
        <v>PUNTA PICANA</v>
      </c>
      <c r="D18" s="3" t="str">
        <f aca="false">VLOOKUP($B18,[1]SKU!$A$2:$H$1048576,3,FALSE())</f>
        <v>VACUNO</v>
      </c>
      <c r="E18" s="3" t="str">
        <f aca="false">VLOOKUP($B18,[1]SKU!$A$2:$H$1048576,4,FALSE())</f>
        <v>CANADA</v>
      </c>
      <c r="F18" s="3" t="str">
        <f aca="false">VLOOKUP($B18,[1]SKU!$A$2:$H$1048576,5,FALSE())</f>
        <v>BLUE RIBBON</v>
      </c>
      <c r="G18" s="3" t="str">
        <f aca="false">VLOOKUP($B18,[1]SKU!$A$2:$H$1048576,6,FALSE())</f>
        <v>ENFRIADO</v>
      </c>
      <c r="H18" s="55" t="str">
        <f aca="false">VLOOKUP($B18,[1]SKU!$A$2:$H$1048576,7,FALSE())</f>
        <v>AAA</v>
      </c>
      <c r="I18" s="55" t="str">
        <f aca="false">VLOOKUP($B18,[1]SKU!$A$2:$H$1048576,8,FALSE())</f>
        <v>1PC/B - 10B/C</v>
      </c>
      <c r="J18" s="3" t="s">
        <v>44</v>
      </c>
      <c r="K18" s="5" t="n">
        <f aca="false">AO18</f>
        <v>487</v>
      </c>
      <c r="L18" s="6" t="n">
        <f aca="false">+AE18</f>
        <v>11526.2718932238</v>
      </c>
      <c r="M18" s="56" t="n">
        <v>45923</v>
      </c>
      <c r="N18" s="57" t="n">
        <f aca="false">+K18*L18</f>
        <v>5613294.412</v>
      </c>
      <c r="O18" s="58" t="n">
        <f aca="false">+L18/(1-0.03)</f>
        <v>11882.7545290967</v>
      </c>
      <c r="P18" s="58" t="n">
        <f aca="false">+L18/(1-0.07)</f>
        <v>12393.840745402</v>
      </c>
      <c r="Q18" s="59" t="n">
        <v>9091712385</v>
      </c>
      <c r="R18" s="65" t="n">
        <v>940</v>
      </c>
      <c r="S18" s="60" t="n">
        <v>45839</v>
      </c>
      <c r="T18" s="10" t="n">
        <f aca="false">+AN18</f>
        <v>24</v>
      </c>
      <c r="V18" s="12" t="n">
        <v>487</v>
      </c>
      <c r="W18" s="12" t="n">
        <v>487</v>
      </c>
      <c r="X18" s="13" t="n">
        <f aca="false">SUM(W18)/SUM($W$15:$W$20)</f>
        <v>0.185852325634646</v>
      </c>
      <c r="Y18" s="14" t="n">
        <v>5797.66</v>
      </c>
      <c r="Z18" s="15" t="n">
        <f aca="false">Y18*AH18</f>
        <v>5449800.4</v>
      </c>
      <c r="AA18" s="15" t="n">
        <f aca="false">Z18/W18</f>
        <v>11190.5552361396</v>
      </c>
      <c r="AB18" s="61" t="n">
        <f aca="false">VLOOKUP(_xlfn.CONCAT(D18,E18),[1]INTERNACIÓN!$M$5:$N$1048576,2,FALSE())*Z18</f>
        <v>163494.012</v>
      </c>
      <c r="AC18" s="62" t="n">
        <f aca="false">Z18+AB18</f>
        <v>5613294.412</v>
      </c>
      <c r="AD18" s="16" t="str">
        <f aca="false">_xlfn.CONCAT(B18,Q18)</f>
        <v>C4547AWFR9091712385</v>
      </c>
      <c r="AE18" s="62" t="n">
        <f aca="false">AC18/W18</f>
        <v>11526.2718932238</v>
      </c>
      <c r="AF18" s="17" t="n">
        <f aca="false">IF(E18="USA",Y18/V18,IF(E18="CANADA",Y18/V18,(Y18/V18)/2.20462))</f>
        <v>11.9048459958932</v>
      </c>
      <c r="AG18" s="18" t="n">
        <f aca="false">Y18/W18</f>
        <v>11.9048459958932</v>
      </c>
      <c r="AH18" s="63" t="n">
        <f aca="false">IF(R18&lt;&gt;"",R18,"")</f>
        <v>940</v>
      </c>
      <c r="AI18" s="5" t="n">
        <f aca="false">W18</f>
        <v>487</v>
      </c>
      <c r="AJ18" s="64" t="n">
        <f aca="false">IF(Q18&lt;&gt;"",Q18,"")</f>
        <v>9091712385</v>
      </c>
      <c r="AK18" s="10" t="n">
        <v>24</v>
      </c>
      <c r="AL18" s="1" t="n">
        <f aca="false">AI18/AK18</f>
        <v>20.2916666666667</v>
      </c>
      <c r="AM18" s="10" t="n">
        <f aca="false">0</f>
        <v>0</v>
      </c>
      <c r="AN18" s="10" t="n">
        <f aca="false">AK18-AM18</f>
        <v>24</v>
      </c>
      <c r="AO18" s="19" t="n">
        <f aca="false">AN18*AL18</f>
        <v>487</v>
      </c>
      <c r="AP18" s="19" t="str">
        <f aca="false">+J18</f>
        <v>3) STOCK</v>
      </c>
    </row>
    <row r="19" customFormat="false" ht="16.4" hidden="false" customHeight="false" outlineLevel="0" collapsed="false">
      <c r="A19" s="1" t="s">
        <v>42</v>
      </c>
      <c r="B19" s="2" t="s">
        <v>55</v>
      </c>
      <c r="C19" s="54" t="str">
        <f aca="false">VLOOKUP($B19,[1]SKU!$A$2:$H$1048576,2,FALSE())</f>
        <v>ENTRAÑA</v>
      </c>
      <c r="D19" s="3" t="str">
        <f aca="false">VLOOKUP($B19,[1]SKU!$A$2:$H$1048576,3,FALSE())</f>
        <v>VACUNO</v>
      </c>
      <c r="E19" s="3" t="str">
        <f aca="false">VLOOKUP($B19,[1]SKU!$A$2:$H$1048576,4,FALSE())</f>
        <v>CANADA</v>
      </c>
      <c r="F19" s="3" t="str">
        <f aca="false">VLOOKUP($B19,[1]SKU!$A$2:$H$1048576,5,FALSE())</f>
        <v>BLUE RIBBON</v>
      </c>
      <c r="G19" s="3" t="str">
        <f aca="false">VLOOKUP($B19,[1]SKU!$A$2:$H$1048576,6,FALSE())</f>
        <v>ENFRIADO</v>
      </c>
      <c r="H19" s="55" t="str">
        <f aca="false">VLOOKUP($B19,[1]SKU!$A$2:$H$1048576,7,FALSE())</f>
        <v>AAA</v>
      </c>
      <c r="I19" s="55" t="str">
        <f aca="false">VLOOKUP($B19,[1]SKU!$A$2:$H$1048576,8,FALSE())</f>
        <v>1PC/B - 16B/C</v>
      </c>
      <c r="J19" s="3" t="s">
        <v>44</v>
      </c>
      <c r="K19" s="5" t="n">
        <f aca="false">AO19</f>
        <v>1011.17</v>
      </c>
      <c r="L19" s="6" t="n">
        <f aca="false">+AE19</f>
        <v>20277.6892589772</v>
      </c>
      <c r="M19" s="56" t="n">
        <v>45923</v>
      </c>
      <c r="N19" s="57" t="n">
        <f aca="false">+K19*L19</f>
        <v>20504191.048</v>
      </c>
      <c r="O19" s="58" t="n">
        <f aca="false">+L19/(1-0.03)</f>
        <v>20904.8342876054</v>
      </c>
      <c r="P19" s="58" t="n">
        <f aca="false">+L19/(1-0.07)</f>
        <v>21803.9669451368</v>
      </c>
      <c r="Q19" s="59" t="n">
        <v>9091712385</v>
      </c>
      <c r="R19" s="65" t="n">
        <v>940</v>
      </c>
      <c r="S19" s="60" t="n">
        <v>45839</v>
      </c>
      <c r="T19" s="10" t="n">
        <f aca="false">+AN19</f>
        <v>53</v>
      </c>
      <c r="V19" s="12" t="n">
        <v>1011.17</v>
      </c>
      <c r="W19" s="12" t="n">
        <v>1011.17</v>
      </c>
      <c r="X19" s="13" t="n">
        <f aca="false">SUM(W19)/SUM($W$15:$W$20)</f>
        <v>0.385889725075944</v>
      </c>
      <c r="Y19" s="14" t="n">
        <v>21177.64</v>
      </c>
      <c r="Z19" s="15" t="n">
        <f aca="false">Y19*AH19</f>
        <v>19906981.6</v>
      </c>
      <c r="AA19" s="15" t="n">
        <f aca="false">Z19/W19</f>
        <v>19687.0769504633</v>
      </c>
      <c r="AB19" s="61" t="n">
        <f aca="false">VLOOKUP(_xlfn.CONCAT(D19,E19),[1]INTERNACIÓN!$M$5:$N$1048576,2,FALSE())*Z19</f>
        <v>597209.448</v>
      </c>
      <c r="AC19" s="62" t="n">
        <f aca="false">Z19+AB19</f>
        <v>20504191.048</v>
      </c>
      <c r="AD19" s="16" t="str">
        <f aca="false">_xlfn.CONCAT(B19,Q19)</f>
        <v>C3877AWFR9091712385</v>
      </c>
      <c r="AE19" s="62" t="n">
        <f aca="false">AC19/W19</f>
        <v>20277.6892589772</v>
      </c>
      <c r="AF19" s="17" t="n">
        <f aca="false">IF(E19="USA",Y19/V19,IF(E19="CANADA",Y19/V19,(Y19/V19)/2.20462))</f>
        <v>20.9436988834716</v>
      </c>
      <c r="AG19" s="18" t="n">
        <f aca="false">Y19/W19</f>
        <v>20.9436988834716</v>
      </c>
      <c r="AH19" s="63" t="n">
        <f aca="false">IF(R19&lt;&gt;"",R19,"")</f>
        <v>940</v>
      </c>
      <c r="AI19" s="5" t="n">
        <f aca="false">W19</f>
        <v>1011.17</v>
      </c>
      <c r="AJ19" s="64" t="n">
        <f aca="false">IF(Q19&lt;&gt;"",Q19,"")</f>
        <v>9091712385</v>
      </c>
      <c r="AK19" s="10" t="n">
        <v>53</v>
      </c>
      <c r="AL19" s="1" t="n">
        <f aca="false">AI19/AK19</f>
        <v>19.078679245283</v>
      </c>
      <c r="AM19" s="10" t="n">
        <f aca="false">0</f>
        <v>0</v>
      </c>
      <c r="AN19" s="10" t="n">
        <f aca="false">AK19-AM19</f>
        <v>53</v>
      </c>
      <c r="AO19" s="19" t="n">
        <f aca="false">AN19*AL19</f>
        <v>1011.17</v>
      </c>
      <c r="AP19" s="19" t="str">
        <f aca="false">+J19</f>
        <v>3) STOCK</v>
      </c>
    </row>
    <row r="20" customFormat="false" ht="16.4" hidden="false" customHeight="false" outlineLevel="0" collapsed="false">
      <c r="A20" s="1" t="s">
        <v>42</v>
      </c>
      <c r="B20" s="2" t="s">
        <v>56</v>
      </c>
      <c r="C20" s="54" t="str">
        <f aca="false">VLOOKUP($B20,[1]SKU!$A$2:$H$1048576,2,FALSE())</f>
        <v>TAPABARRIGA/ARRACHERA</v>
      </c>
      <c r="D20" s="3" t="str">
        <f aca="false">VLOOKUP($B20,[1]SKU!$A$2:$H$1048576,3,FALSE())</f>
        <v>VACUNO</v>
      </c>
      <c r="E20" s="3" t="str">
        <f aca="false">VLOOKUP($B20,[1]SKU!$A$2:$H$1048576,4,FALSE())</f>
        <v>CANADA</v>
      </c>
      <c r="F20" s="3" t="str">
        <f aca="false">VLOOKUP($B20,[1]SKU!$A$2:$H$1048576,5,FALSE())</f>
        <v>BLUE RIBBON</v>
      </c>
      <c r="G20" s="3" t="str">
        <f aca="false">VLOOKUP($B20,[1]SKU!$A$2:$H$1048576,6,FALSE())</f>
        <v>ENFRIADO</v>
      </c>
      <c r="H20" s="55" t="str">
        <f aca="false">VLOOKUP($B20,[1]SKU!$A$2:$H$1048576,7,FALSE())</f>
        <v>AAA</v>
      </c>
      <c r="I20" s="55" t="str">
        <f aca="false">VLOOKUP($B20,[1]SKU!$A$2:$H$1048576,8,FALSE())</f>
        <v>1PC/B - 13B/C</v>
      </c>
      <c r="J20" s="3" t="s">
        <v>44</v>
      </c>
      <c r="K20" s="5" t="n">
        <f aca="false">AO20</f>
        <v>113.29</v>
      </c>
      <c r="L20" s="6" t="n">
        <f aca="false">+AE20</f>
        <v>17075.9235060464</v>
      </c>
      <c r="M20" s="56" t="n">
        <v>45923</v>
      </c>
      <c r="N20" s="57" t="n">
        <f aca="false">+K20*L20</f>
        <v>1934531.374</v>
      </c>
      <c r="O20" s="58" t="n">
        <f aca="false">+L20/(1-0.03)</f>
        <v>17604.0448515943</v>
      </c>
      <c r="P20" s="58" t="n">
        <f aca="false">+L20/(1-0.07)</f>
        <v>18361.2080710177</v>
      </c>
      <c r="Q20" s="59" t="n">
        <v>9091712385</v>
      </c>
      <c r="R20" s="65" t="n">
        <v>940</v>
      </c>
      <c r="S20" s="60" t="n">
        <v>45839</v>
      </c>
      <c r="T20" s="10" t="n">
        <f aca="false">+AN20</f>
        <v>6</v>
      </c>
      <c r="V20" s="12" t="n">
        <v>113.29</v>
      </c>
      <c r="W20" s="12" t="n">
        <v>113.29</v>
      </c>
      <c r="X20" s="13" t="n">
        <f aca="false">SUM(W20)/SUM($W$15:$W$20)</f>
        <v>0.0432345173945565</v>
      </c>
      <c r="Y20" s="14" t="n">
        <v>1998.07</v>
      </c>
      <c r="Z20" s="15" t="n">
        <f aca="false">Y20*AH20</f>
        <v>1878185.8</v>
      </c>
      <c r="AA20" s="15" t="n">
        <f aca="false">Z20/W20</f>
        <v>16578.5665107247</v>
      </c>
      <c r="AB20" s="61" t="n">
        <f aca="false">VLOOKUP(_xlfn.CONCAT(D20,E20),[1]INTERNACIÓN!$M$5:$N$1048576,2,FALSE())*Z20</f>
        <v>56345.574</v>
      </c>
      <c r="AC20" s="62" t="n">
        <f aca="false">Z20+AB20</f>
        <v>1934531.374</v>
      </c>
      <c r="AD20" s="16" t="str">
        <f aca="false">_xlfn.CONCAT(B20,Q20)</f>
        <v>C3107AWFR9091712385</v>
      </c>
      <c r="AE20" s="62" t="n">
        <f aca="false">AC20/W20</f>
        <v>17075.9235060464</v>
      </c>
      <c r="AF20" s="17" t="n">
        <f aca="false">IF(E20="USA",Y20/V20,IF(E20="CANADA",Y20/V20,(Y20/V20)/2.20462))</f>
        <v>17.6367728837497</v>
      </c>
      <c r="AG20" s="18" t="n">
        <f aca="false">Y20/W20</f>
        <v>17.6367728837497</v>
      </c>
      <c r="AH20" s="63" t="n">
        <f aca="false">IF(R20&lt;&gt;"",R20,"")</f>
        <v>940</v>
      </c>
      <c r="AI20" s="1" t="n">
        <f aca="false">W20</f>
        <v>113.29</v>
      </c>
      <c r="AJ20" s="64" t="n">
        <f aca="false">IF(Q20&lt;&gt;"",Q20,"")</f>
        <v>9091712385</v>
      </c>
      <c r="AK20" s="10" t="n">
        <v>6</v>
      </c>
      <c r="AL20" s="1" t="n">
        <f aca="false">AI20/AK20</f>
        <v>18.8816666666667</v>
      </c>
      <c r="AM20" s="10" t="n">
        <f aca="false">0</f>
        <v>0</v>
      </c>
      <c r="AN20" s="10" t="n">
        <f aca="false">AK20-AM20</f>
        <v>6</v>
      </c>
      <c r="AO20" s="19" t="n">
        <f aca="false">AN20*AL20</f>
        <v>113.29</v>
      </c>
      <c r="AP20" s="19" t="str">
        <f aca="false">+J20</f>
        <v>3) STOCK</v>
      </c>
    </row>
    <row r="21" customFormat="false" ht="16.4" hidden="false" customHeight="false" outlineLevel="0" collapsed="false">
      <c r="A21" s="1" t="s">
        <v>42</v>
      </c>
      <c r="B21" s="2" t="n">
        <v>984</v>
      </c>
      <c r="C21" s="54" t="str">
        <f aca="false">VLOOKUP($B21,[1]SKU!$A$2:$H$1048576,2,FALSE())</f>
        <v>POSTA ROSADA</v>
      </c>
      <c r="D21" s="3" t="str">
        <f aca="false">VLOOKUP($B21,[1]SKU!$A$2:$H$1048576,3,FALSE())</f>
        <v>VACUNO</v>
      </c>
      <c r="E21" s="3" t="str">
        <f aca="false">VLOOKUP($B21,[1]SKU!$A$2:$H$1048576,4,FALSE())</f>
        <v>BRASIL</v>
      </c>
      <c r="F21" s="3" t="str">
        <f aca="false">VLOOKUP($B21,[1]SKU!$A$2:$H$1048576,5,FALSE())</f>
        <v>FRIBOI</v>
      </c>
      <c r="G21" s="3" t="str">
        <f aca="false">VLOOKUP($B21,[1]SKU!$A$2:$H$1048576,6,FALSE())</f>
        <v>ENFRIADO</v>
      </c>
      <c r="H21" s="55" t="str">
        <f aca="false">VLOOKUP($B21,[1]SKU!$A$2:$H$1048576,7,FALSE())</f>
        <v>V</v>
      </c>
      <c r="I21" s="55" t="str">
        <f aca="false">VLOOKUP($B21,[1]SKU!$A$2:$H$1048576,8,FALSE())</f>
        <v>1PC/B - 3-4B/C</v>
      </c>
      <c r="J21" s="3" t="s">
        <v>44</v>
      </c>
      <c r="K21" s="5" t="n">
        <f aca="false">AO21</f>
        <v>17130.622</v>
      </c>
      <c r="L21" s="6" t="n">
        <f aca="false">+AE21</f>
        <v>5906.01976262158</v>
      </c>
      <c r="M21" s="56" t="n">
        <v>45921</v>
      </c>
      <c r="N21" s="57" t="n">
        <f aca="false">+K21*L21</f>
        <v>101173792.078</v>
      </c>
      <c r="O21" s="58" t="n">
        <f aca="false">+L21/(1-0.03)</f>
        <v>6088.68016765111</v>
      </c>
      <c r="P21" s="58" t="n">
        <f aca="false">+L21/(1-0.07)</f>
        <v>6350.55888453933</v>
      </c>
      <c r="Q21" s="59" t="s">
        <v>57</v>
      </c>
      <c r="R21" s="65" t="n">
        <v>940</v>
      </c>
      <c r="S21" s="60" t="n">
        <v>45839</v>
      </c>
      <c r="T21" s="10" t="n">
        <f aca="false">+AN21</f>
        <v>811</v>
      </c>
      <c r="U21" s="11" t="s">
        <v>58</v>
      </c>
      <c r="V21" s="12" t="n">
        <v>17130.622</v>
      </c>
      <c r="W21" s="12" t="n">
        <f aca="false">IF(E21="canada",V21/2.20462,IF(E21="usa",V21/2.20462,V21))</f>
        <v>17130.622</v>
      </c>
      <c r="X21" s="13" t="n">
        <f aca="false">SUM(W21)/SUM($W$21:$W$28)</f>
        <v>0.701049014437812</v>
      </c>
      <c r="Y21" s="14" t="n">
        <v>104496.79</v>
      </c>
      <c r="Z21" s="15" t="n">
        <f aca="false">Y21*AH21</f>
        <v>98226982.6</v>
      </c>
      <c r="AA21" s="15" t="n">
        <f aca="false">Z21/W21</f>
        <v>5733.99976953551</v>
      </c>
      <c r="AB21" s="61" t="n">
        <f aca="false">VLOOKUP(_xlfn.CONCAT(D21,E21),[1]INTERNACIÓN!$M$5:$N$1048576,2,FALSE())*Z21</f>
        <v>2946809.478</v>
      </c>
      <c r="AC21" s="62" t="n">
        <f aca="false">Z21+AB21</f>
        <v>101173792.078</v>
      </c>
      <c r="AD21" s="16" t="str">
        <f aca="false">_xlfn.CONCAT(B21,Q21)</f>
        <v>98461057687-3</v>
      </c>
      <c r="AE21" s="62" t="n">
        <f aca="false">AC21/W21</f>
        <v>5906.01976262158</v>
      </c>
      <c r="AF21" s="17" t="n">
        <f aca="false">IF(E21="USA",Y21/V21,IF(E21="CANADA",Y21/V21,(Y21/V21)/2.20462))</f>
        <v>2.76691663634777</v>
      </c>
      <c r="AG21" s="18" t="n">
        <f aca="false">Y21/W21</f>
        <v>6.09999975482501</v>
      </c>
      <c r="AH21" s="63" t="n">
        <f aca="false">IF(R21&lt;&gt;"",R21,"")</f>
        <v>940</v>
      </c>
      <c r="AI21" s="5" t="n">
        <f aca="false">W21</f>
        <v>17130.622</v>
      </c>
      <c r="AJ21" s="64" t="str">
        <f aca="false">IF(Q21&lt;&gt;"",Q21,"")</f>
        <v>61057687-3</v>
      </c>
      <c r="AK21" s="10" t="n">
        <v>811</v>
      </c>
      <c r="AL21" s="1" t="n">
        <f aca="false">AI21/AK21</f>
        <v>21.1228384710234</v>
      </c>
      <c r="AM21" s="10" t="n">
        <f aca="false">0</f>
        <v>0</v>
      </c>
      <c r="AN21" s="10" t="n">
        <f aca="false">AK21-AM21</f>
        <v>811</v>
      </c>
      <c r="AO21" s="19" t="n">
        <f aca="false">AN21*AL21</f>
        <v>17130.622</v>
      </c>
      <c r="AP21" s="19" t="str">
        <f aca="false">+J21</f>
        <v>3) STOCK</v>
      </c>
    </row>
    <row r="22" customFormat="false" ht="16.4" hidden="false" customHeight="false" outlineLevel="0" collapsed="false">
      <c r="A22" s="1" t="s">
        <v>42</v>
      </c>
      <c r="B22" s="2" t="n">
        <v>1047</v>
      </c>
      <c r="C22" s="54" t="str">
        <f aca="false">VLOOKUP($B22,[1]SKU!$A$2:$H$1048576,2,FALSE())</f>
        <v>LOMO LISO</v>
      </c>
      <c r="D22" s="3" t="str">
        <f aca="false">VLOOKUP($B22,[1]SKU!$A$2:$H$1048576,3,FALSE())</f>
        <v>VACUNO</v>
      </c>
      <c r="E22" s="3" t="str">
        <f aca="false">VLOOKUP($B22,[1]SKU!$A$2:$H$1048576,4,FALSE())</f>
        <v>BRASIL</v>
      </c>
      <c r="F22" s="3" t="str">
        <f aca="false">VLOOKUP($B22,[1]SKU!$A$2:$H$1048576,5,FALSE())</f>
        <v>FRIBOI</v>
      </c>
      <c r="G22" s="3" t="str">
        <f aca="false">VLOOKUP($B22,[1]SKU!$A$2:$H$1048576,6,FALSE())</f>
        <v>ENFRIADO</v>
      </c>
      <c r="H22" s="55" t="str">
        <f aca="false">VLOOKUP($B22,[1]SKU!$A$2:$H$1048576,7,FALSE())</f>
        <v>V</v>
      </c>
      <c r="I22" s="55" t="str">
        <f aca="false">VLOOKUP($B22,[1]SKU!$A$2:$H$1048576,8,FALSE())</f>
        <v>1PC/B - 3-6B/C</v>
      </c>
      <c r="J22" s="3" t="s">
        <v>44</v>
      </c>
      <c r="K22" s="5" t="n">
        <f aca="false">AO22</f>
        <v>468.691</v>
      </c>
      <c r="L22" s="6" t="n">
        <f aca="false">+AE22</f>
        <v>7067.85111726063</v>
      </c>
      <c r="M22" s="56" t="n">
        <v>45921</v>
      </c>
      <c r="N22" s="57" t="n">
        <f aca="false">+K22*L22</f>
        <v>3312638.208</v>
      </c>
      <c r="O22" s="58" t="n">
        <f aca="false">+L22/(1-0.03)</f>
        <v>7286.44445078415</v>
      </c>
      <c r="P22" s="58" t="n">
        <f aca="false">+L22/(1-0.07)</f>
        <v>7599.83991103293</v>
      </c>
      <c r="Q22" s="59" t="s">
        <v>57</v>
      </c>
      <c r="R22" s="65" t="n">
        <v>940</v>
      </c>
      <c r="S22" s="60" t="n">
        <v>45839</v>
      </c>
      <c r="T22" s="10" t="n">
        <f aca="false">+AN22</f>
        <v>24</v>
      </c>
      <c r="U22" s="11" t="s">
        <v>58</v>
      </c>
      <c r="V22" s="12" t="n">
        <v>468.691</v>
      </c>
      <c r="W22" s="12" t="n">
        <f aca="false">IF(E22="canada",V22/2.20462,IF(E22="usa",V22/2.20462,V22))</f>
        <v>468.691</v>
      </c>
      <c r="X22" s="13" t="n">
        <f aca="false">SUM(W22)/SUM($W$21:$W$28)</f>
        <v>0.0191805857152106</v>
      </c>
      <c r="Y22" s="14" t="n">
        <v>3421.44</v>
      </c>
      <c r="Z22" s="15" t="n">
        <f aca="false">Y22*AH22</f>
        <v>3216153.6</v>
      </c>
      <c r="AA22" s="15" t="n">
        <f aca="false">Z22/W22</f>
        <v>6861.99137598119</v>
      </c>
      <c r="AB22" s="61" t="n">
        <f aca="false">VLOOKUP(_xlfn.CONCAT(D22,E22),[1]INTERNACIÓN!$M$5:$N$1048576,2,FALSE())*Z22</f>
        <v>96484.608</v>
      </c>
      <c r="AC22" s="62" t="n">
        <f aca="false">Z22+AB22</f>
        <v>3312638.208</v>
      </c>
      <c r="AD22" s="16" t="str">
        <f aca="false">_xlfn.CONCAT(B22,Q22)</f>
        <v>104761057687-3</v>
      </c>
      <c r="AE22" s="62" t="n">
        <f aca="false">AC22/W22</f>
        <v>7067.85111726063</v>
      </c>
      <c r="AF22" s="17" t="n">
        <f aca="false">IF(E22="USA",Y22/V22,IF(E22="CANADA",Y22/V22,(Y22/V22)/2.20462))</f>
        <v>3.31122407739742</v>
      </c>
      <c r="AG22" s="18" t="n">
        <f aca="false">Y22/W22</f>
        <v>7.29999082551191</v>
      </c>
      <c r="AH22" s="63" t="n">
        <f aca="false">IF(R22&lt;&gt;"",R22,"")</f>
        <v>940</v>
      </c>
      <c r="AI22" s="5" t="n">
        <f aca="false">W22</f>
        <v>468.691</v>
      </c>
      <c r="AJ22" s="64" t="str">
        <f aca="false">IF(Q22&lt;&gt;"",Q22,"")</f>
        <v>61057687-3</v>
      </c>
      <c r="AK22" s="10" t="n">
        <v>24</v>
      </c>
      <c r="AL22" s="1" t="n">
        <f aca="false">AI22/AK22</f>
        <v>19.5287916666667</v>
      </c>
      <c r="AM22" s="10" t="n">
        <f aca="false">0</f>
        <v>0</v>
      </c>
      <c r="AN22" s="10" t="n">
        <f aca="false">AK22-AM22</f>
        <v>24</v>
      </c>
      <c r="AO22" s="19" t="n">
        <f aca="false">AN22*AL22</f>
        <v>468.691</v>
      </c>
      <c r="AP22" s="19" t="str">
        <f aca="false">+J22</f>
        <v>3) STOCK</v>
      </c>
    </row>
    <row r="23" customFormat="false" ht="16.4" hidden="false" customHeight="false" outlineLevel="0" collapsed="false">
      <c r="A23" s="1" t="s">
        <v>42</v>
      </c>
      <c r="B23" s="2" t="n">
        <v>1048</v>
      </c>
      <c r="C23" s="54" t="str">
        <f aca="false">VLOOKUP($B23,[1]SKU!$A$2:$H$1048576,2,FALSE())</f>
        <v>POSTA NEGRA</v>
      </c>
      <c r="D23" s="3" t="str">
        <f aca="false">VLOOKUP($B23,[1]SKU!$A$2:$H$1048576,3,FALSE())</f>
        <v>VACUNO</v>
      </c>
      <c r="E23" s="3" t="str">
        <f aca="false">VLOOKUP($B23,[1]SKU!$A$2:$H$1048576,4,FALSE())</f>
        <v>BRASIL</v>
      </c>
      <c r="F23" s="3" t="str">
        <f aca="false">VLOOKUP($B23,[1]SKU!$A$2:$H$1048576,5,FALSE())</f>
        <v>FRIBOI</v>
      </c>
      <c r="G23" s="3" t="str">
        <f aca="false">VLOOKUP($B23,[1]SKU!$A$2:$H$1048576,6,FALSE())</f>
        <v>ENFRIADO</v>
      </c>
      <c r="H23" s="55" t="str">
        <f aca="false">VLOOKUP($B23,[1]SKU!$A$2:$H$1048576,7,FALSE())</f>
        <v>V</v>
      </c>
      <c r="I23" s="55" t="str">
        <f aca="false">VLOOKUP($B23,[1]SKU!$A$2:$H$1048576,8,FALSE())</f>
        <v>1PC/B - 1-5B/C</v>
      </c>
      <c r="J23" s="3" t="s">
        <v>44</v>
      </c>
      <c r="K23" s="5" t="n">
        <f aca="false">AO23</f>
        <v>2324.193</v>
      </c>
      <c r="L23" s="6" t="n">
        <f aca="false">+AE23</f>
        <v>6293.29812541385</v>
      </c>
      <c r="M23" s="56" t="n">
        <v>45921</v>
      </c>
      <c r="N23" s="57" t="n">
        <f aca="false">+K23*L23</f>
        <v>14626839.45</v>
      </c>
      <c r="O23" s="58" t="n">
        <f aca="false">+L23/(1-0.03)</f>
        <v>6487.93621176686</v>
      </c>
      <c r="P23" s="58" t="n">
        <f aca="false">+L23/(1-0.07)</f>
        <v>6766.9872316278</v>
      </c>
      <c r="Q23" s="59" t="s">
        <v>57</v>
      </c>
      <c r="R23" s="65" t="n">
        <v>940</v>
      </c>
      <c r="S23" s="60" t="n">
        <v>45839</v>
      </c>
      <c r="T23" s="10" t="n">
        <f aca="false">+AN23</f>
        <v>120</v>
      </c>
      <c r="U23" s="11" t="s">
        <v>58</v>
      </c>
      <c r="V23" s="12" t="n">
        <v>2324.193</v>
      </c>
      <c r="W23" s="12" t="n">
        <f aca="false">IF(E23="canada",V23/2.20462,IF(E23="usa",V23/2.20462,V23))</f>
        <v>2324.193</v>
      </c>
      <c r="X23" s="13" t="n">
        <f aca="false">SUM(W23)/SUM($W$21:$W$28)</f>
        <v>0.0951146556157307</v>
      </c>
      <c r="Y23" s="14" t="n">
        <v>15107.25</v>
      </c>
      <c r="Z23" s="15" t="n">
        <f aca="false">Y23*AH23</f>
        <v>14200815</v>
      </c>
      <c r="AA23" s="15" t="n">
        <f aca="false">Z23/W23</f>
        <v>6109.99818001345</v>
      </c>
      <c r="AB23" s="61" t="n">
        <f aca="false">VLOOKUP(_xlfn.CONCAT(D23,E23),[1]INTERNACIÓN!$M$5:$N$1048576,2,FALSE())*Z23</f>
        <v>426024.45</v>
      </c>
      <c r="AC23" s="62" t="n">
        <f aca="false">Z23+AB23</f>
        <v>14626839.45</v>
      </c>
      <c r="AD23" s="16" t="str">
        <f aca="false">_xlfn.CONCAT(B23,Q23)</f>
        <v>104861057687-3</v>
      </c>
      <c r="AE23" s="62" t="n">
        <f aca="false">AC23/W23</f>
        <v>6293.29812541385</v>
      </c>
      <c r="AF23" s="17" t="n">
        <f aca="false">IF(E23="USA",Y23/V23,IF(E23="CANADA",Y23/V23,(Y23/V23)/2.20462))</f>
        <v>2.94835303310507</v>
      </c>
      <c r="AG23" s="18" t="n">
        <f aca="false">Y23/W23</f>
        <v>6.4999980638441</v>
      </c>
      <c r="AH23" s="63" t="n">
        <f aca="false">IF(R23&lt;&gt;"",R23,"")</f>
        <v>940</v>
      </c>
      <c r="AI23" s="5" t="n">
        <f aca="false">W23</f>
        <v>2324.193</v>
      </c>
      <c r="AJ23" s="64" t="str">
        <f aca="false">IF(Q23&lt;&gt;"",Q23,"")</f>
        <v>61057687-3</v>
      </c>
      <c r="AK23" s="10" t="n">
        <v>120</v>
      </c>
      <c r="AL23" s="1" t="n">
        <f aca="false">AI23/AK23</f>
        <v>19.368275</v>
      </c>
      <c r="AM23" s="10" t="n">
        <f aca="false">0</f>
        <v>0</v>
      </c>
      <c r="AN23" s="10" t="n">
        <f aca="false">AK23-AM23</f>
        <v>120</v>
      </c>
      <c r="AO23" s="19" t="n">
        <f aca="false">AN23*AL23</f>
        <v>2324.193</v>
      </c>
      <c r="AP23" s="19" t="str">
        <f aca="false">+J23</f>
        <v>3) STOCK</v>
      </c>
    </row>
    <row r="24" customFormat="false" ht="16.4" hidden="false" customHeight="false" outlineLevel="0" collapsed="false">
      <c r="A24" s="1" t="s">
        <v>42</v>
      </c>
      <c r="B24" s="2" t="n">
        <v>1051</v>
      </c>
      <c r="C24" s="54" t="str">
        <f aca="false">VLOOKUP($B24,[1]SKU!$A$2:$H$1048576,2,FALSE())</f>
        <v>ASIENTO</v>
      </c>
      <c r="D24" s="3" t="str">
        <f aca="false">VLOOKUP($B24,[1]SKU!$A$2:$H$1048576,3,FALSE())</f>
        <v>VACUNO</v>
      </c>
      <c r="E24" s="3" t="str">
        <f aca="false">VLOOKUP($B24,[1]SKU!$A$2:$H$1048576,4,FALSE())</f>
        <v>BRASIL</v>
      </c>
      <c r="F24" s="3" t="str">
        <f aca="false">VLOOKUP($B24,[1]SKU!$A$2:$H$1048576,5,FALSE())</f>
        <v>FRIBOI</v>
      </c>
      <c r="G24" s="3" t="str">
        <f aca="false">VLOOKUP($B24,[1]SKU!$A$2:$H$1048576,6,FALSE())</f>
        <v>ENFRIADO</v>
      </c>
      <c r="H24" s="55" t="str">
        <f aca="false">VLOOKUP($B24,[1]SKU!$A$2:$H$1048576,7,FALSE())</f>
        <v>V</v>
      </c>
      <c r="I24" s="55" t="str">
        <f aca="false">VLOOKUP($B24,[1]SKU!$A$2:$H$1048576,8,FALSE())</f>
        <v>1PC/B - 4-8B/C</v>
      </c>
      <c r="J24" s="3" t="s">
        <v>44</v>
      </c>
      <c r="K24" s="5" t="n">
        <f aca="false">AO24</f>
        <v>1019.864</v>
      </c>
      <c r="L24" s="6" t="n">
        <f aca="false">+AE24</f>
        <v>6390.11772157856</v>
      </c>
      <c r="M24" s="56" t="n">
        <v>45921</v>
      </c>
      <c r="N24" s="57" t="n">
        <f aca="false">+K24*L24</f>
        <v>6517051.02</v>
      </c>
      <c r="O24" s="58" t="n">
        <f aca="false">+L24/(1-0.03)</f>
        <v>6587.75022843151</v>
      </c>
      <c r="P24" s="58" t="n">
        <f aca="false">+L24/(1-0.07)</f>
        <v>6871.09432427803</v>
      </c>
      <c r="Q24" s="59" t="s">
        <v>57</v>
      </c>
      <c r="R24" s="65" t="n">
        <v>940</v>
      </c>
      <c r="S24" s="60" t="n">
        <v>45839</v>
      </c>
      <c r="T24" s="10" t="n">
        <f aca="false">+AN24</f>
        <v>48</v>
      </c>
      <c r="U24" s="11" t="s">
        <v>58</v>
      </c>
      <c r="V24" s="12" t="n">
        <v>1019.864</v>
      </c>
      <c r="W24" s="12" t="n">
        <f aca="false">IF(E24="canada",V24/2.20462,IF(E24="usa",V24/2.20462,V24))</f>
        <v>1019.864</v>
      </c>
      <c r="X24" s="13" t="n">
        <f aca="false">SUM(W24)/SUM($W$21:$W$28)</f>
        <v>0.0417366428411417</v>
      </c>
      <c r="Y24" s="14" t="n">
        <v>6731.1</v>
      </c>
      <c r="Z24" s="15" t="n">
        <f aca="false">Y24*AH24</f>
        <v>6327234</v>
      </c>
      <c r="AA24" s="15" t="n">
        <f aca="false">Z24/W24</f>
        <v>6203.99778794035</v>
      </c>
      <c r="AB24" s="61" t="n">
        <f aca="false">VLOOKUP(_xlfn.CONCAT(D24,E24),[1]INTERNACIÓN!$M$5:$N$1048576,2,FALSE())*Z24</f>
        <v>189817.02</v>
      </c>
      <c r="AC24" s="62" t="n">
        <f aca="false">Z24+AB24</f>
        <v>6517051.02</v>
      </c>
      <c r="AD24" s="16" t="str">
        <f aca="false">_xlfn.CONCAT(B24,Q24)</f>
        <v>105161057687-3</v>
      </c>
      <c r="AE24" s="62" t="n">
        <f aca="false">AC24/W24</f>
        <v>6390.11772157856</v>
      </c>
      <c r="AF24" s="17" t="n">
        <f aca="false">IF(E24="USA",Y24/V24,IF(E24="CANADA",Y24/V24,(Y24/V24)/2.20462))</f>
        <v>2.99371213485547</v>
      </c>
      <c r="AG24" s="18" t="n">
        <f aca="false">Y24/W24</f>
        <v>6.59999764674506</v>
      </c>
      <c r="AH24" s="63" t="n">
        <f aca="false">IF(R24&lt;&gt;"",R24,"")</f>
        <v>940</v>
      </c>
      <c r="AI24" s="5" t="n">
        <f aca="false">W24</f>
        <v>1019.864</v>
      </c>
      <c r="AJ24" s="64" t="str">
        <f aca="false">IF(Q24&lt;&gt;"",Q24,"")</f>
        <v>61057687-3</v>
      </c>
      <c r="AK24" s="10" t="n">
        <v>48</v>
      </c>
      <c r="AL24" s="1" t="n">
        <f aca="false">AI24/AK24</f>
        <v>21.2471666666667</v>
      </c>
      <c r="AM24" s="10" t="n">
        <f aca="false">0</f>
        <v>0</v>
      </c>
      <c r="AN24" s="10" t="n">
        <f aca="false">AK24-AM24</f>
        <v>48</v>
      </c>
      <c r="AO24" s="19" t="n">
        <f aca="false">AN24*AL24</f>
        <v>1019.864</v>
      </c>
      <c r="AP24" s="19" t="str">
        <f aca="false">+J24</f>
        <v>3) STOCK</v>
      </c>
    </row>
    <row r="25" customFormat="false" ht="16.4" hidden="false" customHeight="false" outlineLevel="0" collapsed="false">
      <c r="A25" s="1" t="s">
        <v>42</v>
      </c>
      <c r="B25" s="2" t="n">
        <v>355789</v>
      </c>
      <c r="C25" s="54" t="str">
        <f aca="false">VLOOKUP($B25,[1]SKU!$A$2:$H$1048576,2,FALSE())</f>
        <v>LOMO VETADO</v>
      </c>
      <c r="D25" s="3" t="str">
        <f aca="false">VLOOKUP($B25,[1]SKU!$A$2:$H$1048576,3,FALSE())</f>
        <v>VACUNO</v>
      </c>
      <c r="E25" s="3" t="str">
        <f aca="false">VLOOKUP($B25,[1]SKU!$A$2:$H$1048576,4,FALSE())</f>
        <v>BRASIL</v>
      </c>
      <c r="F25" s="3" t="str">
        <f aca="false">VLOOKUP($B25,[1]SKU!$A$2:$H$1048576,5,FALSE())</f>
        <v>FRIBOI</v>
      </c>
      <c r="G25" s="3" t="str">
        <f aca="false">VLOOKUP($B25,[1]SKU!$A$2:$H$1048576,6,FALSE())</f>
        <v>ENFRIADO</v>
      </c>
      <c r="H25" s="55" t="str">
        <f aca="false">VLOOKUP($B25,[1]SKU!$A$2:$H$1048576,7,FALSE())</f>
        <v>V</v>
      </c>
      <c r="I25" s="55" t="str">
        <f aca="false">VLOOKUP($B25,[1]SKU!$A$2:$H$1048576,8,FALSE())</f>
        <v>1PC/B - 5-20B/C</v>
      </c>
      <c r="J25" s="3" t="s">
        <v>44</v>
      </c>
      <c r="K25" s="5" t="n">
        <f aca="false">AO25</f>
        <v>1983.46</v>
      </c>
      <c r="L25" s="6" t="n">
        <f aca="false">+AE25</f>
        <v>7358.32195254757</v>
      </c>
      <c r="M25" s="56" t="n">
        <v>45921</v>
      </c>
      <c r="N25" s="57" t="n">
        <f aca="false">+K25*L25</f>
        <v>14594937.26</v>
      </c>
      <c r="O25" s="58" t="n">
        <f aca="false">+L25/(1-0.03)</f>
        <v>7585.89892015213</v>
      </c>
      <c r="P25" s="58" t="n">
        <f aca="false">+L25/(1-0.07)</f>
        <v>7912.17414252427</v>
      </c>
      <c r="Q25" s="59" t="s">
        <v>57</v>
      </c>
      <c r="R25" s="65" t="n">
        <v>940</v>
      </c>
      <c r="S25" s="60" t="n">
        <v>45839</v>
      </c>
      <c r="T25" s="10" t="n">
        <f aca="false">+AN25</f>
        <v>102</v>
      </c>
      <c r="U25" s="11" t="s">
        <v>58</v>
      </c>
      <c r="V25" s="12" t="n">
        <v>1983.46</v>
      </c>
      <c r="W25" s="12" t="n">
        <f aca="false">IF(E25="canada",V25/2.20462,IF(E25="usa",V25/2.20462,V25))</f>
        <v>1983.46</v>
      </c>
      <c r="X25" s="13" t="n">
        <f aca="false">SUM(W25)/SUM($W$21:$W$28)</f>
        <v>0.0811705890292146</v>
      </c>
      <c r="Y25" s="14" t="n">
        <v>15074.3</v>
      </c>
      <c r="Z25" s="15" t="n">
        <f aca="false">Y25*AH25</f>
        <v>14169842</v>
      </c>
      <c r="AA25" s="15" t="n">
        <f aca="false">Z25/W25</f>
        <v>7144.00189567725</v>
      </c>
      <c r="AB25" s="61" t="n">
        <f aca="false">VLOOKUP(_xlfn.CONCAT(D25,E25),[1]INTERNACIÓN!$M$5:$N$1048576,2,FALSE())*Z25</f>
        <v>425095.26</v>
      </c>
      <c r="AC25" s="62" t="n">
        <f aca="false">Z25+AB25</f>
        <v>14594937.26</v>
      </c>
      <c r="AD25" s="16" t="str">
        <f aca="false">_xlfn.CONCAT(B25,Q25)</f>
        <v>35578961057687-3</v>
      </c>
      <c r="AE25" s="62" t="n">
        <f aca="false">AC25/W25</f>
        <v>7358.32195254757</v>
      </c>
      <c r="AF25" s="17" t="n">
        <f aca="false">IF(E25="USA",Y25/V25,IF(E25="CANADA",Y25/V25,(Y25/V25)/2.20462))</f>
        <v>3.44730702646167</v>
      </c>
      <c r="AG25" s="18" t="n">
        <f aca="false">Y25/W25</f>
        <v>7.60000201667793</v>
      </c>
      <c r="AH25" s="63" t="n">
        <f aca="false">IF(R25&lt;&gt;"",R25,"")</f>
        <v>940</v>
      </c>
      <c r="AI25" s="5" t="n">
        <f aca="false">W25</f>
        <v>1983.46</v>
      </c>
      <c r="AJ25" s="64" t="str">
        <f aca="false">IF(Q25&lt;&gt;"",Q25,"")</f>
        <v>61057687-3</v>
      </c>
      <c r="AK25" s="10" t="n">
        <v>102</v>
      </c>
      <c r="AL25" s="1" t="n">
        <f aca="false">AI25/AK25</f>
        <v>19.4456862745098</v>
      </c>
      <c r="AM25" s="10" t="n">
        <f aca="false">0</f>
        <v>0</v>
      </c>
      <c r="AN25" s="10" t="n">
        <f aca="false">AK25-AM25</f>
        <v>102</v>
      </c>
      <c r="AO25" s="19" t="n">
        <f aca="false">AN25*AL25</f>
        <v>1983.46</v>
      </c>
      <c r="AP25" s="19" t="str">
        <f aca="false">+J25</f>
        <v>3) STOCK</v>
      </c>
    </row>
    <row r="26" customFormat="false" ht="16.4" hidden="false" customHeight="false" outlineLevel="0" collapsed="false">
      <c r="A26" s="1" t="s">
        <v>42</v>
      </c>
      <c r="B26" s="2" t="n">
        <v>367532</v>
      </c>
      <c r="C26" s="54" t="str">
        <f aca="false">VLOOKUP($B26,[1]SKU!$A$2:$H$1048576,2,FALSE())</f>
        <v>FILETE</v>
      </c>
      <c r="D26" s="3" t="str">
        <f aca="false">VLOOKUP($B26,[1]SKU!$A$2:$H$1048576,3,FALSE())</f>
        <v>VACUNO</v>
      </c>
      <c r="E26" s="3" t="str">
        <f aca="false">VLOOKUP($B26,[1]SKU!$A$2:$H$1048576,4,FALSE())</f>
        <v>BRASIL</v>
      </c>
      <c r="F26" s="3" t="str">
        <f aca="false">VLOOKUP($B26,[1]SKU!$A$2:$H$1048576,5,FALSE())</f>
        <v>FRIBOI</v>
      </c>
      <c r="G26" s="3" t="str">
        <f aca="false">VLOOKUP($B26,[1]SKU!$A$2:$H$1048576,6,FALSE())</f>
        <v>ENFRIADO</v>
      </c>
      <c r="H26" s="55" t="str">
        <f aca="false">VLOOKUP($B26,[1]SKU!$A$2:$H$1048576,7,FALSE())</f>
        <v>V</v>
      </c>
      <c r="I26" s="55" t="str">
        <f aca="false">VLOOKUP($B26,[1]SKU!$A$2:$H$1048576,8,FALSE())</f>
        <v>1PC/B - 10-18B/C</v>
      </c>
      <c r="J26" s="3" t="s">
        <v>44</v>
      </c>
      <c r="K26" s="5" t="n">
        <f aca="false">AO26</f>
        <v>519.206</v>
      </c>
      <c r="L26" s="6" t="n">
        <f aca="false">+AE26</f>
        <v>11327.9396270459</v>
      </c>
      <c r="M26" s="56" t="n">
        <v>45921</v>
      </c>
      <c r="N26" s="57" t="n">
        <f aca="false">+K26*L26</f>
        <v>5881534.222</v>
      </c>
      <c r="O26" s="58" t="n">
        <f aca="false">+L26/(1-0.03)</f>
        <v>11678.2882753051</v>
      </c>
      <c r="P26" s="58" t="n">
        <f aca="false">+L26/(1-0.07)</f>
        <v>12180.5802441354</v>
      </c>
      <c r="Q26" s="59" t="s">
        <v>57</v>
      </c>
      <c r="R26" s="65" t="n">
        <v>940</v>
      </c>
      <c r="S26" s="60" t="n">
        <v>45839</v>
      </c>
      <c r="T26" s="10" t="n">
        <f aca="false">+AN26</f>
        <v>26</v>
      </c>
      <c r="U26" s="11" t="s">
        <v>58</v>
      </c>
      <c r="V26" s="12" t="n">
        <v>519.206</v>
      </c>
      <c r="W26" s="12" t="n">
        <f aca="false">IF(E26="canada",V26/2.20462,IF(E26="usa",V26/2.20462,V26))</f>
        <v>519.206</v>
      </c>
      <c r="X26" s="13" t="n">
        <f aca="false">SUM(W26)/SUM($W$21:$W$28)</f>
        <v>0.0212478481277678</v>
      </c>
      <c r="Y26" s="14" t="n">
        <v>6074.71</v>
      </c>
      <c r="Z26" s="15" t="n">
        <f aca="false">Y26*AH26</f>
        <v>5710227.4</v>
      </c>
      <c r="AA26" s="15" t="n">
        <f aca="false">Z26/W26</f>
        <v>10997.9996379087</v>
      </c>
      <c r="AB26" s="61" t="n">
        <f aca="false">VLOOKUP(_xlfn.CONCAT(D26,E26),[1]INTERNACIÓN!$M$5:$N$1048576,2,FALSE())*Z26</f>
        <v>171306.822</v>
      </c>
      <c r="AC26" s="62" t="n">
        <f aca="false">Z26+AB26</f>
        <v>5881534.222</v>
      </c>
      <c r="AD26" s="16" t="str">
        <f aca="false">_xlfn.CONCAT(B26,Q26)</f>
        <v>36753261057687-3</v>
      </c>
      <c r="AE26" s="62" t="n">
        <f aca="false">AC26/W26</f>
        <v>11327.9396270459</v>
      </c>
      <c r="AF26" s="17" t="n">
        <f aca="false">IF(E26="USA",Y26/V26,IF(E26="CANADA",Y26/V26,(Y26/V26)/2.20462))</f>
        <v>5.30703686567138</v>
      </c>
      <c r="AG26" s="18" t="n">
        <f aca="false">Y26/W26</f>
        <v>11.6999996147964</v>
      </c>
      <c r="AH26" s="63" t="n">
        <f aca="false">IF(R26&lt;&gt;"",R26,"")</f>
        <v>940</v>
      </c>
      <c r="AI26" s="5" t="n">
        <f aca="false">W26</f>
        <v>519.206</v>
      </c>
      <c r="AJ26" s="64" t="str">
        <f aca="false">IF(Q26&lt;&gt;"",Q26,"")</f>
        <v>61057687-3</v>
      </c>
      <c r="AK26" s="10" t="n">
        <v>26</v>
      </c>
      <c r="AL26" s="1" t="n">
        <f aca="false">AI26/AK26</f>
        <v>19.9694615384615</v>
      </c>
      <c r="AM26" s="10" t="n">
        <f aca="false">0</f>
        <v>0</v>
      </c>
      <c r="AN26" s="10" t="n">
        <f aca="false">AK26-AM26</f>
        <v>26</v>
      </c>
      <c r="AO26" s="19" t="n">
        <f aca="false">AN26*AL26</f>
        <v>519.206</v>
      </c>
      <c r="AP26" s="19" t="str">
        <f aca="false">+J26</f>
        <v>3) STOCK</v>
      </c>
    </row>
    <row r="27" customFormat="false" ht="16.4" hidden="false" customHeight="false" outlineLevel="0" collapsed="false">
      <c r="A27" s="1" t="s">
        <v>42</v>
      </c>
      <c r="B27" s="2" t="n">
        <v>388271</v>
      </c>
      <c r="C27" s="54" t="str">
        <f aca="false">VLOOKUP($B27,[1]SKU!$A$2:$H$1048576,2,FALSE())</f>
        <v>POSTA NEGRA</v>
      </c>
      <c r="D27" s="3" t="str">
        <f aca="false">VLOOKUP($B27,[1]SKU!$A$2:$H$1048576,3,FALSE())</f>
        <v>VACUNO</v>
      </c>
      <c r="E27" s="3" t="str">
        <f aca="false">VLOOKUP($B27,[1]SKU!$A$2:$H$1048576,4,FALSE())</f>
        <v>BRASIL</v>
      </c>
      <c r="F27" s="3" t="str">
        <f aca="false">VLOOKUP($B27,[1]SKU!$A$2:$H$1048576,5,FALSE())</f>
        <v>FRIBOI</v>
      </c>
      <c r="G27" s="3" t="str">
        <f aca="false">VLOOKUP($B27,[1]SKU!$A$2:$H$1048576,6,FALSE())</f>
        <v>ENFRIADO</v>
      </c>
      <c r="H27" s="55" t="str">
        <f aca="false">VLOOKUP($B27,[1]SKU!$A$2:$H$1048576,7,FALSE())</f>
        <v>V</v>
      </c>
      <c r="I27" s="55" t="str">
        <f aca="false">VLOOKUP($B27,[1]SKU!$A$2:$H$1048576,8,FALSE())</f>
        <v>1PC/B - 1-3B/C</v>
      </c>
      <c r="J27" s="3" t="s">
        <v>44</v>
      </c>
      <c r="K27" s="5" t="n">
        <f aca="false">AO27</f>
        <v>970.629</v>
      </c>
      <c r="L27" s="6" t="n">
        <f aca="false">+AE27</f>
        <v>6583.762792993</v>
      </c>
      <c r="M27" s="56" t="n">
        <v>45921</v>
      </c>
      <c r="N27" s="57" t="n">
        <f aca="false">+K27*L27</f>
        <v>6390391.096</v>
      </c>
      <c r="O27" s="58" t="n">
        <f aca="false">+L27/(1-0.03)</f>
        <v>6787.38432267319</v>
      </c>
      <c r="P27" s="58" t="n">
        <f aca="false">+L27/(1-0.07)</f>
        <v>7079.31483117527</v>
      </c>
      <c r="Q27" s="59" t="s">
        <v>57</v>
      </c>
      <c r="R27" s="65" t="n">
        <v>940</v>
      </c>
      <c r="S27" s="60" t="n">
        <v>45839</v>
      </c>
      <c r="T27" s="10" t="n">
        <f aca="false">+AN27</f>
        <v>51</v>
      </c>
      <c r="U27" s="11" t="s">
        <v>58</v>
      </c>
      <c r="V27" s="12" t="n">
        <v>970.629</v>
      </c>
      <c r="W27" s="12" t="n">
        <f aca="false">IF(E27="canada",V27/2.20462,IF(E27="usa",V27/2.20462,V27))</f>
        <v>970.629</v>
      </c>
      <c r="X27" s="13" t="n">
        <f aca="false">SUM(W27)/SUM($W$21:$W$28)</f>
        <v>0.0397217628078396</v>
      </c>
      <c r="Y27" s="14" t="n">
        <v>6600.28</v>
      </c>
      <c r="Z27" s="15" t="n">
        <f aca="false">Y27*AH27</f>
        <v>6204263.2</v>
      </c>
      <c r="AA27" s="15" t="n">
        <f aca="false">Z27/W27</f>
        <v>6392.00271164369</v>
      </c>
      <c r="AB27" s="61" t="n">
        <f aca="false">VLOOKUP(_xlfn.CONCAT(D27,E27),[1]INTERNACIÓN!$M$5:$N$1048576,2,FALSE())*Z27</f>
        <v>186127.896</v>
      </c>
      <c r="AC27" s="62" t="n">
        <f aca="false">Z27+AB27</f>
        <v>6390391.096</v>
      </c>
      <c r="AD27" s="16" t="str">
        <f aca="false">_xlfn.CONCAT(B27,Q27)</f>
        <v>38827161057687-3</v>
      </c>
      <c r="AE27" s="62" t="n">
        <f aca="false">AC27/W27</f>
        <v>6583.762792993</v>
      </c>
      <c r="AF27" s="17" t="n">
        <f aca="false">IF(E27="USA",Y27/V27,IF(E27="CANADA",Y27/V27,(Y27/V27)/2.20462))</f>
        <v>3.08443309265421</v>
      </c>
      <c r="AG27" s="18" t="n">
        <f aca="false">Y27/W27</f>
        <v>6.80000288472733</v>
      </c>
      <c r="AH27" s="63" t="n">
        <f aca="false">IF(R27&lt;&gt;"",R27,"")</f>
        <v>940</v>
      </c>
      <c r="AI27" s="5" t="n">
        <f aca="false">W27</f>
        <v>970.629</v>
      </c>
      <c r="AJ27" s="64" t="str">
        <f aca="false">IF(Q27&lt;&gt;"",Q27,"")</f>
        <v>61057687-3</v>
      </c>
      <c r="AK27" s="10" t="n">
        <v>51</v>
      </c>
      <c r="AL27" s="1" t="n">
        <f aca="false">AI27/AK27</f>
        <v>19.0319411764706</v>
      </c>
      <c r="AM27" s="10" t="n">
        <f aca="false">0</f>
        <v>0</v>
      </c>
      <c r="AN27" s="10" t="n">
        <f aca="false">AK27-AM27</f>
        <v>51</v>
      </c>
      <c r="AO27" s="19" t="n">
        <f aca="false">AN27*AL27</f>
        <v>970.629</v>
      </c>
      <c r="AP27" s="19" t="str">
        <f aca="false">+J27</f>
        <v>3) STOCK</v>
      </c>
    </row>
    <row r="28" customFormat="false" ht="16.4" hidden="false" customHeight="false" outlineLevel="0" collapsed="false">
      <c r="A28" s="1" t="s">
        <v>42</v>
      </c>
      <c r="B28" s="2" t="n">
        <v>391322</v>
      </c>
      <c r="C28" s="54" t="str">
        <f aca="false">VLOOKUP($B28,[1]SKU!$A$2:$H$1048576,2,FALSE())</f>
        <v>PUNTA DE GANSO</v>
      </c>
      <c r="D28" s="3" t="str">
        <f aca="false">VLOOKUP($B28,[1]SKU!$A$2:$H$1048576,3,FALSE())</f>
        <v>VACUNO</v>
      </c>
      <c r="E28" s="3" t="str">
        <f aca="false">VLOOKUP($B28,[1]SKU!$A$2:$H$1048576,4,FALSE())</f>
        <v>BRASIL</v>
      </c>
      <c r="F28" s="3" t="str">
        <f aca="false">VLOOKUP($B28,[1]SKU!$A$2:$H$1048576,5,FALSE())</f>
        <v>FRIBOI</v>
      </c>
      <c r="G28" s="3" t="str">
        <f aca="false">VLOOKUP($B28,[1]SKU!$A$2:$H$1048576,6,FALSE())</f>
        <v>ENFRIADO</v>
      </c>
      <c r="H28" s="55" t="str">
        <f aca="false">VLOOKUP($B28,[1]SKU!$A$2:$H$1048576,7,FALSE())</f>
        <v>V</v>
      </c>
      <c r="I28" s="55" t="str">
        <f aca="false">VLOOKUP($B28,[1]SKU!$A$2:$H$1048576,8,FALSE())</f>
        <v>1PC/B - 8-15B/C</v>
      </c>
      <c r="J28" s="3" t="s">
        <v>44</v>
      </c>
      <c r="K28" s="5" t="n">
        <f aca="false">AO28</f>
        <v>19.033</v>
      </c>
      <c r="L28" s="6" t="n">
        <f aca="false">+AE28</f>
        <v>10069.1172174644</v>
      </c>
      <c r="M28" s="56" t="n">
        <v>45921</v>
      </c>
      <c r="N28" s="57" t="n">
        <f aca="false">+K28*L28</f>
        <v>191645.508</v>
      </c>
      <c r="O28" s="58" t="n">
        <f aca="false">+L28/(1-0.03)</f>
        <v>10380.5332138808</v>
      </c>
      <c r="P28" s="58" t="n">
        <f aca="false">+L28/(1-0.07)</f>
        <v>10827.0077607144</v>
      </c>
      <c r="Q28" s="59" t="s">
        <v>57</v>
      </c>
      <c r="R28" s="65" t="n">
        <v>940</v>
      </c>
      <c r="S28" s="60" t="n">
        <v>45839</v>
      </c>
      <c r="T28" s="10" t="n">
        <f aca="false">+AN28</f>
        <v>1</v>
      </c>
      <c r="U28" s="11" t="s">
        <v>58</v>
      </c>
      <c r="V28" s="12" t="n">
        <v>19.033</v>
      </c>
      <c r="W28" s="12" t="n">
        <f aca="false">IF(E28="canada",V28/2.20462,IF(E28="usa",V28/2.20462,V28))</f>
        <v>19.033</v>
      </c>
      <c r="X28" s="13" t="n">
        <f aca="false">SUM(W28)/SUM($W$21:$W$28)</f>
        <v>0.000778901425283616</v>
      </c>
      <c r="Y28" s="14" t="n">
        <v>197.94</v>
      </c>
      <c r="Z28" s="15" t="n">
        <f aca="false">Y28*AH28</f>
        <v>186063.6</v>
      </c>
      <c r="AA28" s="15" t="n">
        <f aca="false">Z28/W28</f>
        <v>9775.8419587033</v>
      </c>
      <c r="AB28" s="61" t="n">
        <f aca="false">VLOOKUP(_xlfn.CONCAT(D28,E28),[1]INTERNACIÓN!$M$5:$N$1048576,2,FALSE())*Z28</f>
        <v>5581.908</v>
      </c>
      <c r="AC28" s="62" t="n">
        <f aca="false">Z28+AB28</f>
        <v>191645.508</v>
      </c>
      <c r="AD28" s="16" t="str">
        <f aca="false">_xlfn.CONCAT(B28,Q28)</f>
        <v>39132261057687-3</v>
      </c>
      <c r="AE28" s="62" t="n">
        <f aca="false">AC28/W28</f>
        <v>10069.1172174644</v>
      </c>
      <c r="AF28" s="17" t="n">
        <f aca="false">IF(E28="USA",Y28/V28,IF(E28="CANADA",Y28/V28,(Y28/V28)/2.20462))</f>
        <v>4.71728999599068</v>
      </c>
      <c r="AG28" s="18" t="n">
        <f aca="false">Y28/W28</f>
        <v>10.399831870961</v>
      </c>
      <c r="AH28" s="63" t="n">
        <f aca="false">IF(R28&lt;&gt;"",R28,"")</f>
        <v>940</v>
      </c>
      <c r="AI28" s="1" t="n">
        <f aca="false">W28</f>
        <v>19.033</v>
      </c>
      <c r="AJ28" s="64" t="str">
        <f aca="false">IF(Q28&lt;&gt;"",Q28,"")</f>
        <v>61057687-3</v>
      </c>
      <c r="AK28" s="10" t="n">
        <v>1</v>
      </c>
      <c r="AL28" s="1" t="n">
        <f aca="false">AI28/AK28</f>
        <v>19.033</v>
      </c>
      <c r="AM28" s="10" t="n">
        <f aca="false">0</f>
        <v>0</v>
      </c>
      <c r="AN28" s="10" t="n">
        <f aca="false">AK28-AM28</f>
        <v>1</v>
      </c>
      <c r="AO28" s="19" t="n">
        <f aca="false">AN28*AL28</f>
        <v>19.033</v>
      </c>
      <c r="AP28" s="19" t="str">
        <f aca="false">+J28</f>
        <v>3) STOCK</v>
      </c>
    </row>
    <row r="29" customFormat="false" ht="16.4" hidden="false" customHeight="false" outlineLevel="0" collapsed="false">
      <c r="A29" s="1" t="s">
        <v>42</v>
      </c>
      <c r="B29" s="2" t="s">
        <v>50</v>
      </c>
      <c r="C29" s="54" t="str">
        <f aca="false">VLOOKUP($B29,[1]SKU!$A$2:$H$1048576,2,FALSE())</f>
        <v>COSTILLAR IWP</v>
      </c>
      <c r="D29" s="3" t="str">
        <f aca="false">VLOOKUP($B29,[1]SKU!$A$2:$H$1048576,3,FALSE())</f>
        <v>CERDO</v>
      </c>
      <c r="E29" s="3" t="str">
        <f aca="false">VLOOKUP($B29,[1]SKU!$A$2:$H$1048576,4,FALSE())</f>
        <v>BRASIL</v>
      </c>
      <c r="F29" s="3" t="str">
        <f aca="false">VLOOKUP($B29,[1]SKU!$A$2:$H$1048576,5,FALSE())</f>
        <v>SEARA</v>
      </c>
      <c r="G29" s="3" t="str">
        <f aca="false">VLOOKUP($B29,[1]SKU!$A$2:$H$1048576,6,FALSE())</f>
        <v>CONGELADO</v>
      </c>
      <c r="H29" s="55" t="str">
        <f aca="false">VLOOKUP($B29,[1]SKU!$A$2:$H$1048576,7,FALSE())</f>
        <v>-</v>
      </c>
      <c r="I29" s="55" t="str">
        <f aca="false">VLOOKUP($B29,[1]SKU!$A$2:$H$1048576,8,FALSE())</f>
        <v>1PC/B - 9-10B/C</v>
      </c>
      <c r="J29" s="3" t="s">
        <v>44</v>
      </c>
      <c r="K29" s="5" t="n">
        <f aca="false">AO29</f>
        <v>24499.51</v>
      </c>
      <c r="L29" s="6" t="n">
        <f aca="false">+AE29</f>
        <v>3177.2000997571</v>
      </c>
      <c r="M29" s="56" t="n">
        <v>46554</v>
      </c>
      <c r="N29" s="57" t="n">
        <f aca="false">+K29*L29</f>
        <v>77839845.616</v>
      </c>
      <c r="O29" s="58" t="n">
        <f aca="false">+L29/(1-0.03)</f>
        <v>3275.46402036814</v>
      </c>
      <c r="P29" s="58" t="n">
        <f aca="false">+L29/(1-0.07)</f>
        <v>3416.3441932872</v>
      </c>
      <c r="Q29" s="59" t="n">
        <v>1266037</v>
      </c>
      <c r="R29" s="65" t="n">
        <v>940</v>
      </c>
      <c r="S29" s="60" t="n">
        <v>45839</v>
      </c>
      <c r="T29" s="10" t="n">
        <f aca="false">+AN29</f>
        <v>1352</v>
      </c>
      <c r="U29" s="11" t="s">
        <v>59</v>
      </c>
      <c r="V29" s="12" t="n">
        <v>24499.51</v>
      </c>
      <c r="W29" s="12" t="n">
        <f aca="false">IF(E29="canada",V29/2.20462,IF(E29="usa",V29/2.20462,V29))</f>
        <v>24499.51</v>
      </c>
      <c r="X29" s="13" t="n">
        <f aca="false">W29/SUM($W$29)</f>
        <v>1</v>
      </c>
      <c r="Y29" s="14" t="n">
        <v>79623.41</v>
      </c>
      <c r="Z29" s="15" t="n">
        <f aca="false">Y29*AH29</f>
        <v>74846005.4</v>
      </c>
      <c r="AA29" s="15" t="n">
        <f aca="false">Z29/W29</f>
        <v>3055.00009592029</v>
      </c>
      <c r="AB29" s="61" t="n">
        <f aca="false">VLOOKUP(_xlfn.CONCAT(D29,E29),[1]INTERNACIÓN!$M$5:$N$1048576,2,FALSE())*Z29</f>
        <v>2993840.216</v>
      </c>
      <c r="AC29" s="62" t="n">
        <f aca="false">Z29+AB29</f>
        <v>77839845.616</v>
      </c>
      <c r="AD29" s="16" t="str">
        <f aca="false">_xlfn.CONCAT(B29,Q29)</f>
        <v>SPA-281266037</v>
      </c>
      <c r="AE29" s="62" t="n">
        <f aca="false">AC29/W29</f>
        <v>3177.2000997571</v>
      </c>
      <c r="AF29" s="17" t="n">
        <f aca="false">IF(E29="USA",Y29/V29,IF(E29="CANADA",Y29/V29,(Y29/V29)/2.20462))</f>
        <v>1.47417700195175</v>
      </c>
      <c r="AG29" s="18" t="n">
        <f aca="false">Y29/W29</f>
        <v>3.25000010204286</v>
      </c>
      <c r="AH29" s="63" t="n">
        <f aca="false">IF(R29&lt;&gt;"",R29,"")</f>
        <v>940</v>
      </c>
      <c r="AI29" s="1" t="n">
        <f aca="false">W29</f>
        <v>24499.51</v>
      </c>
      <c r="AJ29" s="64" t="n">
        <f aca="false">IF(Q29&lt;&gt;"",Q29,"")</f>
        <v>1266037</v>
      </c>
      <c r="AK29" s="10" t="n">
        <v>1352</v>
      </c>
      <c r="AL29" s="1" t="n">
        <f aca="false">AI29/AK29</f>
        <v>18.1209393491124</v>
      </c>
      <c r="AM29" s="10" t="n">
        <f aca="false">0</f>
        <v>0</v>
      </c>
      <c r="AN29" s="10" t="n">
        <f aca="false">AK29-AM29</f>
        <v>1352</v>
      </c>
      <c r="AO29" s="19" t="n">
        <f aca="false">AN29*AL29</f>
        <v>24499.51</v>
      </c>
      <c r="AP29" s="19" t="str">
        <f aca="false">+J29</f>
        <v>3) STOCK</v>
      </c>
    </row>
    <row r="30" customFormat="false" ht="16.4" hidden="false" customHeight="false" outlineLevel="0" collapsed="false">
      <c r="A30" s="1" t="s">
        <v>42</v>
      </c>
      <c r="B30" s="2" t="s">
        <v>60</v>
      </c>
      <c r="C30" s="54" t="str">
        <f aca="false">VLOOKUP($B30,[1]SKU!$A$2:$H$1048576,2,FALSE())</f>
        <v>CHULETA CENTRO </v>
      </c>
      <c r="D30" s="3" t="str">
        <f aca="false">VLOOKUP($B30,[1]SKU!$A$2:$H$1048576,3,FALSE())</f>
        <v>CERDO</v>
      </c>
      <c r="E30" s="3" t="str">
        <f aca="false">VLOOKUP($B30,[1]SKU!$A$2:$H$1048576,4,FALSE())</f>
        <v>BRASIL</v>
      </c>
      <c r="F30" s="3" t="str">
        <f aca="false">VLOOKUP($B30,[1]SKU!$A$2:$H$1048576,5,FALSE())</f>
        <v>SEARA</v>
      </c>
      <c r="G30" s="3" t="str">
        <f aca="false">VLOOKUP($B30,[1]SKU!$A$2:$H$1048576,6,FALSE())</f>
        <v>CONGELADO</v>
      </c>
      <c r="H30" s="55" t="str">
        <f aca="false">VLOOKUP($B30,[1]SKU!$A$2:$H$1048576,7,FALSE())</f>
        <v>-</v>
      </c>
      <c r="I30" s="55" t="str">
        <f aca="false">VLOOKUP($B30,[1]SKU!$A$2:$H$1048576,8,FALSE())</f>
        <v>1PC/B - 3-4B/C</v>
      </c>
      <c r="J30" s="3" t="s">
        <v>44</v>
      </c>
      <c r="K30" s="5" t="n">
        <f aca="false">AO30</f>
        <v>24362.82</v>
      </c>
      <c r="L30" s="6" t="n">
        <f aca="false">+AE30</f>
        <v>2365.79182344244</v>
      </c>
      <c r="M30" s="56" t="n">
        <v>46559</v>
      </c>
      <c r="N30" s="57" t="n">
        <f aca="false">+K30*L30</f>
        <v>57637360.352</v>
      </c>
      <c r="O30" s="58" t="n">
        <f aca="false">+L30/(1-0.03)</f>
        <v>2438.96064272417</v>
      </c>
      <c r="P30" s="58" t="n">
        <f aca="false">+L30/(1-0.07)</f>
        <v>2543.86217574456</v>
      </c>
      <c r="Q30" s="59" t="n">
        <v>1267093</v>
      </c>
      <c r="R30" s="65" t="n">
        <v>940</v>
      </c>
      <c r="S30" s="60" t="n">
        <v>45839</v>
      </c>
      <c r="T30" s="10" t="n">
        <f aca="false">+AN30</f>
        <v>1344</v>
      </c>
      <c r="V30" s="12" t="n">
        <v>24362.82</v>
      </c>
      <c r="W30" s="12" t="n">
        <f aca="false">IF(E30="canada",V30/2.20462,IF(E30="usa",V30/2.20462,V30))</f>
        <v>24362.82</v>
      </c>
      <c r="X30" s="13" t="n">
        <f aca="false">W30/SUM($W$30)</f>
        <v>1</v>
      </c>
      <c r="Y30" s="14" t="n">
        <v>58958.02</v>
      </c>
      <c r="Z30" s="15" t="n">
        <f aca="false">Y30*AH30</f>
        <v>55420538.8</v>
      </c>
      <c r="AA30" s="15" t="n">
        <f aca="false">Z30/W30</f>
        <v>2274.79983023312</v>
      </c>
      <c r="AB30" s="61" t="n">
        <f aca="false">VLOOKUP(_xlfn.CONCAT(D30,E30),[1]INTERNACIÓN!$M$5:$N$1048576,2,FALSE())*Z30</f>
        <v>2216821.552</v>
      </c>
      <c r="AC30" s="62" t="n">
        <f aca="false">Z30+AB30</f>
        <v>57637360.352</v>
      </c>
      <c r="AD30" s="16" t="str">
        <f aca="false">_xlfn.CONCAT(B30,Q30)</f>
        <v>LBI-301267093</v>
      </c>
      <c r="AE30" s="62" t="n">
        <f aca="false">AC30/W30</f>
        <v>2365.79182344244</v>
      </c>
      <c r="AF30" s="17" t="n">
        <f aca="false">IF(E30="USA",Y30/V30,IF(E30="CANADA",Y30/V30,(Y30/V30)/2.20462))</f>
        <v>1.09769475891398</v>
      </c>
      <c r="AG30" s="18" t="n">
        <f aca="false">Y30/W30</f>
        <v>2.41999981939693</v>
      </c>
      <c r="AH30" s="63" t="n">
        <f aca="false">IF(R30&lt;&gt;"",R30,"")</f>
        <v>940</v>
      </c>
      <c r="AI30" s="1" t="n">
        <f aca="false">W30</f>
        <v>24362.82</v>
      </c>
      <c r="AJ30" s="64" t="n">
        <f aca="false">IF(Q30&lt;&gt;"",Q30,"")</f>
        <v>1267093</v>
      </c>
      <c r="AK30" s="10" t="n">
        <v>1344</v>
      </c>
      <c r="AL30" s="1" t="n">
        <f aca="false">AI30/AK30</f>
        <v>18.1270982142857</v>
      </c>
      <c r="AM30" s="10" t="n">
        <f aca="false">0</f>
        <v>0</v>
      </c>
      <c r="AN30" s="10" t="n">
        <f aca="false">AK30-AM30</f>
        <v>1344</v>
      </c>
      <c r="AO30" s="19" t="n">
        <f aca="false">AN30*AL30</f>
        <v>24362.82</v>
      </c>
      <c r="AP30" s="19" t="str">
        <f aca="false">+J30</f>
        <v>3) STOCK</v>
      </c>
    </row>
    <row r="31" customFormat="false" ht="16.4" hidden="false" customHeight="false" outlineLevel="0" collapsed="false">
      <c r="A31" s="1" t="s">
        <v>42</v>
      </c>
      <c r="B31" s="2" t="s">
        <v>60</v>
      </c>
      <c r="C31" s="54" t="str">
        <f aca="false">VLOOKUP($B31,[1]SKU!$A$2:$H$1048576,2,FALSE())</f>
        <v>CHULETA CENTRO </v>
      </c>
      <c r="D31" s="3" t="str">
        <f aca="false">VLOOKUP($B31,[1]SKU!$A$2:$H$1048576,3,FALSE())</f>
        <v>CERDO</v>
      </c>
      <c r="E31" s="3" t="str">
        <f aca="false">VLOOKUP($B31,[1]SKU!$A$2:$H$1048576,4,FALSE())</f>
        <v>BRASIL</v>
      </c>
      <c r="F31" s="3" t="str">
        <f aca="false">VLOOKUP($B31,[1]SKU!$A$2:$H$1048576,5,FALSE())</f>
        <v>SEARA</v>
      </c>
      <c r="G31" s="3" t="str">
        <f aca="false">VLOOKUP($B31,[1]SKU!$A$2:$H$1048576,6,FALSE())</f>
        <v>CONGELADO</v>
      </c>
      <c r="H31" s="55" t="str">
        <f aca="false">VLOOKUP($B31,[1]SKU!$A$2:$H$1048576,7,FALSE())</f>
        <v>-</v>
      </c>
      <c r="I31" s="55" t="str">
        <f aca="false">VLOOKUP($B31,[1]SKU!$A$2:$H$1048576,8,FALSE())</f>
        <v>1PC/B - 3-4B/C</v>
      </c>
      <c r="J31" s="3" t="s">
        <v>44</v>
      </c>
      <c r="K31" s="5" t="n">
        <f aca="false">AO31</f>
        <v>24387.63</v>
      </c>
      <c r="L31" s="6" t="n">
        <f aca="false">+AE31</f>
        <v>2365.79181560488</v>
      </c>
      <c r="M31" s="56" t="n">
        <v>46558</v>
      </c>
      <c r="N31" s="57" t="n">
        <f aca="false">+K31*L31</f>
        <v>57696055.456</v>
      </c>
      <c r="O31" s="58" t="n">
        <f aca="false">+L31/(1-0.03)</f>
        <v>2438.9606346442</v>
      </c>
      <c r="P31" s="58" t="n">
        <f aca="false">+L31/(1-0.07)</f>
        <v>2543.86216731707</v>
      </c>
      <c r="Q31" s="59" t="n">
        <v>1265960</v>
      </c>
      <c r="R31" s="65" t="n">
        <v>940</v>
      </c>
      <c r="S31" s="60" t="n">
        <v>45839</v>
      </c>
      <c r="T31" s="10" t="n">
        <f aca="false">+AN31</f>
        <v>1320</v>
      </c>
      <c r="V31" s="12" t="n">
        <v>24387.63</v>
      </c>
      <c r="W31" s="12" t="n">
        <f aca="false">IF(E31="canada",V31/2.20462,IF(E31="usa",V31/2.20462,V31))</f>
        <v>24387.63</v>
      </c>
      <c r="X31" s="13" t="n">
        <f aca="false">W31/SUM($W$31)</f>
        <v>1</v>
      </c>
      <c r="Y31" s="14" t="n">
        <v>59018.06</v>
      </c>
      <c r="Z31" s="15" t="n">
        <f aca="false">Y31*AH31</f>
        <v>55476976.4</v>
      </c>
      <c r="AA31" s="15" t="n">
        <f aca="false">Z31/W31</f>
        <v>2274.799822697</v>
      </c>
      <c r="AB31" s="61" t="n">
        <f aca="false">VLOOKUP(_xlfn.CONCAT(D31,E31),[1]INTERNACIÓN!$M$5:$N$1048576,2,FALSE())*Z31</f>
        <v>2219079.056</v>
      </c>
      <c r="AC31" s="62" t="n">
        <f aca="false">Z31+AB31</f>
        <v>57696055.456</v>
      </c>
      <c r="AD31" s="16" t="str">
        <f aca="false">_xlfn.CONCAT(B31,Q31)</f>
        <v>LBI-301265960</v>
      </c>
      <c r="AE31" s="62" t="n">
        <f aca="false">AC31/W31</f>
        <v>2365.79181560488</v>
      </c>
      <c r="AF31" s="17" t="n">
        <f aca="false">IF(E31="USA",Y31/V31,IF(E31="CANADA",Y31/V31,(Y31/V31)/2.20462))</f>
        <v>1.09769475527746</v>
      </c>
      <c r="AG31" s="18" t="n">
        <f aca="false">Y31/W31</f>
        <v>2.41999981137979</v>
      </c>
      <c r="AH31" s="63" t="n">
        <f aca="false">IF(R31&lt;&gt;"",R31,"")</f>
        <v>940</v>
      </c>
      <c r="AI31" s="1" t="n">
        <f aca="false">W31</f>
        <v>24387.63</v>
      </c>
      <c r="AJ31" s="64" t="n">
        <f aca="false">IF(Q31&lt;&gt;"",Q31,"")</f>
        <v>1265960</v>
      </c>
      <c r="AK31" s="10" t="n">
        <v>1320</v>
      </c>
      <c r="AL31" s="1" t="n">
        <f aca="false">AI31/AK31</f>
        <v>18.4754772727273</v>
      </c>
      <c r="AM31" s="10" t="n">
        <f aca="false">0</f>
        <v>0</v>
      </c>
      <c r="AN31" s="10" t="n">
        <f aca="false">AK31-AM31</f>
        <v>1320</v>
      </c>
      <c r="AO31" s="19" t="n">
        <f aca="false">AN31*AL31</f>
        <v>24387.63</v>
      </c>
      <c r="AP31" s="19" t="str">
        <f aca="false">+J31</f>
        <v>3) STOCK</v>
      </c>
    </row>
    <row r="32" customFormat="false" ht="16.4" hidden="false" customHeight="false" outlineLevel="0" collapsed="false">
      <c r="A32" s="1" t="s">
        <v>42</v>
      </c>
      <c r="B32" s="2" t="s">
        <v>43</v>
      </c>
      <c r="C32" s="54" t="str">
        <f aca="false">VLOOKUP($B32,[1]SKU!$A$2:$H$1048576,2,FALSE())</f>
        <v>PULPA PIERNA</v>
      </c>
      <c r="D32" s="3" t="str">
        <f aca="false">VLOOKUP($B32,[1]SKU!$A$2:$H$1048576,3,FALSE())</f>
        <v>CERDO</v>
      </c>
      <c r="E32" s="3" t="str">
        <f aca="false">VLOOKUP($B32,[1]SKU!$A$2:$H$1048576,4,FALSE())</f>
        <v>BRASIL</v>
      </c>
      <c r="F32" s="3" t="str">
        <f aca="false">VLOOKUP($B32,[1]SKU!$A$2:$H$1048576,5,FALSE())</f>
        <v>SEARA</v>
      </c>
      <c r="G32" s="3" t="str">
        <f aca="false">VLOOKUP($B32,[1]SKU!$A$2:$H$1048576,6,FALSE())</f>
        <v>CONGELADO</v>
      </c>
      <c r="H32" s="55" t="str">
        <f aca="false">VLOOKUP($B32,[1]SKU!$A$2:$H$1048576,7,FALSE())</f>
        <v>-</v>
      </c>
      <c r="I32" s="55" t="str">
        <f aca="false">VLOOKUP($B32,[1]SKU!$A$2:$H$1048576,8,FALSE())</f>
        <v>1PC/B - 2B/C</v>
      </c>
      <c r="J32" s="3" t="s">
        <v>44</v>
      </c>
      <c r="K32" s="5" t="n">
        <f aca="false">AO32</f>
        <v>23961</v>
      </c>
      <c r="L32" s="6" t="n">
        <f aca="false">+AE32</f>
        <v>2923.894688</v>
      </c>
      <c r="M32" s="56" t="n">
        <v>46541</v>
      </c>
      <c r="N32" s="57" t="n">
        <f aca="false">+K32*L32</f>
        <v>70059440.619168</v>
      </c>
      <c r="O32" s="58" t="n">
        <f aca="false">+L32/(1-0.03)</f>
        <v>3014.32442061856</v>
      </c>
      <c r="P32" s="58" t="n">
        <f aca="false">+L32/(1-0.07)</f>
        <v>3143.9727827957</v>
      </c>
      <c r="Q32" s="59" t="s">
        <v>45</v>
      </c>
      <c r="R32" s="1" t="n">
        <v>940.28</v>
      </c>
      <c r="S32" s="60" t="n">
        <v>45839</v>
      </c>
      <c r="T32" s="10" t="n">
        <f aca="false">+AN32</f>
        <v>1175</v>
      </c>
      <c r="U32" s="11" t="s">
        <v>46</v>
      </c>
      <c r="V32" s="12" t="n">
        <v>23961</v>
      </c>
      <c r="W32" s="12" t="n">
        <f aca="false">IF(E32="canada",V32/2.20462,IF(E32="usa",V32/2.20462,V32))</f>
        <v>23961</v>
      </c>
      <c r="X32" s="13" t="n">
        <f aca="false">W32/SUM($W$4)</f>
        <v>1</v>
      </c>
      <c r="Y32" s="14" t="n">
        <v>71643.39</v>
      </c>
      <c r="Z32" s="15" t="n">
        <f aca="false">Y32*AH32</f>
        <v>67364846.7492</v>
      </c>
      <c r="AA32" s="15" t="n">
        <f aca="false">Z32/W32</f>
        <v>2811.4372</v>
      </c>
      <c r="AB32" s="61" t="n">
        <f aca="false">VLOOKUP(_xlfn.CONCAT(D32,E32),[1]INTERNACIÓN!$M$5:$N$1048576,2,FALSE())*Z32</f>
        <v>2694593.869968</v>
      </c>
      <c r="AC32" s="62" t="n">
        <f aca="false">Z32+AB32</f>
        <v>70059440.619168</v>
      </c>
      <c r="AD32" s="16" t="str">
        <f aca="false">_xlfn.CONCAT(B32,Q32)</f>
        <v>LWS-571261158</v>
      </c>
      <c r="AE32" s="62" t="n">
        <f aca="false">AC32/W32</f>
        <v>2923.894688</v>
      </c>
      <c r="AF32" s="17" t="n">
        <f aca="false">IF(E32="USA",Y32/V32,IF(E32="CANADA",Y32/V32,(Y32/V32)/2.20462))</f>
        <v>1.35624279921256</v>
      </c>
      <c r="AG32" s="18" t="n">
        <f aca="false">Y32/W32</f>
        <v>2.99</v>
      </c>
      <c r="AH32" s="63" t="n">
        <f aca="false">IF(R32&lt;&gt;"",R32,"")</f>
        <v>940.28</v>
      </c>
      <c r="AI32" s="1" t="n">
        <f aca="false">W32</f>
        <v>23961</v>
      </c>
      <c r="AJ32" s="64" t="str">
        <f aca="false">IF(Q32&lt;&gt;"",Q32,"")</f>
        <v>1261158</v>
      </c>
      <c r="AK32" s="10" t="n">
        <v>1175</v>
      </c>
      <c r="AL32" s="1" t="n">
        <f aca="false">AI32/AK32</f>
        <v>20.3923404255319</v>
      </c>
      <c r="AM32" s="10" t="n">
        <f aca="false">0</f>
        <v>0</v>
      </c>
      <c r="AN32" s="10" t="n">
        <f aca="false">AK32-AM32</f>
        <v>1175</v>
      </c>
      <c r="AO32" s="19" t="n">
        <f aca="false">AN32*AL32</f>
        <v>23961</v>
      </c>
      <c r="AP32" s="19" t="str">
        <f aca="false">+J32</f>
        <v>3) STOCK</v>
      </c>
    </row>
    <row r="33" customFormat="false" ht="16.4" hidden="false" customHeight="false" outlineLevel="0" collapsed="false">
      <c r="A33" s="1" t="s">
        <v>42</v>
      </c>
      <c r="B33" s="2" t="s">
        <v>43</v>
      </c>
      <c r="C33" s="54" t="str">
        <f aca="false">VLOOKUP($B33,[1]SKU!$A$2:$H$1048576,2,FALSE())</f>
        <v>PULPA PIERNA</v>
      </c>
      <c r="D33" s="3" t="str">
        <f aca="false">VLOOKUP($B33,[1]SKU!$A$2:$H$1048576,3,FALSE())</f>
        <v>CERDO</v>
      </c>
      <c r="E33" s="3" t="str">
        <f aca="false">VLOOKUP($B33,[1]SKU!$A$2:$H$1048576,4,FALSE())</f>
        <v>BRASIL</v>
      </c>
      <c r="F33" s="3" t="str">
        <f aca="false">VLOOKUP($B33,[1]SKU!$A$2:$H$1048576,5,FALSE())</f>
        <v>SEARA</v>
      </c>
      <c r="G33" s="3" t="str">
        <f aca="false">VLOOKUP($B33,[1]SKU!$A$2:$H$1048576,6,FALSE())</f>
        <v>CONGELADO</v>
      </c>
      <c r="H33" s="55" t="str">
        <f aca="false">VLOOKUP($B33,[1]SKU!$A$2:$H$1048576,7,FALSE())</f>
        <v>-</v>
      </c>
      <c r="I33" s="55" t="str">
        <f aca="false">VLOOKUP($B33,[1]SKU!$A$2:$H$1048576,8,FALSE())</f>
        <v>1PC/B - 2B/C</v>
      </c>
      <c r="J33" s="3" t="s">
        <v>44</v>
      </c>
      <c r="K33" s="5" t="n">
        <f aca="false">AO33</f>
        <v>23995.84</v>
      </c>
      <c r="L33" s="6" t="n">
        <f aca="false">+AE33</f>
        <v>2904.33666838785</v>
      </c>
      <c r="M33" s="56" t="n">
        <v>46541</v>
      </c>
      <c r="N33" s="57" t="n">
        <f aca="false">+K33*L33</f>
        <v>69691998.000768</v>
      </c>
      <c r="O33" s="58" t="n">
        <f aca="false">+L33/(1-0.03)</f>
        <v>2994.16151380191</v>
      </c>
      <c r="P33" s="58" t="n">
        <f aca="false">+L33/(1-0.07)</f>
        <v>3122.94265418049</v>
      </c>
      <c r="Q33" s="59" t="n">
        <v>1260796</v>
      </c>
      <c r="R33" s="1" t="n">
        <v>940.28</v>
      </c>
      <c r="S33" s="60" t="n">
        <v>45839</v>
      </c>
      <c r="T33" s="10" t="n">
        <f aca="false">+AN33</f>
        <v>1138</v>
      </c>
      <c r="U33" s="11" t="s">
        <v>47</v>
      </c>
      <c r="V33" s="12" t="n">
        <v>23995.84</v>
      </c>
      <c r="W33" s="12" t="n">
        <f aca="false">IF(E33="canada",V33/2.20462,IF(E33="usa",V33/2.20462,V33))</f>
        <v>23995.84</v>
      </c>
      <c r="X33" s="13" t="n">
        <f aca="false">W33/SUM($W$5)</f>
        <v>1</v>
      </c>
      <c r="Y33" s="14" t="n">
        <v>71267.64</v>
      </c>
      <c r="Z33" s="15" t="n">
        <f aca="false">Y33*AH33</f>
        <v>67011536.5392</v>
      </c>
      <c r="AA33" s="15" t="n">
        <f aca="false">Z33/W33</f>
        <v>2792.6314119114</v>
      </c>
      <c r="AB33" s="61" t="n">
        <f aca="false">VLOOKUP(_xlfn.CONCAT(D33,E33),[1]INTERNACIÓN!$M$5:$N$1048576,2,FALSE())*Z33</f>
        <v>2680461.461568</v>
      </c>
      <c r="AC33" s="62" t="n">
        <f aca="false">Z33+AB33</f>
        <v>69691998.000768</v>
      </c>
      <c r="AD33" s="16" t="str">
        <f aca="false">_xlfn.CONCAT(B33,Q33)</f>
        <v>LWS-571260796</v>
      </c>
      <c r="AE33" s="62" t="n">
        <f aca="false">AC33/W33</f>
        <v>2904.33666838785</v>
      </c>
      <c r="AF33" s="17" t="n">
        <f aca="false">IF(E33="USA",Y33/V33,IF(E33="CANADA",Y33/V33,(Y33/V33)/2.20462))</f>
        <v>1.34717085028954</v>
      </c>
      <c r="AG33" s="18" t="n">
        <f aca="false">Y33/W33</f>
        <v>2.96999979996533</v>
      </c>
      <c r="AH33" s="63" t="n">
        <f aca="false">IF(R33&lt;&gt;"",R33,"")</f>
        <v>940.28</v>
      </c>
      <c r="AI33" s="1" t="n">
        <f aca="false">W33</f>
        <v>23995.84</v>
      </c>
      <c r="AJ33" s="64" t="n">
        <f aca="false">IF(Q33&lt;&gt;"",Q33,"")</f>
        <v>1260796</v>
      </c>
      <c r="AK33" s="10" t="n">
        <v>1138</v>
      </c>
      <c r="AL33" s="1" t="n">
        <f aca="false">AI33/AK33</f>
        <v>21.0859753954306</v>
      </c>
      <c r="AM33" s="10" t="n">
        <f aca="false">0</f>
        <v>0</v>
      </c>
      <c r="AN33" s="10" t="n">
        <f aca="false">AK33-AM33</f>
        <v>1138</v>
      </c>
      <c r="AO33" s="19" t="n">
        <f aca="false">AN33*AL33</f>
        <v>23995.84</v>
      </c>
      <c r="AP33" s="19" t="str">
        <f aca="false">+J33</f>
        <v>3) STOCK</v>
      </c>
    </row>
    <row r="34" customFormat="false" ht="16.4" hidden="false" customHeight="false" outlineLevel="0" collapsed="false">
      <c r="A34" s="1" t="s">
        <v>42</v>
      </c>
      <c r="B34" s="2" t="n">
        <v>966</v>
      </c>
      <c r="C34" s="54" t="str">
        <f aca="false">VLOOKUP($B34,[1]SKU!$A$2:$H$1048576,2,FALSE())</f>
        <v>POSTA PALETA</v>
      </c>
      <c r="D34" s="3" t="str">
        <f aca="false">VLOOKUP($B34,[1]SKU!$A$2:$H$1048576,3,FALSE())</f>
        <v>VACUNO</v>
      </c>
      <c r="E34" s="3" t="str">
        <f aca="false">VLOOKUP($B34,[1]SKU!$A$2:$H$1048576,4,FALSE())</f>
        <v>BRASIL</v>
      </c>
      <c r="F34" s="3" t="str">
        <f aca="false">VLOOKUP($B34,[1]SKU!$A$2:$H$1048576,5,FALSE())</f>
        <v>FRIBOI</v>
      </c>
      <c r="G34" s="3" t="str">
        <f aca="false">VLOOKUP($B34,[1]SKU!$A$2:$H$1048576,6,FALSE())</f>
        <v>ENFRIADO</v>
      </c>
      <c r="H34" s="55" t="str">
        <f aca="false">VLOOKUP($B34,[1]SKU!$A$2:$H$1048576,7,FALSE())</f>
        <v>V</v>
      </c>
      <c r="I34" s="55" t="str">
        <f aca="false">VLOOKUP($B34,[1]SKU!$A$2:$H$1048576,8,FALSE())</f>
        <v>1PC/B - 3-8B/C</v>
      </c>
      <c r="J34" s="3" t="s">
        <v>44</v>
      </c>
      <c r="K34" s="5" t="n">
        <f aca="false">AO34</f>
        <v>4675.04</v>
      </c>
      <c r="L34" s="6" t="n">
        <f aca="false">+AE34</f>
        <v>5632.72798749358</v>
      </c>
      <c r="M34" s="56" t="n">
        <v>45921</v>
      </c>
      <c r="N34" s="57" t="n">
        <f aca="false">+K34*L34</f>
        <v>26333228.650652</v>
      </c>
      <c r="O34" s="58" t="n">
        <f aca="false">+L34/(1-0.03)</f>
        <v>5806.93606958101</v>
      </c>
      <c r="P34" s="58" t="n">
        <f aca="false">+L34/(1-0.07)</f>
        <v>6056.69676074579</v>
      </c>
      <c r="Q34" s="59" t="s">
        <v>48</v>
      </c>
      <c r="R34" s="1" t="n">
        <v>940.28</v>
      </c>
      <c r="S34" s="60" t="n">
        <v>45839</v>
      </c>
      <c r="T34" s="10" t="n">
        <f aca="false">+AN34</f>
        <v>239</v>
      </c>
      <c r="U34" s="11" t="s">
        <v>49</v>
      </c>
      <c r="V34" s="12" t="n">
        <v>4675.04</v>
      </c>
      <c r="W34" s="12" t="n">
        <f aca="false">IF(E34="canada",V34/2.20462,IF(E34="usa",V34/2.20462,V34))</f>
        <v>4675.04</v>
      </c>
      <c r="X34" s="13" t="n">
        <f aca="false">SUM(W34)/SUM($W$6:$W$13)</f>
        <v>0.194714530740122</v>
      </c>
      <c r="Y34" s="14" t="n">
        <v>27190.03</v>
      </c>
      <c r="Z34" s="15" t="n">
        <f aca="false">Y34*AH34</f>
        <v>25566241.4084</v>
      </c>
      <c r="AA34" s="15" t="n">
        <f aca="false">Z34/W34</f>
        <v>5468.6679490229</v>
      </c>
      <c r="AB34" s="61" t="n">
        <f aca="false">VLOOKUP(_xlfn.CONCAT(D34,E34),[1]INTERNACIÓN!$M$5:$N$1048576,2,FALSE())*Z34</f>
        <v>766987.242252</v>
      </c>
      <c r="AC34" s="62" t="n">
        <f aca="false">Z34+AB34</f>
        <v>26333228.650652</v>
      </c>
      <c r="AD34" s="16" t="str">
        <f aca="false">_xlfn.CONCAT(B34,Q34)</f>
        <v>96661703002-2</v>
      </c>
      <c r="AE34" s="62" t="n">
        <f aca="false">AC34/W34</f>
        <v>5632.72798749358</v>
      </c>
      <c r="AF34" s="17" t="n">
        <f aca="false">IF(E34="USA",Y34/V34,IF(E34="CANADA",Y34/V34,(Y34/V34)/2.20462))</f>
        <v>2.63809610513329</v>
      </c>
      <c r="AG34" s="18" t="n">
        <f aca="false">Y34/W34</f>
        <v>5.81599943529895</v>
      </c>
      <c r="AH34" s="63" t="n">
        <f aca="false">IF(R34&lt;&gt;"",R34,"")</f>
        <v>940.28</v>
      </c>
      <c r="AI34" s="5" t="n">
        <f aca="false">W34</f>
        <v>4675.04</v>
      </c>
      <c r="AJ34" s="64" t="str">
        <f aca="false">IF(Q34&lt;&gt;"",Q34,"")</f>
        <v>61703002-2</v>
      </c>
      <c r="AK34" s="10" t="n">
        <v>239</v>
      </c>
      <c r="AL34" s="1" t="n">
        <f aca="false">AI34/AK34</f>
        <v>19.5608368200837</v>
      </c>
      <c r="AM34" s="10" t="n">
        <f aca="false">0</f>
        <v>0</v>
      </c>
      <c r="AN34" s="10" t="n">
        <f aca="false">AK34-AM34</f>
        <v>239</v>
      </c>
      <c r="AO34" s="19" t="n">
        <f aca="false">AN34*AL34</f>
        <v>4675.04</v>
      </c>
      <c r="AP34" s="19" t="str">
        <f aca="false">+J34</f>
        <v>3) STOCK</v>
      </c>
    </row>
    <row r="35" customFormat="false" ht="16.4" hidden="false" customHeight="false" outlineLevel="0" collapsed="false">
      <c r="A35" s="1" t="s">
        <v>42</v>
      </c>
      <c r="B35" s="2" t="n">
        <v>968</v>
      </c>
      <c r="C35" s="54" t="str">
        <f aca="false">VLOOKUP($B35,[1]SKU!$A$2:$H$1048576,2,FALSE())</f>
        <v>HUACHALOMO</v>
      </c>
      <c r="D35" s="3" t="str">
        <f aca="false">VLOOKUP($B35,[1]SKU!$A$2:$H$1048576,3,FALSE())</f>
        <v>VACUNO</v>
      </c>
      <c r="E35" s="3" t="str">
        <f aca="false">VLOOKUP($B35,[1]SKU!$A$2:$H$1048576,4,FALSE())</f>
        <v>BRASIL</v>
      </c>
      <c r="F35" s="3" t="str">
        <f aca="false">VLOOKUP($B35,[1]SKU!$A$2:$H$1048576,5,FALSE())</f>
        <v>FRIBOI</v>
      </c>
      <c r="G35" s="3" t="str">
        <f aca="false">VLOOKUP($B35,[1]SKU!$A$2:$H$1048576,6,FALSE())</f>
        <v>ENFRIADO</v>
      </c>
      <c r="H35" s="55" t="str">
        <f aca="false">VLOOKUP($B35,[1]SKU!$A$2:$H$1048576,7,FALSE())</f>
        <v>V</v>
      </c>
      <c r="I35" s="55" t="str">
        <f aca="false">VLOOKUP($B35,[1]SKU!$A$2:$H$1048576,8,FALSE())</f>
        <v>1PC/B - 3-13B/C</v>
      </c>
      <c r="J35" s="3" t="s">
        <v>44</v>
      </c>
      <c r="K35" s="5" t="n">
        <f aca="false">AO35</f>
        <v>4529.626</v>
      </c>
      <c r="L35" s="6" t="n">
        <f aca="false">+AE35</f>
        <v>5632.7275046814</v>
      </c>
      <c r="M35" s="56" t="n">
        <v>45921</v>
      </c>
      <c r="N35" s="57" t="n">
        <f aca="false">+K35*L35</f>
        <v>25514148.95612</v>
      </c>
      <c r="O35" s="58" t="n">
        <f aca="false">+L35/(1-0.03)</f>
        <v>5806.9355718365</v>
      </c>
      <c r="P35" s="58" t="n">
        <f aca="false">+L35/(1-0.07)</f>
        <v>6056.69624159291</v>
      </c>
      <c r="Q35" s="59" t="s">
        <v>48</v>
      </c>
      <c r="R35" s="1" t="n">
        <v>940.28</v>
      </c>
      <c r="S35" s="60" t="n">
        <v>45839</v>
      </c>
      <c r="T35" s="10" t="n">
        <f aca="false">+AN35</f>
        <v>244</v>
      </c>
      <c r="U35" s="11" t="s">
        <v>49</v>
      </c>
      <c r="V35" s="12" t="n">
        <v>4529.626</v>
      </c>
      <c r="W35" s="12" t="n">
        <f aca="false">IF(E35="canada",V35/2.20462,IF(E35="usa",V35/2.20462,V35))</f>
        <v>4529.626</v>
      </c>
      <c r="X35" s="13" t="n">
        <f aca="false">SUM(W35)/SUM($W$6:$W$13)</f>
        <v>0.18865806517554</v>
      </c>
      <c r="Y35" s="14" t="n">
        <v>26344.3</v>
      </c>
      <c r="Z35" s="15" t="n">
        <f aca="false">Y35*AH35</f>
        <v>24771018.404</v>
      </c>
      <c r="AA35" s="15" t="n">
        <f aca="false">Z35/W35</f>
        <v>5468.66748027321</v>
      </c>
      <c r="AB35" s="61" t="n">
        <f aca="false">VLOOKUP(_xlfn.CONCAT(D35,E35),[1]INTERNACIÓN!$M$5:$N$1048576,2,FALSE())*Z35</f>
        <v>743130.55212</v>
      </c>
      <c r="AC35" s="62" t="n">
        <f aca="false">Z35+AB35</f>
        <v>25514148.95612</v>
      </c>
      <c r="AD35" s="16" t="str">
        <f aca="false">_xlfn.CONCAT(B35,Q35)</f>
        <v>96861703002-2</v>
      </c>
      <c r="AE35" s="62" t="n">
        <f aca="false">AC35/W35</f>
        <v>5632.7275046814</v>
      </c>
      <c r="AF35" s="17" t="n">
        <f aca="false">IF(E35="USA",Y35/V35,IF(E35="CANADA",Y35/V35,(Y35/V35)/2.20462))</f>
        <v>2.63809587900752</v>
      </c>
      <c r="AG35" s="18" t="n">
        <f aca="false">Y35/W35</f>
        <v>5.81599893677756</v>
      </c>
      <c r="AH35" s="63" t="n">
        <f aca="false">IF(R35&lt;&gt;"",R35,"")</f>
        <v>940.28</v>
      </c>
      <c r="AI35" s="5" t="n">
        <f aca="false">W35</f>
        <v>4529.626</v>
      </c>
      <c r="AJ35" s="64" t="str">
        <f aca="false">IF(Q35&lt;&gt;"",Q35,"")</f>
        <v>61703002-2</v>
      </c>
      <c r="AK35" s="10" t="n">
        <v>244</v>
      </c>
      <c r="AL35" s="1" t="n">
        <f aca="false">AI35/AK35</f>
        <v>18.5640409836066</v>
      </c>
      <c r="AM35" s="10" t="n">
        <f aca="false">0</f>
        <v>0</v>
      </c>
      <c r="AN35" s="10" t="n">
        <f aca="false">AK35-AM35</f>
        <v>244</v>
      </c>
      <c r="AO35" s="19" t="n">
        <f aca="false">AN35*AL35</f>
        <v>4529.626</v>
      </c>
      <c r="AP35" s="19" t="str">
        <f aca="false">+J35</f>
        <v>3) STOCK</v>
      </c>
    </row>
    <row r="36" customFormat="false" ht="16.4" hidden="false" customHeight="false" outlineLevel="0" collapsed="false">
      <c r="A36" s="1" t="s">
        <v>42</v>
      </c>
      <c r="B36" s="2" t="n">
        <v>973</v>
      </c>
      <c r="C36" s="54" t="str">
        <f aca="false">VLOOKUP($B36,[1]SKU!$A$2:$H$1048576,2,FALSE())</f>
        <v>ABASTERO</v>
      </c>
      <c r="D36" s="3" t="str">
        <f aca="false">VLOOKUP($B36,[1]SKU!$A$2:$H$1048576,3,FALSE())</f>
        <v>VACUNO</v>
      </c>
      <c r="E36" s="3" t="str">
        <f aca="false">VLOOKUP($B36,[1]SKU!$A$2:$H$1048576,4,FALSE())</f>
        <v>BRASIL</v>
      </c>
      <c r="F36" s="3" t="str">
        <f aca="false">VLOOKUP($B36,[1]SKU!$A$2:$H$1048576,5,FALSE())</f>
        <v>FRIBOI</v>
      </c>
      <c r="G36" s="3" t="str">
        <f aca="false">VLOOKUP($B36,[1]SKU!$A$2:$H$1048576,6,FALSE())</f>
        <v>ENFRIADO</v>
      </c>
      <c r="H36" s="55" t="str">
        <f aca="false">VLOOKUP($B36,[1]SKU!$A$2:$H$1048576,7,FALSE())</f>
        <v>V</v>
      </c>
      <c r="I36" s="55" t="str">
        <f aca="false">VLOOKUP($B36,[1]SKU!$A$2:$H$1048576,8,FALSE())</f>
        <v>1PC/B - 8-25B/C</v>
      </c>
      <c r="J36" s="3" t="s">
        <v>44</v>
      </c>
      <c r="K36" s="5" t="n">
        <f aca="false">AO36</f>
        <v>1616.833</v>
      </c>
      <c r="L36" s="6" t="n">
        <f aca="false">+AE36</f>
        <v>5632.72809832555</v>
      </c>
      <c r="M36" s="56" t="n">
        <v>45921</v>
      </c>
      <c r="N36" s="57" t="n">
        <f aca="false">+K36*L36</f>
        <v>9107180.6694</v>
      </c>
      <c r="O36" s="58" t="n">
        <f aca="false">+L36/(1-0.03)</f>
        <v>5806.93618384078</v>
      </c>
      <c r="P36" s="58" t="n">
        <f aca="false">+L36/(1-0.07)</f>
        <v>6056.69687991995</v>
      </c>
      <c r="Q36" s="59" t="s">
        <v>48</v>
      </c>
      <c r="R36" s="1" t="n">
        <v>940.28</v>
      </c>
      <c r="S36" s="60" t="n">
        <v>45839</v>
      </c>
      <c r="T36" s="10" t="n">
        <f aca="false">+AN36</f>
        <v>73</v>
      </c>
      <c r="U36" s="11" t="s">
        <v>49</v>
      </c>
      <c r="V36" s="12" t="n">
        <v>1616.833</v>
      </c>
      <c r="W36" s="12" t="n">
        <f aca="false">IF(E36="canada",V36/2.20462,IF(E36="usa",V36/2.20462,V36))</f>
        <v>1616.833</v>
      </c>
      <c r="X36" s="13" t="n">
        <f aca="false">SUM(W36)/SUM($W$6:$W$13)</f>
        <v>0.0673407882884731</v>
      </c>
      <c r="Y36" s="14" t="n">
        <v>9403.5</v>
      </c>
      <c r="Z36" s="15" t="n">
        <f aca="false">Y36*AH36</f>
        <v>8841922.98</v>
      </c>
      <c r="AA36" s="15" t="n">
        <f aca="false">Z36/W36</f>
        <v>5468.66805662675</v>
      </c>
      <c r="AB36" s="61" t="n">
        <f aca="false">VLOOKUP(_xlfn.CONCAT(D36,E36),[1]INTERNACIÓN!$M$5:$N$1048576,2,FALSE())*Z36</f>
        <v>265257.6894</v>
      </c>
      <c r="AC36" s="62" t="n">
        <f aca="false">Z36+AB36</f>
        <v>9107180.6694</v>
      </c>
      <c r="AD36" s="16" t="str">
        <f aca="false">_xlfn.CONCAT(B36,Q36)</f>
        <v>97361703002-2</v>
      </c>
      <c r="AE36" s="62" t="n">
        <f aca="false">AC36/W36</f>
        <v>5632.72809832555</v>
      </c>
      <c r="AF36" s="17" t="n">
        <f aca="false">IF(E36="USA",Y36/V36,IF(E36="CANADA",Y36/V36,(Y36/V36)/2.20462))</f>
        <v>2.6380961570416</v>
      </c>
      <c r="AG36" s="18" t="n">
        <f aca="false">Y36/W36</f>
        <v>5.81599954973705</v>
      </c>
      <c r="AH36" s="63" t="n">
        <f aca="false">IF(R36&lt;&gt;"",R36,"")</f>
        <v>940.28</v>
      </c>
      <c r="AI36" s="5" t="n">
        <f aca="false">W36</f>
        <v>1616.833</v>
      </c>
      <c r="AJ36" s="64" t="str">
        <f aca="false">IF(Q36&lt;&gt;"",Q36,"")</f>
        <v>61703002-2</v>
      </c>
      <c r="AK36" s="10" t="n">
        <v>73</v>
      </c>
      <c r="AL36" s="1" t="n">
        <f aca="false">AI36/AK36</f>
        <v>22.148397260274</v>
      </c>
      <c r="AM36" s="10" t="n">
        <f aca="false">0</f>
        <v>0</v>
      </c>
      <c r="AN36" s="10" t="n">
        <f aca="false">AK36-AM36</f>
        <v>73</v>
      </c>
      <c r="AO36" s="19" t="n">
        <f aca="false">AN36*AL36</f>
        <v>1616.833</v>
      </c>
      <c r="AP36" s="19" t="str">
        <f aca="false">+J36</f>
        <v>3) STOCK</v>
      </c>
    </row>
    <row r="37" customFormat="false" ht="16.4" hidden="false" customHeight="false" outlineLevel="0" collapsed="false">
      <c r="A37" s="1" t="s">
        <v>42</v>
      </c>
      <c r="B37" s="2" t="n">
        <v>974</v>
      </c>
      <c r="C37" s="54" t="str">
        <f aca="false">VLOOKUP($B37,[1]SKU!$A$2:$H$1048576,2,FALSE())</f>
        <v>CHOCLILLO</v>
      </c>
      <c r="D37" s="3" t="str">
        <f aca="false">VLOOKUP($B37,[1]SKU!$A$2:$H$1048576,3,FALSE())</f>
        <v>VACUNO</v>
      </c>
      <c r="E37" s="3" t="str">
        <f aca="false">VLOOKUP($B37,[1]SKU!$A$2:$H$1048576,4,FALSE())</f>
        <v>BRASIL</v>
      </c>
      <c r="F37" s="3" t="str">
        <f aca="false">VLOOKUP($B37,[1]SKU!$A$2:$H$1048576,5,FALSE())</f>
        <v>FRIBOI</v>
      </c>
      <c r="G37" s="3" t="str">
        <f aca="false">VLOOKUP($B37,[1]SKU!$A$2:$H$1048576,6,FALSE())</f>
        <v>ENFRIADO</v>
      </c>
      <c r="H37" s="55" t="str">
        <f aca="false">VLOOKUP($B37,[1]SKU!$A$2:$H$1048576,7,FALSE())</f>
        <v>V</v>
      </c>
      <c r="I37" s="55" t="str">
        <f aca="false">VLOOKUP($B37,[1]SKU!$A$2:$H$1048576,8,FALSE())</f>
        <v>1PC/B - 8-28B/C</v>
      </c>
      <c r="J37" s="3" t="s">
        <v>44</v>
      </c>
      <c r="K37" s="5" t="n">
        <f aca="false">AO37</f>
        <v>1434.38</v>
      </c>
      <c r="L37" s="6" t="n">
        <f aca="false">+AE37</f>
        <v>5632.72577959815</v>
      </c>
      <c r="M37" s="56" t="n">
        <v>45921</v>
      </c>
      <c r="N37" s="57" t="n">
        <f aca="false">+K37*L37</f>
        <v>8079469.20374</v>
      </c>
      <c r="O37" s="58" t="n">
        <f aca="false">+L37/(1-0.03)</f>
        <v>5806.93379340016</v>
      </c>
      <c r="P37" s="58" t="n">
        <f aca="false">+L37/(1-0.07)</f>
        <v>6056.69438666468</v>
      </c>
      <c r="Q37" s="59" t="s">
        <v>48</v>
      </c>
      <c r="R37" s="1" t="n">
        <v>940.28</v>
      </c>
      <c r="S37" s="60" t="n">
        <v>45839</v>
      </c>
      <c r="T37" s="10" t="n">
        <f aca="false">+AN37</f>
        <v>68</v>
      </c>
      <c r="U37" s="11" t="s">
        <v>49</v>
      </c>
      <c r="V37" s="12" t="n">
        <v>1434.38</v>
      </c>
      <c r="W37" s="12" t="n">
        <f aca="false">IF(E37="canada",V37/2.20462,IF(E37="usa",V37/2.20462,V37))</f>
        <v>1434.38</v>
      </c>
      <c r="X37" s="13" t="n">
        <f aca="false">SUM(W37)/SUM($W$6:$W$13)</f>
        <v>0.0597416553875509</v>
      </c>
      <c r="Y37" s="14" t="n">
        <v>8342.35</v>
      </c>
      <c r="Z37" s="15" t="n">
        <f aca="false">Y37*AH37</f>
        <v>7844144.858</v>
      </c>
      <c r="AA37" s="15" t="n">
        <f aca="false">Z37/W37</f>
        <v>5468.6658054351</v>
      </c>
      <c r="AB37" s="61" t="n">
        <f aca="false">VLOOKUP(_xlfn.CONCAT(D37,E37),[1]INTERNACIÓN!$M$5:$N$1048576,2,FALSE())*Z37</f>
        <v>235324.34574</v>
      </c>
      <c r="AC37" s="62" t="n">
        <f aca="false">Z37+AB37</f>
        <v>8079469.20374</v>
      </c>
      <c r="AD37" s="16" t="str">
        <f aca="false">_xlfn.CONCAT(B37,Q37)</f>
        <v>97461703002-2</v>
      </c>
      <c r="AE37" s="62" t="n">
        <f aca="false">AC37/W37</f>
        <v>5632.72577959815</v>
      </c>
      <c r="AF37" s="17" t="n">
        <f aca="false">IF(E37="USA",Y37/V37,IF(E37="CANADA",Y37/V37,(Y37/V37)/2.20462))</f>
        <v>2.63809507106235</v>
      </c>
      <c r="AG37" s="18" t="n">
        <f aca="false">Y37/W37</f>
        <v>5.81599715556547</v>
      </c>
      <c r="AH37" s="63" t="n">
        <f aca="false">IF(R37&lt;&gt;"",R37,"")</f>
        <v>940.28</v>
      </c>
      <c r="AI37" s="5" t="n">
        <f aca="false">W37</f>
        <v>1434.38</v>
      </c>
      <c r="AJ37" s="64" t="str">
        <f aca="false">IF(Q37&lt;&gt;"",Q37,"")</f>
        <v>61703002-2</v>
      </c>
      <c r="AK37" s="10" t="n">
        <v>68</v>
      </c>
      <c r="AL37" s="1" t="n">
        <f aca="false">AI37/AK37</f>
        <v>21.0938235294118</v>
      </c>
      <c r="AM37" s="10" t="n">
        <f aca="false">0</f>
        <v>0</v>
      </c>
      <c r="AN37" s="10" t="n">
        <f aca="false">AK37-AM37</f>
        <v>68</v>
      </c>
      <c r="AO37" s="19" t="n">
        <f aca="false">AN37*AL37</f>
        <v>1434.38</v>
      </c>
      <c r="AP37" s="19" t="str">
        <f aca="false">+J37</f>
        <v>3) STOCK</v>
      </c>
    </row>
    <row r="38" customFormat="false" ht="16.4" hidden="false" customHeight="false" outlineLevel="0" collapsed="false">
      <c r="A38" s="1" t="s">
        <v>42</v>
      </c>
      <c r="B38" s="2" t="n">
        <v>975</v>
      </c>
      <c r="C38" s="54" t="str">
        <f aca="false">VLOOKUP($B38,[1]SKU!$A$2:$H$1048576,2,FALSE())</f>
        <v>PUNTA PALETA</v>
      </c>
      <c r="D38" s="3" t="str">
        <f aca="false">VLOOKUP($B38,[1]SKU!$A$2:$H$1048576,3,FALSE())</f>
        <v>VACUNO</v>
      </c>
      <c r="E38" s="3" t="str">
        <f aca="false">VLOOKUP($B38,[1]SKU!$A$2:$H$1048576,4,FALSE())</f>
        <v>BRASIL</v>
      </c>
      <c r="F38" s="3" t="str">
        <f aca="false">VLOOKUP($B38,[1]SKU!$A$2:$H$1048576,5,FALSE())</f>
        <v>FRIBOI</v>
      </c>
      <c r="G38" s="3" t="str">
        <f aca="false">VLOOKUP($B38,[1]SKU!$A$2:$H$1048576,6,FALSE())</f>
        <v>ENFRIADO</v>
      </c>
      <c r="H38" s="55" t="str">
        <f aca="false">VLOOKUP($B38,[1]SKU!$A$2:$H$1048576,7,FALSE())</f>
        <v>V</v>
      </c>
      <c r="I38" s="55" t="str">
        <f aca="false">VLOOKUP($B38,[1]SKU!$A$2:$H$1048576,8,FALSE())</f>
        <v>1PC/B - 8-25B/C</v>
      </c>
      <c r="J38" s="3" t="s">
        <v>44</v>
      </c>
      <c r="K38" s="5" t="n">
        <f aca="false">AO38</f>
        <v>1988.546</v>
      </c>
      <c r="L38" s="6" t="n">
        <f aca="false">+AE38</f>
        <v>5632.72681224975</v>
      </c>
      <c r="M38" s="56" t="n">
        <v>45921</v>
      </c>
      <c r="N38" s="57" t="n">
        <f aca="false">+K38*L38</f>
        <v>11200936.371592</v>
      </c>
      <c r="O38" s="58" t="n">
        <f aca="false">+L38/(1-0.03)</f>
        <v>5806.93485798944</v>
      </c>
      <c r="P38" s="58" t="n">
        <f aca="false">+L38/(1-0.07)</f>
        <v>6056.69549704275</v>
      </c>
      <c r="Q38" s="59" t="s">
        <v>48</v>
      </c>
      <c r="R38" s="1" t="n">
        <v>940.28</v>
      </c>
      <c r="S38" s="60" t="n">
        <v>45839</v>
      </c>
      <c r="T38" s="10" t="n">
        <f aca="false">+AN38</f>
        <v>95</v>
      </c>
      <c r="U38" s="11" t="s">
        <v>49</v>
      </c>
      <c r="V38" s="12" t="n">
        <v>1988.546</v>
      </c>
      <c r="W38" s="12" t="n">
        <f aca="false">IF(E38="canada",V38/2.20462,IF(E38="usa",V38/2.20462,V38))</f>
        <v>1988.546</v>
      </c>
      <c r="X38" s="13" t="n">
        <f aca="false">SUM(W38)/SUM($W$6:$W$13)</f>
        <v>0.0828225643513523</v>
      </c>
      <c r="Y38" s="14" t="n">
        <v>11565.38</v>
      </c>
      <c r="Z38" s="15" t="n">
        <f aca="false">Y38*AH38</f>
        <v>10874695.5064</v>
      </c>
      <c r="AA38" s="15" t="n">
        <f aca="false">Z38/W38</f>
        <v>5468.66680800947</v>
      </c>
      <c r="AB38" s="61" t="n">
        <f aca="false">VLOOKUP(_xlfn.CONCAT(D38,E38),[1]INTERNACIÓN!$M$5:$N$1048576,2,FALSE())*Z38</f>
        <v>326240.865192</v>
      </c>
      <c r="AC38" s="62" t="n">
        <f aca="false">Z38+AB38</f>
        <v>11200936.371592</v>
      </c>
      <c r="AD38" s="16" t="str">
        <f aca="false">_xlfn.CONCAT(B38,Q38)</f>
        <v>97561703002-2</v>
      </c>
      <c r="AE38" s="62" t="n">
        <f aca="false">AC38/W38</f>
        <v>5632.72681224975</v>
      </c>
      <c r="AF38" s="17" t="n">
        <f aca="false">IF(E38="USA",Y38/V38,IF(E38="CANADA",Y38/V38,(Y38/V38)/2.20462))</f>
        <v>2.63809555470618</v>
      </c>
      <c r="AG38" s="18" t="n">
        <f aca="false">Y38/W38</f>
        <v>5.81599822181634</v>
      </c>
      <c r="AH38" s="63" t="n">
        <f aca="false">IF(R38&lt;&gt;"",R38,"")</f>
        <v>940.28</v>
      </c>
      <c r="AI38" s="5" t="n">
        <f aca="false">W38</f>
        <v>1988.546</v>
      </c>
      <c r="AJ38" s="64" t="str">
        <f aca="false">IF(Q38&lt;&gt;"",Q38,"")</f>
        <v>61703002-2</v>
      </c>
      <c r="AK38" s="10" t="n">
        <v>95</v>
      </c>
      <c r="AL38" s="1" t="n">
        <f aca="false">AI38/AK38</f>
        <v>20.9320631578947</v>
      </c>
      <c r="AM38" s="10" t="n">
        <f aca="false">0</f>
        <v>0</v>
      </c>
      <c r="AN38" s="10" t="n">
        <f aca="false">AK38-AM38</f>
        <v>95</v>
      </c>
      <c r="AO38" s="19" t="n">
        <f aca="false">AN38*AL38</f>
        <v>1988.546</v>
      </c>
      <c r="AP38" s="19" t="str">
        <f aca="false">+J38</f>
        <v>3) STOCK</v>
      </c>
    </row>
    <row r="39" customFormat="false" ht="16.4" hidden="false" customHeight="false" outlineLevel="0" collapsed="false">
      <c r="A39" s="1" t="s">
        <v>42</v>
      </c>
      <c r="B39" s="2" t="n">
        <v>976</v>
      </c>
      <c r="C39" s="54" t="str">
        <f aca="false">VLOOKUP($B39,[1]SKU!$A$2:$H$1048576,2,FALSE())</f>
        <v>SOBRECOSTILLA</v>
      </c>
      <c r="D39" s="3" t="str">
        <f aca="false">VLOOKUP($B39,[1]SKU!$A$2:$H$1048576,3,FALSE())</f>
        <v>VACUNO</v>
      </c>
      <c r="E39" s="3" t="str">
        <f aca="false">VLOOKUP($B39,[1]SKU!$A$2:$H$1048576,4,FALSE())</f>
        <v>BRASIL</v>
      </c>
      <c r="F39" s="3" t="str">
        <f aca="false">VLOOKUP($B39,[1]SKU!$A$2:$H$1048576,5,FALSE())</f>
        <v>FRIBOI</v>
      </c>
      <c r="G39" s="3" t="str">
        <f aca="false">VLOOKUP($B39,[1]SKU!$A$2:$H$1048576,6,FALSE())</f>
        <v>ENFRIADO</v>
      </c>
      <c r="H39" s="55" t="str">
        <f aca="false">VLOOKUP($B39,[1]SKU!$A$2:$H$1048576,7,FALSE())</f>
        <v>V</v>
      </c>
      <c r="I39" s="55" t="str">
        <f aca="false">VLOOKUP($B39,[1]SKU!$A$2:$H$1048576,8,FALSE())</f>
        <v>1PC/B - 3-20B/C</v>
      </c>
      <c r="J39" s="3" t="s">
        <v>44</v>
      </c>
      <c r="K39" s="5" t="n">
        <f aca="false">AO39</f>
        <v>5231.138</v>
      </c>
      <c r="L39" s="6" t="n">
        <f aca="false">+AE39</f>
        <v>5632.72879211369</v>
      </c>
      <c r="M39" s="56" t="n">
        <v>45921</v>
      </c>
      <c r="N39" s="57" t="n">
        <f aca="false">+K39*L39</f>
        <v>29465581.62812</v>
      </c>
      <c r="O39" s="58" t="n">
        <f aca="false">+L39/(1-0.03)</f>
        <v>5806.93689908627</v>
      </c>
      <c r="P39" s="58" t="n">
        <f aca="false">+L39/(1-0.07)</f>
        <v>6056.69762592869</v>
      </c>
      <c r="Q39" s="59" t="s">
        <v>48</v>
      </c>
      <c r="R39" s="1" t="n">
        <v>940.28</v>
      </c>
      <c r="S39" s="60" t="n">
        <v>45839</v>
      </c>
      <c r="T39" s="10" t="n">
        <f aca="false">+AN39</f>
        <v>273</v>
      </c>
      <c r="U39" s="11" t="s">
        <v>49</v>
      </c>
      <c r="V39" s="12" t="n">
        <v>5231.138</v>
      </c>
      <c r="W39" s="12" t="n">
        <f aca="false">IF(E39="canada",V39/2.20462,IF(E39="usa",V39/2.20462,V39))</f>
        <v>5231.138</v>
      </c>
      <c r="X39" s="13" t="n">
        <f aca="false">SUM(W39)/SUM($W$6:$W$13)</f>
        <v>0.217875907138082</v>
      </c>
      <c r="Y39" s="14" t="n">
        <v>30424.3</v>
      </c>
      <c r="Z39" s="15" t="n">
        <f aca="false">Y39*AH39</f>
        <v>28607360.804</v>
      </c>
      <c r="AA39" s="15" t="n">
        <f aca="false">Z39/W39</f>
        <v>5468.66873020746</v>
      </c>
      <c r="AB39" s="61" t="n">
        <f aca="false">VLOOKUP(_xlfn.CONCAT(D39,E39),[1]INTERNACIÓN!$M$5:$N$1048576,2,FALSE())*Z39</f>
        <v>858220.82412</v>
      </c>
      <c r="AC39" s="62" t="n">
        <f aca="false">Z39+AB39</f>
        <v>29465581.62812</v>
      </c>
      <c r="AD39" s="16" t="str">
        <f aca="false">_xlfn.CONCAT(B39,Q39)</f>
        <v>97661703002-2</v>
      </c>
      <c r="AE39" s="62" t="n">
        <f aca="false">AC39/W39</f>
        <v>5632.72879211369</v>
      </c>
      <c r="AF39" s="17" t="n">
        <f aca="false">IF(E39="USA",Y39/V39,IF(E39="CANADA",Y39/V39,(Y39/V39)/2.20462))</f>
        <v>2.63809648197825</v>
      </c>
      <c r="AG39" s="18" t="n">
        <f aca="false">Y39/W39</f>
        <v>5.81600026609889</v>
      </c>
      <c r="AH39" s="63" t="n">
        <f aca="false">IF(R39&lt;&gt;"",R39,"")</f>
        <v>940.28</v>
      </c>
      <c r="AI39" s="5" t="n">
        <f aca="false">W39</f>
        <v>5231.138</v>
      </c>
      <c r="AJ39" s="64" t="str">
        <f aca="false">IF(Q39&lt;&gt;"",Q39,"")</f>
        <v>61703002-2</v>
      </c>
      <c r="AK39" s="10" t="n">
        <v>273</v>
      </c>
      <c r="AL39" s="1" t="n">
        <f aca="false">AI39/AK39</f>
        <v>19.1616776556777</v>
      </c>
      <c r="AM39" s="10" t="n">
        <f aca="false">0</f>
        <v>0</v>
      </c>
      <c r="AN39" s="10" t="n">
        <f aca="false">AK39-AM39</f>
        <v>273</v>
      </c>
      <c r="AO39" s="19" t="n">
        <f aca="false">AN39*AL39</f>
        <v>5231.138</v>
      </c>
      <c r="AP39" s="19" t="str">
        <f aca="false">+J39</f>
        <v>3) STOCK</v>
      </c>
    </row>
    <row r="40" customFormat="false" ht="16.4" hidden="false" customHeight="false" outlineLevel="0" collapsed="false">
      <c r="A40" s="1" t="s">
        <v>42</v>
      </c>
      <c r="B40" s="2" t="n">
        <v>977</v>
      </c>
      <c r="C40" s="54" t="str">
        <f aca="false">VLOOKUP($B40,[1]SKU!$A$2:$H$1048576,2,FALSE())</f>
        <v>ASADO DEL CARNICERO</v>
      </c>
      <c r="D40" s="3" t="str">
        <f aca="false">VLOOKUP($B40,[1]SKU!$A$2:$H$1048576,3,FALSE())</f>
        <v>VACUNO</v>
      </c>
      <c r="E40" s="3" t="str">
        <f aca="false">VLOOKUP($B40,[1]SKU!$A$2:$H$1048576,4,FALSE())</f>
        <v>BRASIL</v>
      </c>
      <c r="F40" s="3" t="str">
        <f aca="false">VLOOKUP($B40,[1]SKU!$A$2:$H$1048576,5,FALSE())</f>
        <v>FRIBOI</v>
      </c>
      <c r="G40" s="3" t="str">
        <f aca="false">VLOOKUP($B40,[1]SKU!$A$2:$H$1048576,6,FALSE())</f>
        <v>ENFRIADO</v>
      </c>
      <c r="H40" s="55" t="str">
        <f aca="false">VLOOKUP($B40,[1]SKU!$A$2:$H$1048576,7,FALSE())</f>
        <v>V</v>
      </c>
      <c r="I40" s="55" t="str">
        <f aca="false">VLOOKUP($B40,[1]SKU!$A$2:$H$1048576,8,FALSE())</f>
        <v>1PC/B - 6-30B/C</v>
      </c>
      <c r="J40" s="3" t="s">
        <v>44</v>
      </c>
      <c r="K40" s="5" t="n">
        <f aca="false">AO40</f>
        <v>1728.79</v>
      </c>
      <c r="L40" s="6" t="n">
        <f aca="false">+AE40</f>
        <v>5632.72705544109</v>
      </c>
      <c r="M40" s="56" t="n">
        <v>45921</v>
      </c>
      <c r="N40" s="57" t="n">
        <f aca="false">+K40*L40</f>
        <v>9737802.206176</v>
      </c>
      <c r="O40" s="58" t="n">
        <f aca="false">+L40/(1-0.03)</f>
        <v>5806.93510870215</v>
      </c>
      <c r="P40" s="58" t="n">
        <f aca="false">+L40/(1-0.07)</f>
        <v>6056.69575853881</v>
      </c>
      <c r="Q40" s="59" t="s">
        <v>48</v>
      </c>
      <c r="R40" s="1" t="n">
        <v>940.28</v>
      </c>
      <c r="S40" s="60" t="n">
        <v>45839</v>
      </c>
      <c r="T40" s="10" t="n">
        <f aca="false">+AN40</f>
        <v>82</v>
      </c>
      <c r="U40" s="11" t="s">
        <v>49</v>
      </c>
      <c r="V40" s="12" t="n">
        <v>1728.79</v>
      </c>
      <c r="W40" s="12" t="n">
        <f aca="false">IF(E40="canada",V40/2.20462,IF(E40="usa",V40/2.20462,V40))</f>
        <v>1728.79</v>
      </c>
      <c r="X40" s="13" t="n">
        <f aca="false">SUM(W40)/SUM($W$6:$W$13)</f>
        <v>0.072003776138432</v>
      </c>
      <c r="Y40" s="14" t="n">
        <v>10054.64</v>
      </c>
      <c r="Z40" s="15" t="n">
        <f aca="false">Y40*AH40</f>
        <v>9454176.8992</v>
      </c>
      <c r="AA40" s="15" t="n">
        <f aca="false">Z40/W40</f>
        <v>5468.66704411756</v>
      </c>
      <c r="AB40" s="61" t="n">
        <f aca="false">VLOOKUP(_xlfn.CONCAT(D40,E40),[1]INTERNACIÓN!$M$5:$N$1048576,2,FALSE())*Z40</f>
        <v>283625.306976</v>
      </c>
      <c r="AC40" s="62" t="n">
        <f aca="false">Z40+AB40</f>
        <v>9737802.206176</v>
      </c>
      <c r="AD40" s="16" t="str">
        <f aca="false">_xlfn.CONCAT(B40,Q40)</f>
        <v>97761703002-2</v>
      </c>
      <c r="AE40" s="62" t="n">
        <f aca="false">AC40/W40</f>
        <v>5632.72705544109</v>
      </c>
      <c r="AF40" s="17" t="n">
        <f aca="false">IF(E40="USA",Y40/V40,IF(E40="CANADA",Y40/V40,(Y40/V40)/2.20462))</f>
        <v>2.63809566860519</v>
      </c>
      <c r="AG40" s="18" t="n">
        <f aca="false">Y40/W40</f>
        <v>5.81599847292037</v>
      </c>
      <c r="AH40" s="63" t="n">
        <f aca="false">IF(R40&lt;&gt;"",R40,"")</f>
        <v>940.28</v>
      </c>
      <c r="AI40" s="5" t="n">
        <f aca="false">W40</f>
        <v>1728.79</v>
      </c>
      <c r="AJ40" s="64" t="str">
        <f aca="false">IF(Q40&lt;&gt;"",Q40,"")</f>
        <v>61703002-2</v>
      </c>
      <c r="AK40" s="10" t="n">
        <v>82</v>
      </c>
      <c r="AL40" s="1" t="n">
        <f aca="false">AI40/AK40</f>
        <v>21.0828048780488</v>
      </c>
      <c r="AM40" s="10" t="n">
        <f aca="false">0</f>
        <v>0</v>
      </c>
      <c r="AN40" s="10" t="n">
        <f aca="false">AK40-AM40</f>
        <v>82</v>
      </c>
      <c r="AO40" s="19" t="n">
        <f aca="false">AN40*AL40</f>
        <v>1728.79</v>
      </c>
      <c r="AP40" s="19" t="str">
        <f aca="false">+J40</f>
        <v>3) STOCK</v>
      </c>
    </row>
    <row r="41" customFormat="false" ht="16.4" hidden="false" customHeight="false" outlineLevel="0" collapsed="false">
      <c r="A41" s="1" t="s">
        <v>42</v>
      </c>
      <c r="B41" s="2" t="n">
        <v>355789</v>
      </c>
      <c r="C41" s="54" t="str">
        <f aca="false">VLOOKUP($B41,[1]SKU!$A$2:$H$1048576,2,FALSE())</f>
        <v>LOMO VETADO</v>
      </c>
      <c r="D41" s="3" t="str">
        <f aca="false">VLOOKUP($B41,[1]SKU!$A$2:$H$1048576,3,FALSE())</f>
        <v>VACUNO</v>
      </c>
      <c r="E41" s="3" t="str">
        <f aca="false">VLOOKUP($B41,[1]SKU!$A$2:$H$1048576,4,FALSE())</f>
        <v>BRASIL</v>
      </c>
      <c r="F41" s="3" t="str">
        <f aca="false">VLOOKUP($B41,[1]SKU!$A$2:$H$1048576,5,FALSE())</f>
        <v>FRIBOI</v>
      </c>
      <c r="G41" s="3" t="str">
        <f aca="false">VLOOKUP($B41,[1]SKU!$A$2:$H$1048576,6,FALSE())</f>
        <v>ENFRIADO</v>
      </c>
      <c r="H41" s="55" t="str">
        <f aca="false">VLOOKUP($B41,[1]SKU!$A$2:$H$1048576,7,FALSE())</f>
        <v>V</v>
      </c>
      <c r="I41" s="55" t="str">
        <f aca="false">VLOOKUP($B41,[1]SKU!$A$2:$H$1048576,8,FALSE())</f>
        <v>1PC/B - 5-20B/C</v>
      </c>
      <c r="J41" s="3" t="s">
        <v>44</v>
      </c>
      <c r="K41" s="5" t="n">
        <f aca="false">AO41</f>
        <v>2805.36</v>
      </c>
      <c r="L41" s="6" t="n">
        <f aca="false">+AE41</f>
        <v>5632.72723634329</v>
      </c>
      <c r="M41" s="56" t="n">
        <v>45921</v>
      </c>
      <c r="N41" s="57" t="n">
        <f aca="false">+K41*L41</f>
        <v>15801827.679748</v>
      </c>
      <c r="O41" s="58" t="n">
        <f aca="false">+L41/(1-0.03)</f>
        <v>5806.93529519926</v>
      </c>
      <c r="P41" s="58" t="n">
        <f aca="false">+L41/(1-0.07)</f>
        <v>6056.6959530573</v>
      </c>
      <c r="Q41" s="59" t="s">
        <v>48</v>
      </c>
      <c r="R41" s="1" t="n">
        <v>940.28</v>
      </c>
      <c r="S41" s="60" t="n">
        <v>45839</v>
      </c>
      <c r="T41" s="10" t="n">
        <f aca="false">+AN41</f>
        <v>138</v>
      </c>
      <c r="U41" s="11" t="s">
        <v>49</v>
      </c>
      <c r="V41" s="12" t="n">
        <v>2805.36</v>
      </c>
      <c r="W41" s="12" t="n">
        <f aca="false">IF(E41="canada",V41/2.20462,IF(E41="usa",V41/2.20462,V41))</f>
        <v>2805.36</v>
      </c>
      <c r="X41" s="13" t="n">
        <f aca="false">SUM(W41)/SUM($W$6:$W$13)</f>
        <v>0.116842712780448</v>
      </c>
      <c r="Y41" s="14" t="n">
        <v>16315.97</v>
      </c>
      <c r="Z41" s="15" t="n">
        <f aca="false">Y41*AH41</f>
        <v>15341580.2716</v>
      </c>
      <c r="AA41" s="15" t="n">
        <f aca="false">Z41/W41</f>
        <v>5468.66721975076</v>
      </c>
      <c r="AB41" s="61" t="n">
        <f aca="false">VLOOKUP(_xlfn.CONCAT(D41,E41),[1]INTERNACIÓN!$M$5:$N$1048576,2,FALSE())*Z41</f>
        <v>460247.408148</v>
      </c>
      <c r="AC41" s="62" t="n">
        <f aca="false">Z41+AB41</f>
        <v>15801827.679748</v>
      </c>
      <c r="AD41" s="16" t="str">
        <f aca="false">_xlfn.CONCAT(B41,Q41)</f>
        <v>35578961703002-2</v>
      </c>
      <c r="AE41" s="62" t="n">
        <f aca="false">AC41/W41</f>
        <v>5632.72723634329</v>
      </c>
      <c r="AF41" s="17" t="n">
        <f aca="false">IF(E41="USA",Y41/V41,IF(E41="CANADA",Y41/V41,(Y41/V41)/2.20462))</f>
        <v>2.63809575333099</v>
      </c>
      <c r="AG41" s="18" t="n">
        <f aca="false">Y41/W41</f>
        <v>5.81599865970856</v>
      </c>
      <c r="AH41" s="63" t="n">
        <f aca="false">IF(R41&lt;&gt;"",R41,"")</f>
        <v>940.28</v>
      </c>
      <c r="AI41" s="1" t="n">
        <f aca="false">W41</f>
        <v>2805.36</v>
      </c>
      <c r="AJ41" s="64" t="str">
        <f aca="false">IF(Q41&lt;&gt;"",Q41,"")</f>
        <v>61703002-2</v>
      </c>
      <c r="AK41" s="10" t="n">
        <v>138</v>
      </c>
      <c r="AL41" s="1" t="n">
        <f aca="false">AI41/AK41</f>
        <v>20.3286956521739</v>
      </c>
      <c r="AM41" s="10" t="n">
        <f aca="false">0</f>
        <v>0</v>
      </c>
      <c r="AN41" s="10" t="n">
        <f aca="false">AK41-AM41</f>
        <v>138</v>
      </c>
      <c r="AO41" s="19" t="n">
        <f aca="false">AN41*AL41</f>
        <v>2805.36</v>
      </c>
      <c r="AP41" s="19" t="str">
        <f aca="false">+J41</f>
        <v>3) STOCK</v>
      </c>
    </row>
    <row r="42" customFormat="false" ht="16.4" hidden="false" customHeight="false" outlineLevel="0" collapsed="false">
      <c r="A42" s="1" t="s">
        <v>42</v>
      </c>
      <c r="B42" s="2" t="s">
        <v>50</v>
      </c>
      <c r="C42" s="54" t="str">
        <f aca="false">VLOOKUP($B42,[1]SKU!$A$2:$H$1048576,2,FALSE())</f>
        <v>COSTILLAR IWP</v>
      </c>
      <c r="D42" s="3" t="str">
        <f aca="false">VLOOKUP($B42,[1]SKU!$A$2:$H$1048576,3,FALSE())</f>
        <v>CERDO</v>
      </c>
      <c r="E42" s="3" t="str">
        <f aca="false">VLOOKUP($B42,[1]SKU!$A$2:$H$1048576,4,FALSE())</f>
        <v>BRASIL</v>
      </c>
      <c r="F42" s="3" t="str">
        <f aca="false">VLOOKUP($B42,[1]SKU!$A$2:$H$1048576,5,FALSE())</f>
        <v>SEARA</v>
      </c>
      <c r="G42" s="3" t="str">
        <f aca="false">VLOOKUP($B42,[1]SKU!$A$2:$H$1048576,6,FALSE())</f>
        <v>CONGELADO</v>
      </c>
      <c r="H42" s="55" t="str">
        <f aca="false">VLOOKUP($B42,[1]SKU!$A$2:$H$1048576,7,FALSE())</f>
        <v>-</v>
      </c>
      <c r="I42" s="55" t="str">
        <f aca="false">VLOOKUP($B42,[1]SKU!$A$2:$H$1048576,8,FALSE())</f>
        <v>1PC/B - 9-10B/C</v>
      </c>
      <c r="J42" s="3" t="s">
        <v>44</v>
      </c>
      <c r="K42" s="5" t="n">
        <f aca="false">AO42</f>
        <v>24451.08</v>
      </c>
      <c r="L42" s="6" t="n">
        <f aca="false">+AE42</f>
        <v>3227.04080002487</v>
      </c>
      <c r="M42" s="56" t="n">
        <v>46554</v>
      </c>
      <c r="N42" s="57" t="n">
        <f aca="false">+K42*L42</f>
        <v>78904632.764672</v>
      </c>
      <c r="O42" s="58" t="n">
        <f aca="false">+L42/(1-0.03)</f>
        <v>3326.84618559265</v>
      </c>
      <c r="P42" s="58" t="n">
        <f aca="false">+L42/(1-0.07)</f>
        <v>3469.93634411276</v>
      </c>
      <c r="Q42" s="59" t="n">
        <v>1265386</v>
      </c>
      <c r="R42" s="1" t="n">
        <v>940.28</v>
      </c>
      <c r="S42" s="60" t="n">
        <v>45839</v>
      </c>
      <c r="T42" s="10" t="n">
        <f aca="false">+AN42</f>
        <v>1365</v>
      </c>
      <c r="V42" s="12" t="n">
        <v>24451.08</v>
      </c>
      <c r="W42" s="12" t="n">
        <f aca="false">IF(E42="canada",V42/2.20462,IF(E42="usa",V42/2.20462,V42))</f>
        <v>24451.08</v>
      </c>
      <c r="X42" s="13" t="n">
        <f aca="false">W42/SUM($W$14)</f>
        <v>1</v>
      </c>
      <c r="Y42" s="14" t="n">
        <v>80688.56</v>
      </c>
      <c r="Z42" s="15" t="n">
        <f aca="false">Y42*AH42</f>
        <v>75869839.1968</v>
      </c>
      <c r="AA42" s="15" t="n">
        <f aca="false">Z42/W42</f>
        <v>3102.92384617776</v>
      </c>
      <c r="AB42" s="61" t="n">
        <f aca="false">VLOOKUP(_xlfn.CONCAT(D42,E42),[1]INTERNACIÓN!$M$5:$N$1048576,2,FALSE())*Z42</f>
        <v>3034793.567872</v>
      </c>
      <c r="AC42" s="62" t="n">
        <f aca="false">Z42+AB42</f>
        <v>78904632.764672</v>
      </c>
      <c r="AD42" s="16" t="str">
        <f aca="false">_xlfn.CONCAT(B42,Q42)</f>
        <v>SPA-281265386</v>
      </c>
      <c r="AE42" s="62" t="n">
        <f aca="false">AC42/W42</f>
        <v>3227.04080002487</v>
      </c>
      <c r="AF42" s="17" t="n">
        <f aca="false">IF(E42="USA",Y42/V42,IF(E42="CANADA",Y42/V42,(Y42/V42)/2.20462))</f>
        <v>1.49685652693346</v>
      </c>
      <c r="AG42" s="18" t="n">
        <f aca="false">Y42/W42</f>
        <v>3.29999983640804</v>
      </c>
      <c r="AH42" s="63" t="n">
        <f aca="false">IF(R42&lt;&gt;"",R42,"")</f>
        <v>940.28</v>
      </c>
      <c r="AI42" s="1" t="n">
        <f aca="false">W42</f>
        <v>24451.08</v>
      </c>
      <c r="AJ42" s="64" t="n">
        <f aca="false">IF(Q42&lt;&gt;"",Q42,"")</f>
        <v>1265386</v>
      </c>
      <c r="AK42" s="10" t="n">
        <v>1365</v>
      </c>
      <c r="AL42" s="1" t="n">
        <f aca="false">AI42/AK42</f>
        <v>17.9128791208791</v>
      </c>
      <c r="AM42" s="10" t="n">
        <f aca="false">0</f>
        <v>0</v>
      </c>
      <c r="AN42" s="10" t="n">
        <f aca="false">AK42-AM42</f>
        <v>1365</v>
      </c>
      <c r="AO42" s="19" t="n">
        <f aca="false">AN42*AL42</f>
        <v>24451.08</v>
      </c>
      <c r="AP42" s="19" t="str">
        <f aca="false">+J42</f>
        <v>3) STOCK</v>
      </c>
    </row>
    <row r="43" customFormat="false" ht="16.4" hidden="false" customHeight="false" outlineLevel="0" collapsed="false">
      <c r="A43" s="1" t="s">
        <v>42</v>
      </c>
      <c r="B43" s="2" t="s">
        <v>51</v>
      </c>
      <c r="C43" s="54" t="str">
        <f aca="false">VLOOKUP($B43,[1]SKU!$A$2:$H$1048576,2,FALSE())</f>
        <v>PUNTA DE GANSO</v>
      </c>
      <c r="D43" s="3" t="str">
        <f aca="false">VLOOKUP($B43,[1]SKU!$A$2:$H$1048576,3,FALSE())</f>
        <v>VACUNO</v>
      </c>
      <c r="E43" s="3" t="str">
        <f aca="false">VLOOKUP($B43,[1]SKU!$A$2:$H$1048576,4,FALSE())</f>
        <v>CANADA</v>
      </c>
      <c r="F43" s="3" t="str">
        <f aca="false">VLOOKUP($B43,[1]SKU!$A$2:$H$1048576,5,FALSE())</f>
        <v>BLUE RIBBON</v>
      </c>
      <c r="G43" s="3" t="str">
        <f aca="false">VLOOKUP($B43,[1]SKU!$A$2:$H$1048576,6,FALSE())</f>
        <v>ENFRIADO</v>
      </c>
      <c r="H43" s="55" t="str">
        <f aca="false">VLOOKUP($B43,[1]SKU!$A$2:$H$1048576,7,FALSE())</f>
        <v>AAA</v>
      </c>
      <c r="I43" s="55" t="str">
        <f aca="false">VLOOKUP($B43,[1]SKU!$A$2:$H$1048576,8,FALSE())</f>
        <v>1PC/B - 10B/C</v>
      </c>
      <c r="J43" s="3" t="s">
        <v>44</v>
      </c>
      <c r="K43" s="5" t="n">
        <f aca="false">AO43</f>
        <v>482.52</v>
      </c>
      <c r="L43" s="6" t="n">
        <f aca="false">+AE43</f>
        <v>15475.0874119208</v>
      </c>
      <c r="M43" s="56" t="n">
        <v>45923</v>
      </c>
      <c r="N43" s="57" t="n">
        <f aca="false">+K43*L43</f>
        <v>7467039.178</v>
      </c>
      <c r="O43" s="58" t="n">
        <f aca="false">+L43/(1-0.03)</f>
        <v>15953.6983628049</v>
      </c>
      <c r="P43" s="58" t="n">
        <f aca="false">+L43/(1-0.07)</f>
        <v>16639.8789375492</v>
      </c>
      <c r="Q43" s="59" t="n">
        <v>9091712385</v>
      </c>
      <c r="R43" s="65" t="n">
        <v>940</v>
      </c>
      <c r="S43" s="60" t="n">
        <v>45839</v>
      </c>
      <c r="T43" s="10" t="n">
        <f aca="false">+AN43</f>
        <v>26</v>
      </c>
      <c r="V43" s="12" t="n">
        <v>482.52</v>
      </c>
      <c r="W43" s="12" t="n">
        <v>482.52</v>
      </c>
      <c r="X43" s="13" t="n">
        <f aca="false">SUM(W43)/SUM($W$15:$W$20)</f>
        <v>0.184142636889588</v>
      </c>
      <c r="Y43" s="14" t="n">
        <v>7712.29</v>
      </c>
      <c r="Z43" s="15" t="n">
        <f aca="false">Y43*AH43</f>
        <v>7249552.6</v>
      </c>
      <c r="AA43" s="15" t="n">
        <f aca="false">Z43/W43</f>
        <v>15024.3567106027</v>
      </c>
      <c r="AB43" s="61" t="n">
        <f aca="false">VLOOKUP(_xlfn.CONCAT(D43,E43),[1]INTERNACIÓN!$M$5:$N$1048576,2,FALSE())*Z43</f>
        <v>217486.578</v>
      </c>
      <c r="AC43" s="62" t="n">
        <f aca="false">Z43+AB43</f>
        <v>7467039.178</v>
      </c>
      <c r="AD43" s="16" t="str">
        <f aca="false">_xlfn.CONCAT(B43,Q43)</f>
        <v>C4807AWFR9091712385</v>
      </c>
      <c r="AE43" s="62" t="n">
        <f aca="false">AC43/W43</f>
        <v>15475.0874119208</v>
      </c>
      <c r="AF43" s="17" t="n">
        <f aca="false">IF(E43="USA",Y43/V43,IF(E43="CANADA",Y43/V43,(Y43/V43)/2.20462))</f>
        <v>15.9833582027688</v>
      </c>
      <c r="AG43" s="18" t="n">
        <f aca="false">Y43/W43</f>
        <v>15.9833582027688</v>
      </c>
      <c r="AH43" s="63" t="n">
        <f aca="false">IF(R43&lt;&gt;"",R43,"")</f>
        <v>940</v>
      </c>
      <c r="AI43" s="5" t="n">
        <f aca="false">W43</f>
        <v>482.52</v>
      </c>
      <c r="AJ43" s="64" t="n">
        <f aca="false">IF(Q43&lt;&gt;"",Q43,"")</f>
        <v>9091712385</v>
      </c>
      <c r="AK43" s="10" t="n">
        <v>26</v>
      </c>
      <c r="AL43" s="1" t="n">
        <f aca="false">AI43/AK43</f>
        <v>18.5584615384615</v>
      </c>
      <c r="AM43" s="10" t="n">
        <f aca="false">0</f>
        <v>0</v>
      </c>
      <c r="AN43" s="10" t="n">
        <f aca="false">AK43-AM43</f>
        <v>26</v>
      </c>
      <c r="AO43" s="19" t="n">
        <f aca="false">AN43*AL43</f>
        <v>482.52</v>
      </c>
      <c r="AP43" s="19" t="str">
        <f aca="false">+J43</f>
        <v>3) STOCK</v>
      </c>
    </row>
    <row r="44" customFormat="false" ht="16.4" hidden="false" customHeight="false" outlineLevel="0" collapsed="false">
      <c r="A44" s="1" t="s">
        <v>42</v>
      </c>
      <c r="B44" s="2" t="s">
        <v>52</v>
      </c>
      <c r="C44" s="54" t="str">
        <f aca="false">VLOOKUP($B44,[1]SKU!$A$2:$H$1048576,2,FALSE())</f>
        <v>PUNTA PALETA</v>
      </c>
      <c r="D44" s="3" t="str">
        <f aca="false">VLOOKUP($B44,[1]SKU!$A$2:$H$1048576,3,FALSE())</f>
        <v>VACUNO</v>
      </c>
      <c r="E44" s="3" t="str">
        <f aca="false">VLOOKUP($B44,[1]SKU!$A$2:$H$1048576,4,FALSE())</f>
        <v>CANADA</v>
      </c>
      <c r="F44" s="3" t="str">
        <f aca="false">VLOOKUP($B44,[1]SKU!$A$2:$H$1048576,5,FALSE())</f>
        <v>BLUE RIBBON</v>
      </c>
      <c r="G44" s="3" t="str">
        <f aca="false">VLOOKUP($B44,[1]SKU!$A$2:$H$1048576,6,FALSE())</f>
        <v>ENFRIADO</v>
      </c>
      <c r="H44" s="55" t="str">
        <f aca="false">VLOOKUP($B44,[1]SKU!$A$2:$H$1048576,7,FALSE())</f>
        <v>AAA</v>
      </c>
      <c r="I44" s="55" t="str">
        <f aca="false">VLOOKUP($B44,[1]SKU!$A$2:$H$1048576,8,FALSE())</f>
        <v>4PC/B - 12B/C</v>
      </c>
      <c r="J44" s="3" t="s">
        <v>44</v>
      </c>
      <c r="K44" s="5" t="n">
        <f aca="false">AO44</f>
        <v>274.35</v>
      </c>
      <c r="L44" s="6" t="n">
        <f aca="false">+AE44</f>
        <v>17289.4016694004</v>
      </c>
      <c r="M44" s="56" t="n">
        <v>45923</v>
      </c>
      <c r="N44" s="57" t="n">
        <f aca="false">+K44*L44</f>
        <v>4743347.348</v>
      </c>
      <c r="O44" s="58" t="n">
        <f aca="false">+L44/(1-0.03)</f>
        <v>17824.1254323715</v>
      </c>
      <c r="P44" s="58" t="n">
        <f aca="false">+L44/(1-0.07)</f>
        <v>18590.7544832262</v>
      </c>
      <c r="Q44" s="59" t="n">
        <v>9091712385</v>
      </c>
      <c r="R44" s="65" t="n">
        <v>940</v>
      </c>
      <c r="S44" s="60" t="n">
        <v>45839</v>
      </c>
      <c r="T44" s="10" t="n">
        <f aca="false">+AN44</f>
        <v>14</v>
      </c>
      <c r="V44" s="12" t="n">
        <v>274.35</v>
      </c>
      <c r="W44" s="12" t="n">
        <v>274.35</v>
      </c>
      <c r="X44" s="13" t="n">
        <f aca="false">SUM(W44)/SUM($W$15:$W$20)</f>
        <v>0.104699354287197</v>
      </c>
      <c r="Y44" s="14" t="n">
        <v>4899.14</v>
      </c>
      <c r="Z44" s="15" t="n">
        <f aca="false">Y44*AH44</f>
        <v>4605191.6</v>
      </c>
      <c r="AA44" s="15" t="n">
        <f aca="false">Z44/W44</f>
        <v>16785.8268634955</v>
      </c>
      <c r="AB44" s="61" t="n">
        <f aca="false">VLOOKUP(_xlfn.CONCAT(D44,E44),[1]INTERNACIÓN!$M$5:$N$1048576,2,FALSE())*Z44</f>
        <v>138155.748</v>
      </c>
      <c r="AC44" s="62" t="n">
        <f aca="false">Z44+AB44</f>
        <v>4743347.348</v>
      </c>
      <c r="AD44" s="16" t="str">
        <f aca="false">_xlfn.CONCAT(B44,Q44)</f>
        <v>C1807AWFR9091712385</v>
      </c>
      <c r="AE44" s="62" t="n">
        <f aca="false">AC44/W44</f>
        <v>17289.4016694004</v>
      </c>
      <c r="AF44" s="17" t="n">
        <f aca="false">IF(E44="USA",Y44/V44,IF(E44="CANADA",Y44/V44,(Y44/V44)/2.20462))</f>
        <v>17.8572626207399</v>
      </c>
      <c r="AG44" s="18" t="n">
        <f aca="false">Y44/W44</f>
        <v>17.8572626207399</v>
      </c>
      <c r="AH44" s="63" t="n">
        <f aca="false">IF(R44&lt;&gt;"",R44,"")</f>
        <v>940</v>
      </c>
      <c r="AI44" s="5" t="n">
        <f aca="false">W44</f>
        <v>274.35</v>
      </c>
      <c r="AJ44" s="64" t="n">
        <f aca="false">IF(Q44&lt;&gt;"",Q44,"")</f>
        <v>9091712385</v>
      </c>
      <c r="AK44" s="10" t="n">
        <v>14</v>
      </c>
      <c r="AL44" s="1" t="n">
        <f aca="false">AI44/AK44</f>
        <v>19.5964285714286</v>
      </c>
      <c r="AM44" s="10" t="n">
        <f aca="false">0</f>
        <v>0</v>
      </c>
      <c r="AN44" s="10" t="n">
        <f aca="false">AK44-AM44</f>
        <v>14</v>
      </c>
      <c r="AO44" s="19" t="n">
        <f aca="false">AN44*AL44</f>
        <v>274.35</v>
      </c>
      <c r="AP44" s="19" t="str">
        <f aca="false">+J44</f>
        <v>3) STOCK</v>
      </c>
    </row>
    <row r="45" customFormat="false" ht="16.4" hidden="false" customHeight="false" outlineLevel="0" collapsed="false">
      <c r="A45" s="1" t="s">
        <v>42</v>
      </c>
      <c r="B45" s="2" t="s">
        <v>53</v>
      </c>
      <c r="C45" s="54" t="str">
        <f aca="false">VLOOKUP($B45,[1]SKU!$A$2:$H$1048576,2,FALSE())</f>
        <v>PALANCA</v>
      </c>
      <c r="D45" s="3" t="str">
        <f aca="false">VLOOKUP($B45,[1]SKU!$A$2:$H$1048576,3,FALSE())</f>
        <v>VACUNO</v>
      </c>
      <c r="E45" s="3" t="str">
        <f aca="false">VLOOKUP($B45,[1]SKU!$A$2:$H$1048576,4,FALSE())</f>
        <v>CANADA</v>
      </c>
      <c r="F45" s="3" t="str">
        <f aca="false">VLOOKUP($B45,[1]SKU!$A$2:$H$1048576,5,FALSE())</f>
        <v>BLUE RIBBON</v>
      </c>
      <c r="G45" s="3" t="str">
        <f aca="false">VLOOKUP($B45,[1]SKU!$A$2:$H$1048576,6,FALSE())</f>
        <v>ENFRIADO</v>
      </c>
      <c r="H45" s="55" t="str">
        <f aca="false">VLOOKUP($B45,[1]SKU!$A$2:$H$1048576,7,FALSE())</f>
        <v>AAA</v>
      </c>
      <c r="I45" s="55" t="str">
        <f aca="false">VLOOKUP($B45,[1]SKU!$A$2:$H$1048576,8,FALSE())</f>
        <v>1PC/B - 18B/C</v>
      </c>
      <c r="J45" s="3" t="s">
        <v>44</v>
      </c>
      <c r="K45" s="5" t="n">
        <f aca="false">AO45</f>
        <v>252.03</v>
      </c>
      <c r="L45" s="6" t="n">
        <f aca="false">+AE45</f>
        <v>17823.0165218426</v>
      </c>
      <c r="M45" s="56" t="n">
        <v>45923</v>
      </c>
      <c r="N45" s="57" t="n">
        <f aca="false">+K45*L45</f>
        <v>4491934.854</v>
      </c>
      <c r="O45" s="58" t="n">
        <f aca="false">+L45/(1-0.03)</f>
        <v>18374.2438369512</v>
      </c>
      <c r="P45" s="58" t="n">
        <f aca="false">+L45/(1-0.07)</f>
        <v>19164.5338944544</v>
      </c>
      <c r="Q45" s="59" t="n">
        <v>9091712385</v>
      </c>
      <c r="R45" s="65" t="n">
        <v>940</v>
      </c>
      <c r="S45" s="60" t="n">
        <v>45839</v>
      </c>
      <c r="T45" s="10" t="n">
        <f aca="false">+AN45</f>
        <v>12</v>
      </c>
      <c r="V45" s="12" t="n">
        <v>252.03</v>
      </c>
      <c r="W45" s="12" t="n">
        <v>252.03</v>
      </c>
      <c r="X45" s="13" t="n">
        <f aca="false">SUM(W45)/SUM($W$15:$W$20)</f>
        <v>0.0961814407180693</v>
      </c>
      <c r="Y45" s="14" t="n">
        <v>4639.47</v>
      </c>
      <c r="Z45" s="15" t="n">
        <f aca="false">Y45*AH45</f>
        <v>4361101.8</v>
      </c>
      <c r="AA45" s="15" t="n">
        <f aca="false">Z45/W45</f>
        <v>17303.8995357696</v>
      </c>
      <c r="AB45" s="61" t="n">
        <f aca="false">VLOOKUP(_xlfn.CONCAT(D45,E45),[1]INTERNACIÓN!$M$5:$N$1048576,2,FALSE())*Z45</f>
        <v>130833.054</v>
      </c>
      <c r="AC45" s="62" t="n">
        <f aca="false">Z45+AB45</f>
        <v>4491934.854</v>
      </c>
      <c r="AD45" s="16" t="str">
        <f aca="false">_xlfn.CONCAT(B45,Q45)</f>
        <v>C5167AWFR9091712385</v>
      </c>
      <c r="AE45" s="62" t="n">
        <f aca="false">AC45/W45</f>
        <v>17823.0165218426</v>
      </c>
      <c r="AF45" s="17" t="n">
        <f aca="false">IF(E45="USA",Y45/V45,IF(E45="CANADA",Y45/V45,(Y45/V45)/2.20462))</f>
        <v>18.408403761457</v>
      </c>
      <c r="AG45" s="18" t="n">
        <f aca="false">Y45/W45</f>
        <v>18.408403761457</v>
      </c>
      <c r="AH45" s="63" t="n">
        <f aca="false">IF(R45&lt;&gt;"",R45,"")</f>
        <v>940</v>
      </c>
      <c r="AI45" s="5" t="n">
        <f aca="false">W45</f>
        <v>252.03</v>
      </c>
      <c r="AJ45" s="64" t="n">
        <f aca="false">IF(Q45&lt;&gt;"",Q45,"")</f>
        <v>9091712385</v>
      </c>
      <c r="AK45" s="10" t="n">
        <v>12</v>
      </c>
      <c r="AL45" s="1" t="n">
        <f aca="false">AI45/AK45</f>
        <v>21.0025</v>
      </c>
      <c r="AM45" s="10" t="n">
        <f aca="false">0</f>
        <v>0</v>
      </c>
      <c r="AN45" s="10" t="n">
        <f aca="false">AK45-AM45</f>
        <v>12</v>
      </c>
      <c r="AO45" s="19" t="n">
        <f aca="false">AN45*AL45</f>
        <v>252.03</v>
      </c>
      <c r="AP45" s="19" t="str">
        <f aca="false">+J45</f>
        <v>3) STOCK</v>
      </c>
    </row>
    <row r="46" s="67" customFormat="true" ht="16.4" hidden="false" customHeight="false" outlineLevel="0" collapsed="false">
      <c r="A46" s="1" t="s">
        <v>42</v>
      </c>
      <c r="B46" s="2" t="s">
        <v>54</v>
      </c>
      <c r="C46" s="54" t="str">
        <f aca="false">VLOOKUP($B46,[1]SKU!$A$2:$H$1048576,2,FALSE())</f>
        <v>PUNTA PICANA</v>
      </c>
      <c r="D46" s="3" t="str">
        <f aca="false">VLOOKUP($B46,[1]SKU!$A$2:$H$1048576,3,FALSE())</f>
        <v>VACUNO</v>
      </c>
      <c r="E46" s="3" t="str">
        <f aca="false">VLOOKUP($B46,[1]SKU!$A$2:$H$1048576,4,FALSE())</f>
        <v>CANADA</v>
      </c>
      <c r="F46" s="3" t="str">
        <f aca="false">VLOOKUP($B46,[1]SKU!$A$2:$H$1048576,5,FALSE())</f>
        <v>BLUE RIBBON</v>
      </c>
      <c r="G46" s="3" t="str">
        <f aca="false">VLOOKUP($B46,[1]SKU!$A$2:$H$1048576,6,FALSE())</f>
        <v>ENFRIADO</v>
      </c>
      <c r="H46" s="55" t="str">
        <f aca="false">VLOOKUP($B46,[1]SKU!$A$2:$H$1048576,7,FALSE())</f>
        <v>AAA</v>
      </c>
      <c r="I46" s="55" t="str">
        <f aca="false">VLOOKUP($B46,[1]SKU!$A$2:$H$1048576,8,FALSE())</f>
        <v>1PC/B - 10B/C</v>
      </c>
      <c r="J46" s="3" t="s">
        <v>44</v>
      </c>
      <c r="K46" s="5" t="n">
        <f aca="false">AO46</f>
        <v>487</v>
      </c>
      <c r="L46" s="6" t="n">
        <f aca="false">+AE46</f>
        <v>11526.2718932238</v>
      </c>
      <c r="M46" s="56" t="n">
        <v>45923</v>
      </c>
      <c r="N46" s="57" t="n">
        <f aca="false">+K46*L46</f>
        <v>5613294.412</v>
      </c>
      <c r="O46" s="58" t="n">
        <f aca="false">+L46/(1-0.03)</f>
        <v>11882.7545290967</v>
      </c>
      <c r="P46" s="58" t="n">
        <f aca="false">+L46/(1-0.07)</f>
        <v>12393.840745402</v>
      </c>
      <c r="Q46" s="59" t="n">
        <v>9091712385</v>
      </c>
      <c r="R46" s="65" t="n">
        <v>940</v>
      </c>
      <c r="S46" s="60" t="n">
        <v>45839</v>
      </c>
      <c r="T46" s="10" t="n">
        <f aca="false">+AN46</f>
        <v>24</v>
      </c>
      <c r="U46" s="11"/>
      <c r="V46" s="12" t="n">
        <v>487</v>
      </c>
      <c r="W46" s="12" t="n">
        <v>487</v>
      </c>
      <c r="X46" s="13" t="n">
        <f aca="false">SUM(W46)/SUM($W$15:$W$20)</f>
        <v>0.185852325634646</v>
      </c>
      <c r="Y46" s="14" t="n">
        <v>5797.66</v>
      </c>
      <c r="Z46" s="15" t="n">
        <f aca="false">Y46*AH46</f>
        <v>5449800.4</v>
      </c>
      <c r="AA46" s="15" t="n">
        <f aca="false">Z46/W46</f>
        <v>11190.5552361396</v>
      </c>
      <c r="AB46" s="61" t="n">
        <f aca="false">VLOOKUP(_xlfn.CONCAT(D46,E46),[1]INTERNACIÓN!$M$5:$N$1048576,2,FALSE())*Z46</f>
        <v>163494.012</v>
      </c>
      <c r="AC46" s="62" t="n">
        <f aca="false">Z46+AB46</f>
        <v>5613294.412</v>
      </c>
      <c r="AD46" s="16" t="str">
        <f aca="false">_xlfn.CONCAT(B46,Q46)</f>
        <v>C4547AWFR9091712385</v>
      </c>
      <c r="AE46" s="62" t="n">
        <f aca="false">AC46/W46</f>
        <v>11526.2718932238</v>
      </c>
      <c r="AF46" s="17" t="n">
        <f aca="false">IF(E46="USA",Y46/V46,IF(E46="CANADA",Y46/V46,(Y46/V46)/2.20462))</f>
        <v>11.9048459958932</v>
      </c>
      <c r="AG46" s="18" t="n">
        <f aca="false">Y46/W46</f>
        <v>11.9048459958932</v>
      </c>
      <c r="AH46" s="63" t="n">
        <f aca="false">IF(R46&lt;&gt;"",R46,"")</f>
        <v>940</v>
      </c>
      <c r="AI46" s="5" t="n">
        <f aca="false">W46</f>
        <v>487</v>
      </c>
      <c r="AJ46" s="64" t="n">
        <f aca="false">IF(Q46&lt;&gt;"",Q46,"")</f>
        <v>9091712385</v>
      </c>
      <c r="AK46" s="10" t="n">
        <v>24</v>
      </c>
      <c r="AL46" s="1" t="n">
        <f aca="false">AI46/AK46</f>
        <v>20.2916666666667</v>
      </c>
      <c r="AM46" s="10" t="n">
        <f aca="false">0</f>
        <v>0</v>
      </c>
      <c r="AN46" s="10" t="n">
        <f aca="false">AK46-AM46</f>
        <v>24</v>
      </c>
      <c r="AO46" s="19" t="n">
        <f aca="false">AN46*AL46</f>
        <v>487</v>
      </c>
      <c r="AP46" s="19" t="str">
        <f aca="false">+J46</f>
        <v>3) STOCK</v>
      </c>
      <c r="AQ46" s="66"/>
    </row>
    <row r="47" customFormat="false" ht="16.4" hidden="false" customHeight="false" outlineLevel="0" collapsed="false">
      <c r="A47" s="1" t="s">
        <v>42</v>
      </c>
      <c r="B47" s="2" t="s">
        <v>55</v>
      </c>
      <c r="C47" s="54" t="str">
        <f aca="false">VLOOKUP($B47,[1]SKU!$A$2:$H$1048576,2,FALSE())</f>
        <v>ENTRAÑA</v>
      </c>
      <c r="D47" s="3" t="str">
        <f aca="false">VLOOKUP($B47,[1]SKU!$A$2:$H$1048576,3,FALSE())</f>
        <v>VACUNO</v>
      </c>
      <c r="E47" s="3" t="str">
        <f aca="false">VLOOKUP($B47,[1]SKU!$A$2:$H$1048576,4,FALSE())</f>
        <v>CANADA</v>
      </c>
      <c r="F47" s="3" t="str">
        <f aca="false">VLOOKUP($B47,[1]SKU!$A$2:$H$1048576,5,FALSE())</f>
        <v>BLUE RIBBON</v>
      </c>
      <c r="G47" s="3" t="str">
        <f aca="false">VLOOKUP($B47,[1]SKU!$A$2:$H$1048576,6,FALSE())</f>
        <v>ENFRIADO</v>
      </c>
      <c r="H47" s="55" t="str">
        <f aca="false">VLOOKUP($B47,[1]SKU!$A$2:$H$1048576,7,FALSE())</f>
        <v>AAA</v>
      </c>
      <c r="I47" s="55" t="str">
        <f aca="false">VLOOKUP($B47,[1]SKU!$A$2:$H$1048576,8,FALSE())</f>
        <v>1PC/B - 16B/C</v>
      </c>
      <c r="J47" s="3" t="s">
        <v>44</v>
      </c>
      <c r="K47" s="5" t="n">
        <f aca="false">AO47</f>
        <v>1011.17</v>
      </c>
      <c r="L47" s="6" t="n">
        <f aca="false">+AE47</f>
        <v>20277.6892589772</v>
      </c>
      <c r="M47" s="56" t="n">
        <v>45923</v>
      </c>
      <c r="N47" s="57" t="n">
        <f aca="false">+K47*L47</f>
        <v>20504191.048</v>
      </c>
      <c r="O47" s="58" t="n">
        <f aca="false">+L47/(1-0.03)</f>
        <v>20904.8342876054</v>
      </c>
      <c r="P47" s="58" t="n">
        <f aca="false">+L47/(1-0.07)</f>
        <v>21803.9669451368</v>
      </c>
      <c r="Q47" s="59" t="n">
        <v>9091712385</v>
      </c>
      <c r="R47" s="65" t="n">
        <v>940</v>
      </c>
      <c r="S47" s="60" t="n">
        <v>45839</v>
      </c>
      <c r="T47" s="10" t="n">
        <f aca="false">+AN47</f>
        <v>53</v>
      </c>
      <c r="V47" s="12" t="n">
        <v>1011.17</v>
      </c>
      <c r="W47" s="12" t="n">
        <v>1011.17</v>
      </c>
      <c r="X47" s="13" t="n">
        <f aca="false">SUM(W47)/SUM($W$15:$W$20)</f>
        <v>0.385889725075944</v>
      </c>
      <c r="Y47" s="14" t="n">
        <v>21177.64</v>
      </c>
      <c r="Z47" s="15" t="n">
        <f aca="false">Y47*AH47</f>
        <v>19906981.6</v>
      </c>
      <c r="AA47" s="15" t="n">
        <f aca="false">Z47/W47</f>
        <v>19687.0769504633</v>
      </c>
      <c r="AB47" s="61" t="n">
        <f aca="false">VLOOKUP(_xlfn.CONCAT(D47,E47),[1]INTERNACIÓN!$M$5:$N$1048576,2,FALSE())*Z47</f>
        <v>597209.448</v>
      </c>
      <c r="AC47" s="62" t="n">
        <f aca="false">Z47+AB47</f>
        <v>20504191.048</v>
      </c>
      <c r="AD47" s="16" t="str">
        <f aca="false">_xlfn.CONCAT(B47,Q47)</f>
        <v>C3877AWFR9091712385</v>
      </c>
      <c r="AE47" s="62" t="n">
        <f aca="false">AC47/W47</f>
        <v>20277.6892589772</v>
      </c>
      <c r="AF47" s="17" t="n">
        <f aca="false">IF(E47="USA",Y47/V47,IF(E47="CANADA",Y47/V47,(Y47/V47)/2.20462))</f>
        <v>20.9436988834716</v>
      </c>
      <c r="AG47" s="18" t="n">
        <f aca="false">Y47/W47</f>
        <v>20.9436988834716</v>
      </c>
      <c r="AH47" s="63" t="n">
        <f aca="false">IF(R47&lt;&gt;"",R47,"")</f>
        <v>940</v>
      </c>
      <c r="AI47" s="5" t="n">
        <f aca="false">W47</f>
        <v>1011.17</v>
      </c>
      <c r="AJ47" s="64" t="n">
        <f aca="false">IF(Q47&lt;&gt;"",Q47,"")</f>
        <v>9091712385</v>
      </c>
      <c r="AK47" s="10" t="n">
        <v>53</v>
      </c>
      <c r="AL47" s="1" t="n">
        <f aca="false">AI47/AK47</f>
        <v>19.078679245283</v>
      </c>
      <c r="AM47" s="10" t="n">
        <f aca="false">0</f>
        <v>0</v>
      </c>
      <c r="AN47" s="10" t="n">
        <f aca="false">AK47-AM47</f>
        <v>53</v>
      </c>
      <c r="AO47" s="19" t="n">
        <f aca="false">AN47*AL47</f>
        <v>1011.17</v>
      </c>
      <c r="AP47" s="19" t="str">
        <f aca="false">+J47</f>
        <v>3) STOCK</v>
      </c>
    </row>
    <row r="48" customFormat="false" ht="16.4" hidden="false" customHeight="false" outlineLevel="0" collapsed="false">
      <c r="A48" s="1" t="s">
        <v>42</v>
      </c>
      <c r="B48" s="2" t="s">
        <v>56</v>
      </c>
      <c r="C48" s="54" t="str">
        <f aca="false">VLOOKUP($B48,[1]SKU!$A$2:$H$1048576,2,FALSE())</f>
        <v>TAPABARRIGA/ARRACHERA</v>
      </c>
      <c r="D48" s="3" t="str">
        <f aca="false">VLOOKUP($B48,[1]SKU!$A$2:$H$1048576,3,FALSE())</f>
        <v>VACUNO</v>
      </c>
      <c r="E48" s="3" t="str">
        <f aca="false">VLOOKUP($B48,[1]SKU!$A$2:$H$1048576,4,FALSE())</f>
        <v>CANADA</v>
      </c>
      <c r="F48" s="3" t="str">
        <f aca="false">VLOOKUP($B48,[1]SKU!$A$2:$H$1048576,5,FALSE())</f>
        <v>BLUE RIBBON</v>
      </c>
      <c r="G48" s="3" t="str">
        <f aca="false">VLOOKUP($B48,[1]SKU!$A$2:$H$1048576,6,FALSE())</f>
        <v>ENFRIADO</v>
      </c>
      <c r="H48" s="55" t="str">
        <f aca="false">VLOOKUP($B48,[1]SKU!$A$2:$H$1048576,7,FALSE())</f>
        <v>AAA</v>
      </c>
      <c r="I48" s="55" t="str">
        <f aca="false">VLOOKUP($B48,[1]SKU!$A$2:$H$1048576,8,FALSE())</f>
        <v>1PC/B - 13B/C</v>
      </c>
      <c r="J48" s="3" t="s">
        <v>44</v>
      </c>
      <c r="K48" s="5" t="n">
        <f aca="false">AO48</f>
        <v>113.29</v>
      </c>
      <c r="L48" s="6" t="n">
        <f aca="false">+AE48</f>
        <v>17075.9235060464</v>
      </c>
      <c r="M48" s="56" t="n">
        <v>45923</v>
      </c>
      <c r="N48" s="57" t="n">
        <f aca="false">+K48*L48</f>
        <v>1934531.374</v>
      </c>
      <c r="O48" s="58" t="n">
        <f aca="false">+L48/(1-0.03)</f>
        <v>17604.0448515943</v>
      </c>
      <c r="P48" s="58" t="n">
        <f aca="false">+L48/(1-0.07)</f>
        <v>18361.2080710177</v>
      </c>
      <c r="Q48" s="59" t="n">
        <v>9091712385</v>
      </c>
      <c r="R48" s="65" t="n">
        <v>940</v>
      </c>
      <c r="S48" s="60" t="n">
        <v>45839</v>
      </c>
      <c r="T48" s="10" t="n">
        <f aca="false">+AN48</f>
        <v>6</v>
      </c>
      <c r="V48" s="12" t="n">
        <v>113.29</v>
      </c>
      <c r="W48" s="12" t="n">
        <v>113.29</v>
      </c>
      <c r="X48" s="13" t="n">
        <f aca="false">SUM(W48)/SUM($W$15:$W$20)</f>
        <v>0.0432345173945565</v>
      </c>
      <c r="Y48" s="14" t="n">
        <v>1998.07</v>
      </c>
      <c r="Z48" s="15" t="n">
        <f aca="false">Y48*AH48</f>
        <v>1878185.8</v>
      </c>
      <c r="AA48" s="15" t="n">
        <f aca="false">Z48/W48</f>
        <v>16578.5665107247</v>
      </c>
      <c r="AB48" s="61" t="n">
        <f aca="false">VLOOKUP(_xlfn.CONCAT(D48,E48),[1]INTERNACIÓN!$M$5:$N$1048576,2,FALSE())*Z48</f>
        <v>56345.574</v>
      </c>
      <c r="AC48" s="62" t="n">
        <f aca="false">Z48+AB48</f>
        <v>1934531.374</v>
      </c>
      <c r="AD48" s="16" t="str">
        <f aca="false">_xlfn.CONCAT(B48,Q48)</f>
        <v>C3107AWFR9091712385</v>
      </c>
      <c r="AE48" s="62" t="n">
        <f aca="false">AC48/W48</f>
        <v>17075.9235060464</v>
      </c>
      <c r="AF48" s="17" t="n">
        <f aca="false">IF(E48="USA",Y48/V48,IF(E48="CANADA",Y48/V48,(Y48/V48)/2.20462))</f>
        <v>17.6367728837497</v>
      </c>
      <c r="AG48" s="18" t="n">
        <f aca="false">Y48/W48</f>
        <v>17.6367728837497</v>
      </c>
      <c r="AH48" s="63" t="n">
        <f aca="false">IF(R48&lt;&gt;"",R48,"")</f>
        <v>940</v>
      </c>
      <c r="AI48" s="1" t="n">
        <f aca="false">W48</f>
        <v>113.29</v>
      </c>
      <c r="AJ48" s="64" t="n">
        <f aca="false">IF(Q48&lt;&gt;"",Q48,"")</f>
        <v>9091712385</v>
      </c>
      <c r="AK48" s="10" t="n">
        <v>6</v>
      </c>
      <c r="AL48" s="1" t="n">
        <f aca="false">AI48/AK48</f>
        <v>18.8816666666667</v>
      </c>
      <c r="AM48" s="10" t="n">
        <f aca="false">0</f>
        <v>0</v>
      </c>
      <c r="AN48" s="10" t="n">
        <f aca="false">AK48-AM48</f>
        <v>6</v>
      </c>
      <c r="AO48" s="19" t="n">
        <f aca="false">AN48*AL48</f>
        <v>113.29</v>
      </c>
      <c r="AP48" s="19" t="str">
        <f aca="false">+J48</f>
        <v>3) STOCK</v>
      </c>
    </row>
    <row r="49" customFormat="false" ht="16.4" hidden="false" customHeight="false" outlineLevel="0" collapsed="false">
      <c r="A49" s="1" t="s">
        <v>42</v>
      </c>
      <c r="B49" s="2" t="n">
        <v>984</v>
      </c>
      <c r="C49" s="54" t="str">
        <f aca="false">VLOOKUP($B49,[1]SKU!$A$2:$H$1048576,2,FALSE())</f>
        <v>POSTA ROSADA</v>
      </c>
      <c r="D49" s="3" t="str">
        <f aca="false">VLOOKUP($B49,[1]SKU!$A$2:$H$1048576,3,FALSE())</f>
        <v>VACUNO</v>
      </c>
      <c r="E49" s="3" t="str">
        <f aca="false">VLOOKUP($B49,[1]SKU!$A$2:$H$1048576,4,FALSE())</f>
        <v>BRASIL</v>
      </c>
      <c r="F49" s="3" t="str">
        <f aca="false">VLOOKUP($B49,[1]SKU!$A$2:$H$1048576,5,FALSE())</f>
        <v>FRIBOI</v>
      </c>
      <c r="G49" s="3" t="str">
        <f aca="false">VLOOKUP($B49,[1]SKU!$A$2:$H$1048576,6,FALSE())</f>
        <v>ENFRIADO</v>
      </c>
      <c r="H49" s="55" t="str">
        <f aca="false">VLOOKUP($B49,[1]SKU!$A$2:$H$1048576,7,FALSE())</f>
        <v>V</v>
      </c>
      <c r="I49" s="55" t="str">
        <f aca="false">VLOOKUP($B49,[1]SKU!$A$2:$H$1048576,8,FALSE())</f>
        <v>1PC/B - 3-4B/C</v>
      </c>
      <c r="J49" s="3" t="s">
        <v>44</v>
      </c>
      <c r="K49" s="5" t="n">
        <f aca="false">AO49</f>
        <v>17130.622</v>
      </c>
      <c r="L49" s="6" t="n">
        <f aca="false">+AE49</f>
        <v>5906.01976262158</v>
      </c>
      <c r="M49" s="56" t="n">
        <v>45921</v>
      </c>
      <c r="N49" s="57" t="n">
        <f aca="false">+K49*L49</f>
        <v>101173792.078</v>
      </c>
      <c r="O49" s="58" t="n">
        <f aca="false">+L49/(1-0.03)</f>
        <v>6088.68016765111</v>
      </c>
      <c r="P49" s="58" t="n">
        <f aca="false">+L49/(1-0.07)</f>
        <v>6350.55888453933</v>
      </c>
      <c r="Q49" s="59" t="s">
        <v>57</v>
      </c>
      <c r="R49" s="65" t="n">
        <v>940</v>
      </c>
      <c r="S49" s="60" t="n">
        <v>45839</v>
      </c>
      <c r="T49" s="10" t="n">
        <f aca="false">+AN49</f>
        <v>811</v>
      </c>
      <c r="U49" s="11" t="s">
        <v>58</v>
      </c>
      <c r="V49" s="12" t="n">
        <v>17130.622</v>
      </c>
      <c r="W49" s="12" t="n">
        <f aca="false">IF(E49="canada",V49/2.20462,IF(E49="usa",V49/2.20462,V49))</f>
        <v>17130.622</v>
      </c>
      <c r="X49" s="13" t="n">
        <f aca="false">SUM(W49)/SUM($W$21:$W$28)</f>
        <v>0.701049014437812</v>
      </c>
      <c r="Y49" s="14" t="n">
        <v>104496.79</v>
      </c>
      <c r="Z49" s="15" t="n">
        <f aca="false">Y49*AH49</f>
        <v>98226982.6</v>
      </c>
      <c r="AA49" s="15" t="n">
        <f aca="false">Z49/W49</f>
        <v>5733.99976953551</v>
      </c>
      <c r="AB49" s="61" t="n">
        <f aca="false">VLOOKUP(_xlfn.CONCAT(D49,E49),[1]INTERNACIÓN!$M$5:$N$1048576,2,FALSE())*Z49</f>
        <v>2946809.478</v>
      </c>
      <c r="AC49" s="62" t="n">
        <f aca="false">Z49+AB49</f>
        <v>101173792.078</v>
      </c>
      <c r="AD49" s="16" t="str">
        <f aca="false">_xlfn.CONCAT(B49,Q49)</f>
        <v>98461057687-3</v>
      </c>
      <c r="AE49" s="62" t="n">
        <f aca="false">AC49/W49</f>
        <v>5906.01976262158</v>
      </c>
      <c r="AF49" s="17" t="n">
        <f aca="false">IF(E49="USA",Y49/V49,IF(E49="CANADA",Y49/V49,(Y49/V49)/2.20462))</f>
        <v>2.76691663634777</v>
      </c>
      <c r="AG49" s="18" t="n">
        <f aca="false">Y49/W49</f>
        <v>6.09999975482501</v>
      </c>
      <c r="AH49" s="63" t="n">
        <f aca="false">IF(R49&lt;&gt;"",R49,"")</f>
        <v>940</v>
      </c>
      <c r="AI49" s="5" t="n">
        <f aca="false">W49</f>
        <v>17130.622</v>
      </c>
      <c r="AJ49" s="64" t="str">
        <f aca="false">IF(Q49&lt;&gt;"",Q49,"")</f>
        <v>61057687-3</v>
      </c>
      <c r="AK49" s="10" t="n">
        <v>811</v>
      </c>
      <c r="AL49" s="1" t="n">
        <f aca="false">AI49/AK49</f>
        <v>21.1228384710234</v>
      </c>
      <c r="AM49" s="10" t="n">
        <f aca="false">0</f>
        <v>0</v>
      </c>
      <c r="AN49" s="10" t="n">
        <f aca="false">AK49-AM49</f>
        <v>811</v>
      </c>
      <c r="AO49" s="19" t="n">
        <f aca="false">AN49*AL49</f>
        <v>17130.622</v>
      </c>
      <c r="AP49" s="19" t="str">
        <f aca="false">+J49</f>
        <v>3) STOCK</v>
      </c>
    </row>
    <row r="50" customFormat="false" ht="16.4" hidden="false" customHeight="false" outlineLevel="0" collapsed="false">
      <c r="A50" s="1" t="s">
        <v>42</v>
      </c>
      <c r="B50" s="2" t="n">
        <v>1047</v>
      </c>
      <c r="C50" s="54" t="str">
        <f aca="false">VLOOKUP($B50,[1]SKU!$A$2:$H$1048576,2,FALSE())</f>
        <v>LOMO LISO</v>
      </c>
      <c r="D50" s="3" t="str">
        <f aca="false">VLOOKUP($B50,[1]SKU!$A$2:$H$1048576,3,FALSE())</f>
        <v>VACUNO</v>
      </c>
      <c r="E50" s="3" t="str">
        <f aca="false">VLOOKUP($B50,[1]SKU!$A$2:$H$1048576,4,FALSE())</f>
        <v>BRASIL</v>
      </c>
      <c r="F50" s="3" t="str">
        <f aca="false">VLOOKUP($B50,[1]SKU!$A$2:$H$1048576,5,FALSE())</f>
        <v>FRIBOI</v>
      </c>
      <c r="G50" s="3" t="str">
        <f aca="false">VLOOKUP($B50,[1]SKU!$A$2:$H$1048576,6,FALSE())</f>
        <v>ENFRIADO</v>
      </c>
      <c r="H50" s="55" t="str">
        <f aca="false">VLOOKUP($B50,[1]SKU!$A$2:$H$1048576,7,FALSE())</f>
        <v>V</v>
      </c>
      <c r="I50" s="55" t="str">
        <f aca="false">VLOOKUP($B50,[1]SKU!$A$2:$H$1048576,8,FALSE())</f>
        <v>1PC/B - 3-6B/C</v>
      </c>
      <c r="J50" s="3" t="s">
        <v>44</v>
      </c>
      <c r="K50" s="5" t="n">
        <f aca="false">AO50</f>
        <v>468.691</v>
      </c>
      <c r="L50" s="6" t="n">
        <f aca="false">+AE50</f>
        <v>7067.85111726063</v>
      </c>
      <c r="M50" s="56" t="n">
        <v>45921</v>
      </c>
      <c r="N50" s="57" t="n">
        <f aca="false">+K50*L50</f>
        <v>3312638.208</v>
      </c>
      <c r="O50" s="58" t="n">
        <f aca="false">+L50/(1-0.03)</f>
        <v>7286.44445078415</v>
      </c>
      <c r="P50" s="58" t="n">
        <f aca="false">+L50/(1-0.07)</f>
        <v>7599.83991103293</v>
      </c>
      <c r="Q50" s="59" t="s">
        <v>57</v>
      </c>
      <c r="R50" s="65" t="n">
        <v>940</v>
      </c>
      <c r="S50" s="60" t="n">
        <v>45839</v>
      </c>
      <c r="T50" s="10" t="n">
        <f aca="false">+AN50</f>
        <v>24</v>
      </c>
      <c r="U50" s="11" t="s">
        <v>58</v>
      </c>
      <c r="V50" s="12" t="n">
        <v>468.691</v>
      </c>
      <c r="W50" s="12" t="n">
        <f aca="false">IF(E50="canada",V50/2.20462,IF(E50="usa",V50/2.20462,V50))</f>
        <v>468.691</v>
      </c>
      <c r="X50" s="13" t="n">
        <f aca="false">SUM(W50)/SUM($W$21:$W$28)</f>
        <v>0.0191805857152106</v>
      </c>
      <c r="Y50" s="14" t="n">
        <v>3421.44</v>
      </c>
      <c r="Z50" s="15" t="n">
        <f aca="false">Y50*AH50</f>
        <v>3216153.6</v>
      </c>
      <c r="AA50" s="15" t="n">
        <f aca="false">Z50/W50</f>
        <v>6861.99137598119</v>
      </c>
      <c r="AB50" s="61" t="n">
        <f aca="false">VLOOKUP(_xlfn.CONCAT(D50,E50),[1]INTERNACIÓN!$M$5:$N$1048576,2,FALSE())*Z50</f>
        <v>96484.608</v>
      </c>
      <c r="AC50" s="62" t="n">
        <f aca="false">Z50+AB50</f>
        <v>3312638.208</v>
      </c>
      <c r="AD50" s="16" t="str">
        <f aca="false">_xlfn.CONCAT(B50,Q50)</f>
        <v>104761057687-3</v>
      </c>
      <c r="AE50" s="62" t="n">
        <f aca="false">AC50/W50</f>
        <v>7067.85111726063</v>
      </c>
      <c r="AF50" s="17" t="n">
        <f aca="false">IF(E50="USA",Y50/V50,IF(E50="CANADA",Y50/V50,(Y50/V50)/2.20462))</f>
        <v>3.31122407739742</v>
      </c>
      <c r="AG50" s="18" t="n">
        <f aca="false">Y50/W50</f>
        <v>7.29999082551191</v>
      </c>
      <c r="AH50" s="63" t="n">
        <f aca="false">IF(R50&lt;&gt;"",R50,"")</f>
        <v>940</v>
      </c>
      <c r="AI50" s="5" t="n">
        <f aca="false">W50</f>
        <v>468.691</v>
      </c>
      <c r="AJ50" s="64" t="str">
        <f aca="false">IF(Q50&lt;&gt;"",Q50,"")</f>
        <v>61057687-3</v>
      </c>
      <c r="AK50" s="10" t="n">
        <v>24</v>
      </c>
      <c r="AL50" s="1" t="n">
        <f aca="false">AI50/AK50</f>
        <v>19.5287916666667</v>
      </c>
      <c r="AM50" s="10" t="n">
        <f aca="false">0</f>
        <v>0</v>
      </c>
      <c r="AN50" s="10" t="n">
        <f aca="false">AK50-AM50</f>
        <v>24</v>
      </c>
      <c r="AO50" s="19" t="n">
        <f aca="false">AN50*AL50</f>
        <v>468.691</v>
      </c>
      <c r="AP50" s="19" t="str">
        <f aca="false">+J50</f>
        <v>3) STOCK</v>
      </c>
    </row>
    <row r="51" customFormat="false" ht="16.4" hidden="false" customHeight="false" outlineLevel="0" collapsed="false">
      <c r="A51" s="1" t="s">
        <v>42</v>
      </c>
      <c r="B51" s="2" t="n">
        <v>1048</v>
      </c>
      <c r="C51" s="54" t="str">
        <f aca="false">VLOOKUP($B51,[1]SKU!$A$2:$H$1048576,2,FALSE())</f>
        <v>POSTA NEGRA</v>
      </c>
      <c r="D51" s="3" t="str">
        <f aca="false">VLOOKUP($B51,[1]SKU!$A$2:$H$1048576,3,FALSE())</f>
        <v>VACUNO</v>
      </c>
      <c r="E51" s="3" t="str">
        <f aca="false">VLOOKUP($B51,[1]SKU!$A$2:$H$1048576,4,FALSE())</f>
        <v>BRASIL</v>
      </c>
      <c r="F51" s="3" t="str">
        <f aca="false">VLOOKUP($B51,[1]SKU!$A$2:$H$1048576,5,FALSE())</f>
        <v>FRIBOI</v>
      </c>
      <c r="G51" s="3" t="str">
        <f aca="false">VLOOKUP($B51,[1]SKU!$A$2:$H$1048576,6,FALSE())</f>
        <v>ENFRIADO</v>
      </c>
      <c r="H51" s="55" t="str">
        <f aca="false">VLOOKUP($B51,[1]SKU!$A$2:$H$1048576,7,FALSE())</f>
        <v>V</v>
      </c>
      <c r="I51" s="55" t="str">
        <f aca="false">VLOOKUP($B51,[1]SKU!$A$2:$H$1048576,8,FALSE())</f>
        <v>1PC/B - 1-5B/C</v>
      </c>
      <c r="J51" s="3" t="s">
        <v>44</v>
      </c>
      <c r="K51" s="5" t="n">
        <f aca="false">AO51</f>
        <v>2324.193</v>
      </c>
      <c r="L51" s="6" t="n">
        <f aca="false">+AE51</f>
        <v>6293.29812541385</v>
      </c>
      <c r="M51" s="56" t="n">
        <v>45921</v>
      </c>
      <c r="N51" s="57" t="n">
        <f aca="false">+K51*L51</f>
        <v>14626839.45</v>
      </c>
      <c r="O51" s="58" t="n">
        <f aca="false">+L51/(1-0.03)</f>
        <v>6487.93621176686</v>
      </c>
      <c r="P51" s="58" t="n">
        <f aca="false">+L51/(1-0.07)</f>
        <v>6766.9872316278</v>
      </c>
      <c r="Q51" s="59" t="s">
        <v>57</v>
      </c>
      <c r="R51" s="65" t="n">
        <v>940</v>
      </c>
      <c r="S51" s="60" t="n">
        <v>45839</v>
      </c>
      <c r="T51" s="10" t="n">
        <f aca="false">+AN51</f>
        <v>120</v>
      </c>
      <c r="U51" s="11" t="s">
        <v>58</v>
      </c>
      <c r="V51" s="12" t="n">
        <v>2324.193</v>
      </c>
      <c r="W51" s="12" t="n">
        <f aca="false">IF(E51="canada",V51/2.20462,IF(E51="usa",V51/2.20462,V51))</f>
        <v>2324.193</v>
      </c>
      <c r="X51" s="13" t="n">
        <f aca="false">SUM(W51)/SUM($W$21:$W$28)</f>
        <v>0.0951146556157307</v>
      </c>
      <c r="Y51" s="14" t="n">
        <v>15107.25</v>
      </c>
      <c r="Z51" s="15" t="n">
        <f aca="false">Y51*AH51</f>
        <v>14200815</v>
      </c>
      <c r="AA51" s="15" t="n">
        <f aca="false">Z51/W51</f>
        <v>6109.99818001345</v>
      </c>
      <c r="AB51" s="61" t="n">
        <f aca="false">VLOOKUP(_xlfn.CONCAT(D51,E51),[1]INTERNACIÓN!$M$5:$N$1048576,2,FALSE())*Z51</f>
        <v>426024.45</v>
      </c>
      <c r="AC51" s="62" t="n">
        <f aca="false">Z51+AB51</f>
        <v>14626839.45</v>
      </c>
      <c r="AD51" s="16" t="str">
        <f aca="false">_xlfn.CONCAT(B51,Q51)</f>
        <v>104861057687-3</v>
      </c>
      <c r="AE51" s="62" t="n">
        <f aca="false">AC51/W51</f>
        <v>6293.29812541385</v>
      </c>
      <c r="AF51" s="17" t="n">
        <f aca="false">IF(E51="USA",Y51/V51,IF(E51="CANADA",Y51/V51,(Y51/V51)/2.20462))</f>
        <v>2.94835303310507</v>
      </c>
      <c r="AG51" s="18" t="n">
        <f aca="false">Y51/W51</f>
        <v>6.4999980638441</v>
      </c>
      <c r="AH51" s="63" t="n">
        <f aca="false">IF(R51&lt;&gt;"",R51,"")</f>
        <v>940</v>
      </c>
      <c r="AI51" s="5" t="n">
        <f aca="false">W51</f>
        <v>2324.193</v>
      </c>
      <c r="AJ51" s="64" t="str">
        <f aca="false">IF(Q51&lt;&gt;"",Q51,"")</f>
        <v>61057687-3</v>
      </c>
      <c r="AK51" s="10" t="n">
        <v>120</v>
      </c>
      <c r="AL51" s="1" t="n">
        <f aca="false">AI51/AK51</f>
        <v>19.368275</v>
      </c>
      <c r="AM51" s="10" t="n">
        <f aca="false">0</f>
        <v>0</v>
      </c>
      <c r="AN51" s="10" t="n">
        <f aca="false">AK51-AM51</f>
        <v>120</v>
      </c>
      <c r="AO51" s="19" t="n">
        <f aca="false">AN51*AL51</f>
        <v>2324.193</v>
      </c>
      <c r="AP51" s="19" t="str">
        <f aca="false">+J51</f>
        <v>3) STOCK</v>
      </c>
    </row>
    <row r="52" customFormat="false" ht="16.4" hidden="false" customHeight="false" outlineLevel="0" collapsed="false">
      <c r="A52" s="1" t="s">
        <v>42</v>
      </c>
      <c r="B52" s="2" t="n">
        <v>1051</v>
      </c>
      <c r="C52" s="54" t="str">
        <f aca="false">VLOOKUP($B52,[1]SKU!$A$2:$H$1048576,2,FALSE())</f>
        <v>ASIENTO</v>
      </c>
      <c r="D52" s="3" t="str">
        <f aca="false">VLOOKUP($B52,[1]SKU!$A$2:$H$1048576,3,FALSE())</f>
        <v>VACUNO</v>
      </c>
      <c r="E52" s="3" t="str">
        <f aca="false">VLOOKUP($B52,[1]SKU!$A$2:$H$1048576,4,FALSE())</f>
        <v>BRASIL</v>
      </c>
      <c r="F52" s="3" t="str">
        <f aca="false">VLOOKUP($B52,[1]SKU!$A$2:$H$1048576,5,FALSE())</f>
        <v>FRIBOI</v>
      </c>
      <c r="G52" s="3" t="str">
        <f aca="false">VLOOKUP($B52,[1]SKU!$A$2:$H$1048576,6,FALSE())</f>
        <v>ENFRIADO</v>
      </c>
      <c r="H52" s="55" t="str">
        <f aca="false">VLOOKUP($B52,[1]SKU!$A$2:$H$1048576,7,FALSE())</f>
        <v>V</v>
      </c>
      <c r="I52" s="55" t="str">
        <f aca="false">VLOOKUP($B52,[1]SKU!$A$2:$H$1048576,8,FALSE())</f>
        <v>1PC/B - 4-8B/C</v>
      </c>
      <c r="J52" s="3" t="s">
        <v>44</v>
      </c>
      <c r="K52" s="5" t="n">
        <f aca="false">AO52</f>
        <v>1019.864</v>
      </c>
      <c r="L52" s="6" t="n">
        <f aca="false">+AE52</f>
        <v>6390.11772157856</v>
      </c>
      <c r="M52" s="56" t="n">
        <v>45921</v>
      </c>
      <c r="N52" s="57" t="n">
        <f aca="false">+K52*L52</f>
        <v>6517051.02</v>
      </c>
      <c r="O52" s="58" t="n">
        <f aca="false">+L52/(1-0.03)</f>
        <v>6587.75022843151</v>
      </c>
      <c r="P52" s="58" t="n">
        <f aca="false">+L52/(1-0.07)</f>
        <v>6871.09432427803</v>
      </c>
      <c r="Q52" s="59" t="s">
        <v>57</v>
      </c>
      <c r="R52" s="65" t="n">
        <v>940</v>
      </c>
      <c r="S52" s="60" t="n">
        <v>45839</v>
      </c>
      <c r="T52" s="10" t="n">
        <f aca="false">+AN52</f>
        <v>48</v>
      </c>
      <c r="U52" s="11" t="s">
        <v>58</v>
      </c>
      <c r="V52" s="12" t="n">
        <v>1019.864</v>
      </c>
      <c r="W52" s="12" t="n">
        <f aca="false">IF(E52="canada",V52/2.20462,IF(E52="usa",V52/2.20462,V52))</f>
        <v>1019.864</v>
      </c>
      <c r="X52" s="13" t="n">
        <f aca="false">SUM(W52)/SUM($W$21:$W$28)</f>
        <v>0.0417366428411417</v>
      </c>
      <c r="Y52" s="14" t="n">
        <v>6731.1</v>
      </c>
      <c r="Z52" s="15" t="n">
        <f aca="false">Y52*AH52</f>
        <v>6327234</v>
      </c>
      <c r="AA52" s="15" t="n">
        <f aca="false">Z52/W52</f>
        <v>6203.99778794035</v>
      </c>
      <c r="AB52" s="61" t="n">
        <f aca="false">VLOOKUP(_xlfn.CONCAT(D52,E52),[1]INTERNACIÓN!$M$5:$N$1048576,2,FALSE())*Z52</f>
        <v>189817.02</v>
      </c>
      <c r="AC52" s="62" t="n">
        <f aca="false">Z52+AB52</f>
        <v>6517051.02</v>
      </c>
      <c r="AD52" s="16" t="str">
        <f aca="false">_xlfn.CONCAT(B52,Q52)</f>
        <v>105161057687-3</v>
      </c>
      <c r="AE52" s="62" t="n">
        <f aca="false">AC52/W52</f>
        <v>6390.11772157856</v>
      </c>
      <c r="AF52" s="17" t="n">
        <f aca="false">IF(E52="USA",Y52/V52,IF(E52="CANADA",Y52/V52,(Y52/V52)/2.20462))</f>
        <v>2.99371213485547</v>
      </c>
      <c r="AG52" s="18" t="n">
        <f aca="false">Y52/W52</f>
        <v>6.59999764674506</v>
      </c>
      <c r="AH52" s="63" t="n">
        <f aca="false">IF(R52&lt;&gt;"",R52,"")</f>
        <v>940</v>
      </c>
      <c r="AI52" s="5" t="n">
        <f aca="false">W52</f>
        <v>1019.864</v>
      </c>
      <c r="AJ52" s="64" t="str">
        <f aca="false">IF(Q52&lt;&gt;"",Q52,"")</f>
        <v>61057687-3</v>
      </c>
      <c r="AK52" s="10" t="n">
        <v>48</v>
      </c>
      <c r="AL52" s="1" t="n">
        <f aca="false">AI52/AK52</f>
        <v>21.2471666666667</v>
      </c>
      <c r="AM52" s="10" t="n">
        <f aca="false">0</f>
        <v>0</v>
      </c>
      <c r="AN52" s="10" t="n">
        <f aca="false">AK52-AM52</f>
        <v>48</v>
      </c>
      <c r="AO52" s="19" t="n">
        <f aca="false">AN52*AL52</f>
        <v>1019.864</v>
      </c>
      <c r="AP52" s="19" t="str">
        <f aca="false">+J52</f>
        <v>3) STOCK</v>
      </c>
    </row>
    <row r="53" customFormat="false" ht="16.4" hidden="false" customHeight="false" outlineLevel="0" collapsed="false">
      <c r="A53" s="1" t="s">
        <v>42</v>
      </c>
      <c r="B53" s="2" t="n">
        <v>355789</v>
      </c>
      <c r="C53" s="54" t="str">
        <f aca="false">VLOOKUP($B53,[1]SKU!$A$2:$H$1048576,2,FALSE())</f>
        <v>LOMO VETADO</v>
      </c>
      <c r="D53" s="3" t="str">
        <f aca="false">VLOOKUP($B53,[1]SKU!$A$2:$H$1048576,3,FALSE())</f>
        <v>VACUNO</v>
      </c>
      <c r="E53" s="3" t="str">
        <f aca="false">VLOOKUP($B53,[1]SKU!$A$2:$H$1048576,4,FALSE())</f>
        <v>BRASIL</v>
      </c>
      <c r="F53" s="3" t="str">
        <f aca="false">VLOOKUP($B53,[1]SKU!$A$2:$H$1048576,5,FALSE())</f>
        <v>FRIBOI</v>
      </c>
      <c r="G53" s="3" t="str">
        <f aca="false">VLOOKUP($B53,[1]SKU!$A$2:$H$1048576,6,FALSE())</f>
        <v>ENFRIADO</v>
      </c>
      <c r="H53" s="55" t="str">
        <f aca="false">VLOOKUP($B53,[1]SKU!$A$2:$H$1048576,7,FALSE())</f>
        <v>V</v>
      </c>
      <c r="I53" s="55" t="str">
        <f aca="false">VLOOKUP($B53,[1]SKU!$A$2:$H$1048576,8,FALSE())</f>
        <v>1PC/B - 5-20B/C</v>
      </c>
      <c r="J53" s="3" t="s">
        <v>44</v>
      </c>
      <c r="K53" s="5" t="n">
        <f aca="false">AO53</f>
        <v>1983.46</v>
      </c>
      <c r="L53" s="6" t="n">
        <f aca="false">+AE53</f>
        <v>7358.32195254757</v>
      </c>
      <c r="M53" s="56" t="n">
        <v>45921</v>
      </c>
      <c r="N53" s="57" t="n">
        <f aca="false">+K53*L53</f>
        <v>14594937.26</v>
      </c>
      <c r="O53" s="58" t="n">
        <f aca="false">+L53/(1-0.03)</f>
        <v>7585.89892015213</v>
      </c>
      <c r="P53" s="58" t="n">
        <f aca="false">+L53/(1-0.07)</f>
        <v>7912.17414252427</v>
      </c>
      <c r="Q53" s="59" t="s">
        <v>57</v>
      </c>
      <c r="R53" s="65" t="n">
        <v>940</v>
      </c>
      <c r="S53" s="60" t="n">
        <v>45839</v>
      </c>
      <c r="T53" s="10" t="n">
        <f aca="false">+AN53</f>
        <v>102</v>
      </c>
      <c r="U53" s="11" t="s">
        <v>58</v>
      </c>
      <c r="V53" s="12" t="n">
        <v>1983.46</v>
      </c>
      <c r="W53" s="12" t="n">
        <f aca="false">IF(E53="canada",V53/2.20462,IF(E53="usa",V53/2.20462,V53))</f>
        <v>1983.46</v>
      </c>
      <c r="X53" s="13" t="n">
        <f aca="false">SUM(W53)/SUM($W$21:$W$28)</f>
        <v>0.0811705890292146</v>
      </c>
      <c r="Y53" s="14" t="n">
        <v>15074.3</v>
      </c>
      <c r="Z53" s="15" t="n">
        <f aca="false">Y53*AH53</f>
        <v>14169842</v>
      </c>
      <c r="AA53" s="15" t="n">
        <f aca="false">Z53/W53</f>
        <v>7144.00189567725</v>
      </c>
      <c r="AB53" s="61" t="n">
        <f aca="false">VLOOKUP(_xlfn.CONCAT(D53,E53),[1]INTERNACIÓN!$M$5:$N$1048576,2,FALSE())*Z53</f>
        <v>425095.26</v>
      </c>
      <c r="AC53" s="62" t="n">
        <f aca="false">Z53+AB53</f>
        <v>14594937.26</v>
      </c>
      <c r="AD53" s="16" t="str">
        <f aca="false">_xlfn.CONCAT(B53,Q53)</f>
        <v>35578961057687-3</v>
      </c>
      <c r="AE53" s="62" t="n">
        <f aca="false">AC53/W53</f>
        <v>7358.32195254757</v>
      </c>
      <c r="AF53" s="17" t="n">
        <f aca="false">IF(E53="USA",Y53/V53,IF(E53="CANADA",Y53/V53,(Y53/V53)/2.20462))</f>
        <v>3.44730702646167</v>
      </c>
      <c r="AG53" s="18" t="n">
        <f aca="false">Y53/W53</f>
        <v>7.60000201667793</v>
      </c>
      <c r="AH53" s="63" t="n">
        <f aca="false">IF(R53&lt;&gt;"",R53,"")</f>
        <v>940</v>
      </c>
      <c r="AI53" s="5" t="n">
        <f aca="false">W53</f>
        <v>1983.46</v>
      </c>
      <c r="AJ53" s="64" t="str">
        <f aca="false">IF(Q53&lt;&gt;"",Q53,"")</f>
        <v>61057687-3</v>
      </c>
      <c r="AK53" s="10" t="n">
        <v>102</v>
      </c>
      <c r="AL53" s="1" t="n">
        <f aca="false">AI53/AK53</f>
        <v>19.4456862745098</v>
      </c>
      <c r="AM53" s="10" t="n">
        <f aca="false">0</f>
        <v>0</v>
      </c>
      <c r="AN53" s="10" t="n">
        <f aca="false">AK53-AM53</f>
        <v>102</v>
      </c>
      <c r="AO53" s="19" t="n">
        <f aca="false">AN53*AL53</f>
        <v>1983.46</v>
      </c>
      <c r="AP53" s="19" t="str">
        <f aca="false">+J53</f>
        <v>3) STOCK</v>
      </c>
    </row>
    <row r="54" customFormat="false" ht="16.4" hidden="false" customHeight="false" outlineLevel="0" collapsed="false">
      <c r="A54" s="1" t="s">
        <v>42</v>
      </c>
      <c r="B54" s="2" t="n">
        <v>367532</v>
      </c>
      <c r="C54" s="54" t="str">
        <f aca="false">VLOOKUP($B54,[1]SKU!$A$2:$H$1048576,2,FALSE())</f>
        <v>FILETE</v>
      </c>
      <c r="D54" s="3" t="str">
        <f aca="false">VLOOKUP($B54,[1]SKU!$A$2:$H$1048576,3,FALSE())</f>
        <v>VACUNO</v>
      </c>
      <c r="E54" s="3" t="str">
        <f aca="false">VLOOKUP($B54,[1]SKU!$A$2:$H$1048576,4,FALSE())</f>
        <v>BRASIL</v>
      </c>
      <c r="F54" s="3" t="str">
        <f aca="false">VLOOKUP($B54,[1]SKU!$A$2:$H$1048576,5,FALSE())</f>
        <v>FRIBOI</v>
      </c>
      <c r="G54" s="3" t="str">
        <f aca="false">VLOOKUP($B54,[1]SKU!$A$2:$H$1048576,6,FALSE())</f>
        <v>ENFRIADO</v>
      </c>
      <c r="H54" s="55" t="str">
        <f aca="false">VLOOKUP($B54,[1]SKU!$A$2:$H$1048576,7,FALSE())</f>
        <v>V</v>
      </c>
      <c r="I54" s="55" t="str">
        <f aca="false">VLOOKUP($B54,[1]SKU!$A$2:$H$1048576,8,FALSE())</f>
        <v>1PC/B - 10-18B/C</v>
      </c>
      <c r="J54" s="3" t="s">
        <v>44</v>
      </c>
      <c r="K54" s="5" t="n">
        <f aca="false">AO54</f>
        <v>519.206</v>
      </c>
      <c r="L54" s="6" t="n">
        <f aca="false">+AE54</f>
        <v>11327.9396270459</v>
      </c>
      <c r="M54" s="56" t="n">
        <v>45921</v>
      </c>
      <c r="N54" s="57" t="n">
        <f aca="false">+K54*L54</f>
        <v>5881534.222</v>
      </c>
      <c r="O54" s="58" t="n">
        <f aca="false">+L54/(1-0.03)</f>
        <v>11678.2882753051</v>
      </c>
      <c r="P54" s="58" t="n">
        <f aca="false">+L54/(1-0.07)</f>
        <v>12180.5802441354</v>
      </c>
      <c r="Q54" s="59" t="s">
        <v>57</v>
      </c>
      <c r="R54" s="65" t="n">
        <v>940</v>
      </c>
      <c r="S54" s="60" t="n">
        <v>45839</v>
      </c>
      <c r="T54" s="10" t="n">
        <f aca="false">+AN54</f>
        <v>26</v>
      </c>
      <c r="U54" s="11" t="s">
        <v>58</v>
      </c>
      <c r="V54" s="12" t="n">
        <v>519.206</v>
      </c>
      <c r="W54" s="12" t="n">
        <f aca="false">IF(E54="canada",V54/2.20462,IF(E54="usa",V54/2.20462,V54))</f>
        <v>519.206</v>
      </c>
      <c r="X54" s="13" t="n">
        <f aca="false">SUM(W54)/SUM($W$21:$W$28)</f>
        <v>0.0212478481277678</v>
      </c>
      <c r="Y54" s="14" t="n">
        <v>6074.71</v>
      </c>
      <c r="Z54" s="15" t="n">
        <f aca="false">Y54*AH54</f>
        <v>5710227.4</v>
      </c>
      <c r="AA54" s="15" t="n">
        <f aca="false">Z54/W54</f>
        <v>10997.9996379087</v>
      </c>
      <c r="AB54" s="61" t="n">
        <f aca="false">VLOOKUP(_xlfn.CONCAT(D54,E54),[1]INTERNACIÓN!$M$5:$N$1048576,2,FALSE())*Z54</f>
        <v>171306.822</v>
      </c>
      <c r="AC54" s="62" t="n">
        <f aca="false">Z54+AB54</f>
        <v>5881534.222</v>
      </c>
      <c r="AD54" s="16" t="str">
        <f aca="false">_xlfn.CONCAT(B54,Q54)</f>
        <v>36753261057687-3</v>
      </c>
      <c r="AE54" s="62" t="n">
        <f aca="false">AC54/W54</f>
        <v>11327.9396270459</v>
      </c>
      <c r="AF54" s="17" t="n">
        <f aca="false">IF(E54="USA",Y54/V54,IF(E54="CANADA",Y54/V54,(Y54/V54)/2.20462))</f>
        <v>5.30703686567138</v>
      </c>
      <c r="AG54" s="18" t="n">
        <f aca="false">Y54/W54</f>
        <v>11.6999996147964</v>
      </c>
      <c r="AH54" s="63" t="n">
        <f aca="false">IF(R54&lt;&gt;"",R54,"")</f>
        <v>940</v>
      </c>
      <c r="AI54" s="5" t="n">
        <f aca="false">W54</f>
        <v>519.206</v>
      </c>
      <c r="AJ54" s="64" t="str">
        <f aca="false">IF(Q54&lt;&gt;"",Q54,"")</f>
        <v>61057687-3</v>
      </c>
      <c r="AK54" s="10" t="n">
        <v>26</v>
      </c>
      <c r="AL54" s="1" t="n">
        <f aca="false">AI54/AK54</f>
        <v>19.9694615384615</v>
      </c>
      <c r="AM54" s="10" t="n">
        <f aca="false">0</f>
        <v>0</v>
      </c>
      <c r="AN54" s="10" t="n">
        <f aca="false">AK54-AM54</f>
        <v>26</v>
      </c>
      <c r="AO54" s="19" t="n">
        <f aca="false">AN54*AL54</f>
        <v>519.206</v>
      </c>
      <c r="AP54" s="19" t="str">
        <f aca="false">+J54</f>
        <v>3) STOCK</v>
      </c>
    </row>
    <row r="55" customFormat="false" ht="16.4" hidden="false" customHeight="false" outlineLevel="0" collapsed="false">
      <c r="A55" s="1" t="s">
        <v>42</v>
      </c>
      <c r="B55" s="2" t="n">
        <v>388271</v>
      </c>
      <c r="C55" s="54" t="str">
        <f aca="false">VLOOKUP($B55,[1]SKU!$A$2:$H$1048576,2,FALSE())</f>
        <v>POSTA NEGRA</v>
      </c>
      <c r="D55" s="3" t="str">
        <f aca="false">VLOOKUP($B55,[1]SKU!$A$2:$H$1048576,3,FALSE())</f>
        <v>VACUNO</v>
      </c>
      <c r="E55" s="3" t="str">
        <f aca="false">VLOOKUP($B55,[1]SKU!$A$2:$H$1048576,4,FALSE())</f>
        <v>BRASIL</v>
      </c>
      <c r="F55" s="3" t="str">
        <f aca="false">VLOOKUP($B55,[1]SKU!$A$2:$H$1048576,5,FALSE())</f>
        <v>FRIBOI</v>
      </c>
      <c r="G55" s="3" t="str">
        <f aca="false">VLOOKUP($B55,[1]SKU!$A$2:$H$1048576,6,FALSE())</f>
        <v>ENFRIADO</v>
      </c>
      <c r="H55" s="55" t="str">
        <f aca="false">VLOOKUP($B55,[1]SKU!$A$2:$H$1048576,7,FALSE())</f>
        <v>V</v>
      </c>
      <c r="I55" s="55" t="str">
        <f aca="false">VLOOKUP($B55,[1]SKU!$A$2:$H$1048576,8,FALSE())</f>
        <v>1PC/B - 1-3B/C</v>
      </c>
      <c r="J55" s="3" t="s">
        <v>44</v>
      </c>
      <c r="K55" s="5" t="n">
        <f aca="false">AO55</f>
        <v>970.629</v>
      </c>
      <c r="L55" s="6" t="n">
        <f aca="false">+AE55</f>
        <v>6583.762792993</v>
      </c>
      <c r="M55" s="56" t="n">
        <v>45921</v>
      </c>
      <c r="N55" s="57" t="n">
        <f aca="false">+K55*L55</f>
        <v>6390391.096</v>
      </c>
      <c r="O55" s="58" t="n">
        <f aca="false">+L55/(1-0.03)</f>
        <v>6787.38432267319</v>
      </c>
      <c r="P55" s="58" t="n">
        <f aca="false">+L55/(1-0.07)</f>
        <v>7079.31483117527</v>
      </c>
      <c r="Q55" s="59" t="s">
        <v>57</v>
      </c>
      <c r="R55" s="65" t="n">
        <v>940</v>
      </c>
      <c r="S55" s="60" t="n">
        <v>45839</v>
      </c>
      <c r="T55" s="10" t="n">
        <f aca="false">+AN55</f>
        <v>51</v>
      </c>
      <c r="U55" s="11" t="s">
        <v>58</v>
      </c>
      <c r="V55" s="12" t="n">
        <v>970.629</v>
      </c>
      <c r="W55" s="12" t="n">
        <f aca="false">IF(E55="canada",V55/2.20462,IF(E55="usa",V55/2.20462,V55))</f>
        <v>970.629</v>
      </c>
      <c r="X55" s="13" t="n">
        <f aca="false">SUM(W55)/SUM($W$21:$W$28)</f>
        <v>0.0397217628078396</v>
      </c>
      <c r="Y55" s="14" t="n">
        <v>6600.28</v>
      </c>
      <c r="Z55" s="15" t="n">
        <f aca="false">Y55*AH55</f>
        <v>6204263.2</v>
      </c>
      <c r="AA55" s="15" t="n">
        <f aca="false">Z55/W55</f>
        <v>6392.00271164369</v>
      </c>
      <c r="AB55" s="61" t="n">
        <f aca="false">VLOOKUP(_xlfn.CONCAT(D55,E55),[1]INTERNACIÓN!$M$5:$N$1048576,2,FALSE())*Z55</f>
        <v>186127.896</v>
      </c>
      <c r="AC55" s="62" t="n">
        <f aca="false">Z55+AB55</f>
        <v>6390391.096</v>
      </c>
      <c r="AD55" s="16" t="str">
        <f aca="false">_xlfn.CONCAT(B55,Q55)</f>
        <v>38827161057687-3</v>
      </c>
      <c r="AE55" s="62" t="n">
        <f aca="false">AC55/W55</f>
        <v>6583.762792993</v>
      </c>
      <c r="AF55" s="17" t="n">
        <f aca="false">IF(E55="USA",Y55/V55,IF(E55="CANADA",Y55/V55,(Y55/V55)/2.20462))</f>
        <v>3.08443309265421</v>
      </c>
      <c r="AG55" s="18" t="n">
        <f aca="false">Y55/W55</f>
        <v>6.80000288472733</v>
      </c>
      <c r="AH55" s="63" t="n">
        <f aca="false">IF(R55&lt;&gt;"",R55,"")</f>
        <v>940</v>
      </c>
      <c r="AI55" s="5" t="n">
        <f aca="false">W55</f>
        <v>970.629</v>
      </c>
      <c r="AJ55" s="64" t="str">
        <f aca="false">IF(Q55&lt;&gt;"",Q55,"")</f>
        <v>61057687-3</v>
      </c>
      <c r="AK55" s="10" t="n">
        <v>51</v>
      </c>
      <c r="AL55" s="1" t="n">
        <f aca="false">AI55/AK55</f>
        <v>19.0319411764706</v>
      </c>
      <c r="AM55" s="10" t="n">
        <f aca="false">0</f>
        <v>0</v>
      </c>
      <c r="AN55" s="10" t="n">
        <f aca="false">AK55-AM55</f>
        <v>51</v>
      </c>
      <c r="AO55" s="19" t="n">
        <f aca="false">AN55*AL55</f>
        <v>970.629</v>
      </c>
      <c r="AP55" s="19" t="str">
        <f aca="false">+J55</f>
        <v>3) STOCK</v>
      </c>
    </row>
    <row r="56" customFormat="false" ht="16.4" hidden="false" customHeight="false" outlineLevel="0" collapsed="false">
      <c r="A56" s="1" t="s">
        <v>42</v>
      </c>
      <c r="B56" s="2" t="n">
        <v>391322</v>
      </c>
      <c r="C56" s="54" t="str">
        <f aca="false">VLOOKUP($B56,[1]SKU!$A$2:$H$1048576,2,FALSE())</f>
        <v>PUNTA DE GANSO</v>
      </c>
      <c r="D56" s="3" t="str">
        <f aca="false">VLOOKUP($B56,[1]SKU!$A$2:$H$1048576,3,FALSE())</f>
        <v>VACUNO</v>
      </c>
      <c r="E56" s="3" t="str">
        <f aca="false">VLOOKUP($B56,[1]SKU!$A$2:$H$1048576,4,FALSE())</f>
        <v>BRASIL</v>
      </c>
      <c r="F56" s="3" t="str">
        <f aca="false">VLOOKUP($B56,[1]SKU!$A$2:$H$1048576,5,FALSE())</f>
        <v>FRIBOI</v>
      </c>
      <c r="G56" s="3" t="str">
        <f aca="false">VLOOKUP($B56,[1]SKU!$A$2:$H$1048576,6,FALSE())</f>
        <v>ENFRIADO</v>
      </c>
      <c r="H56" s="55" t="str">
        <f aca="false">VLOOKUP($B56,[1]SKU!$A$2:$H$1048576,7,FALSE())</f>
        <v>V</v>
      </c>
      <c r="I56" s="55" t="str">
        <f aca="false">VLOOKUP($B56,[1]SKU!$A$2:$H$1048576,8,FALSE())</f>
        <v>1PC/B - 8-15B/C</v>
      </c>
      <c r="J56" s="3" t="s">
        <v>44</v>
      </c>
      <c r="K56" s="5" t="n">
        <f aca="false">AO56</f>
        <v>19.033</v>
      </c>
      <c r="L56" s="6" t="n">
        <f aca="false">+AE56</f>
        <v>10069.1172174644</v>
      </c>
      <c r="M56" s="56" t="n">
        <v>45921</v>
      </c>
      <c r="N56" s="57" t="n">
        <f aca="false">+K56*L56</f>
        <v>191645.508</v>
      </c>
      <c r="O56" s="58" t="n">
        <f aca="false">+L56/(1-0.03)</f>
        <v>10380.5332138808</v>
      </c>
      <c r="P56" s="58" t="n">
        <f aca="false">+L56/(1-0.07)</f>
        <v>10827.0077607144</v>
      </c>
      <c r="Q56" s="59" t="s">
        <v>57</v>
      </c>
      <c r="R56" s="65" t="n">
        <v>940</v>
      </c>
      <c r="S56" s="60" t="n">
        <v>45839</v>
      </c>
      <c r="T56" s="10" t="n">
        <f aca="false">+AN56</f>
        <v>1</v>
      </c>
      <c r="U56" s="11" t="s">
        <v>58</v>
      </c>
      <c r="V56" s="12" t="n">
        <v>19.033</v>
      </c>
      <c r="W56" s="12" t="n">
        <f aca="false">IF(E56="canada",V56/2.20462,IF(E56="usa",V56/2.20462,V56))</f>
        <v>19.033</v>
      </c>
      <c r="X56" s="13" t="n">
        <f aca="false">SUM(W56)/SUM($W$21:$W$28)</f>
        <v>0.000778901425283616</v>
      </c>
      <c r="Y56" s="14" t="n">
        <v>197.94</v>
      </c>
      <c r="Z56" s="15" t="n">
        <f aca="false">Y56*AH56</f>
        <v>186063.6</v>
      </c>
      <c r="AA56" s="15" t="n">
        <f aca="false">Z56/W56</f>
        <v>9775.8419587033</v>
      </c>
      <c r="AB56" s="61" t="n">
        <f aca="false">VLOOKUP(_xlfn.CONCAT(D56,E56),[1]INTERNACIÓN!$M$5:$N$1048576,2,FALSE())*Z56</f>
        <v>5581.908</v>
      </c>
      <c r="AC56" s="62" t="n">
        <f aca="false">Z56+AB56</f>
        <v>191645.508</v>
      </c>
      <c r="AD56" s="16" t="str">
        <f aca="false">_xlfn.CONCAT(B56,Q56)</f>
        <v>39132261057687-3</v>
      </c>
      <c r="AE56" s="62" t="n">
        <f aca="false">AC56/W56</f>
        <v>10069.1172174644</v>
      </c>
      <c r="AF56" s="17" t="n">
        <f aca="false">IF(E56="USA",Y56/V56,IF(E56="CANADA",Y56/V56,(Y56/V56)/2.20462))</f>
        <v>4.71728999599068</v>
      </c>
      <c r="AG56" s="18" t="n">
        <f aca="false">Y56/W56</f>
        <v>10.399831870961</v>
      </c>
      <c r="AH56" s="63" t="n">
        <f aca="false">IF(R56&lt;&gt;"",R56,"")</f>
        <v>940</v>
      </c>
      <c r="AI56" s="1" t="n">
        <f aca="false">W56</f>
        <v>19.033</v>
      </c>
      <c r="AJ56" s="64" t="str">
        <f aca="false">IF(Q56&lt;&gt;"",Q56,"")</f>
        <v>61057687-3</v>
      </c>
      <c r="AK56" s="10" t="n">
        <v>1</v>
      </c>
      <c r="AL56" s="1" t="n">
        <f aca="false">AI56/AK56</f>
        <v>19.033</v>
      </c>
      <c r="AM56" s="10" t="n">
        <f aca="false">0</f>
        <v>0</v>
      </c>
      <c r="AN56" s="10" t="n">
        <f aca="false">AK56-AM56</f>
        <v>1</v>
      </c>
      <c r="AO56" s="19" t="n">
        <f aca="false">AN56*AL56</f>
        <v>19.033</v>
      </c>
      <c r="AP56" s="19" t="str">
        <f aca="false">+J56</f>
        <v>3) STOCK</v>
      </c>
    </row>
    <row r="57" customFormat="false" ht="16.4" hidden="false" customHeight="false" outlineLevel="0" collapsed="false">
      <c r="A57" s="1" t="s">
        <v>42</v>
      </c>
      <c r="B57" s="2" t="s">
        <v>50</v>
      </c>
      <c r="C57" s="54" t="str">
        <f aca="false">VLOOKUP($B57,[1]SKU!$A$2:$H$1048576,2,FALSE())</f>
        <v>COSTILLAR IWP</v>
      </c>
      <c r="D57" s="3" t="str">
        <f aca="false">VLOOKUP($B57,[1]SKU!$A$2:$H$1048576,3,FALSE())</f>
        <v>CERDO</v>
      </c>
      <c r="E57" s="3" t="str">
        <f aca="false">VLOOKUP($B57,[1]SKU!$A$2:$H$1048576,4,FALSE())</f>
        <v>BRASIL</v>
      </c>
      <c r="F57" s="3" t="str">
        <f aca="false">VLOOKUP($B57,[1]SKU!$A$2:$H$1048576,5,FALSE())</f>
        <v>SEARA</v>
      </c>
      <c r="G57" s="3" t="str">
        <f aca="false">VLOOKUP($B57,[1]SKU!$A$2:$H$1048576,6,FALSE())</f>
        <v>CONGELADO</v>
      </c>
      <c r="H57" s="55" t="str">
        <f aca="false">VLOOKUP($B57,[1]SKU!$A$2:$H$1048576,7,FALSE())</f>
        <v>-</v>
      </c>
      <c r="I57" s="55" t="str">
        <f aca="false">VLOOKUP($B57,[1]SKU!$A$2:$H$1048576,8,FALSE())</f>
        <v>1PC/B - 9-10B/C</v>
      </c>
      <c r="J57" s="3" t="s">
        <v>44</v>
      </c>
      <c r="K57" s="5" t="n">
        <f aca="false">AO57</f>
        <v>24499.51</v>
      </c>
      <c r="L57" s="6" t="n">
        <f aca="false">+AE57</f>
        <v>3177.2000997571</v>
      </c>
      <c r="M57" s="56" t="n">
        <v>46554</v>
      </c>
      <c r="N57" s="57" t="n">
        <f aca="false">+K57*L57</f>
        <v>77839845.616</v>
      </c>
      <c r="O57" s="58" t="n">
        <f aca="false">+L57/(1-0.03)</f>
        <v>3275.46402036814</v>
      </c>
      <c r="P57" s="58" t="n">
        <f aca="false">+L57/(1-0.07)</f>
        <v>3416.3441932872</v>
      </c>
      <c r="Q57" s="59" t="n">
        <v>1266037</v>
      </c>
      <c r="R57" s="65" t="n">
        <v>940</v>
      </c>
      <c r="S57" s="60" t="n">
        <v>45839</v>
      </c>
      <c r="T57" s="10" t="n">
        <f aca="false">+AN57</f>
        <v>1352</v>
      </c>
      <c r="U57" s="11" t="s">
        <v>59</v>
      </c>
      <c r="V57" s="12" t="n">
        <v>24499.51</v>
      </c>
      <c r="W57" s="12" t="n">
        <f aca="false">IF(E57="canada",V57/2.20462,IF(E57="usa",V57/2.20462,V57))</f>
        <v>24499.51</v>
      </c>
      <c r="X57" s="13" t="n">
        <f aca="false">W57/SUM($W$29)</f>
        <v>1</v>
      </c>
      <c r="Y57" s="14" t="n">
        <v>79623.41</v>
      </c>
      <c r="Z57" s="15" t="n">
        <f aca="false">Y57*AH57</f>
        <v>74846005.4</v>
      </c>
      <c r="AA57" s="15" t="n">
        <f aca="false">Z57/W57</f>
        <v>3055.00009592029</v>
      </c>
      <c r="AB57" s="61" t="n">
        <f aca="false">VLOOKUP(_xlfn.CONCAT(D57,E57),[1]INTERNACIÓN!$M$5:$N$1048576,2,FALSE())*Z57</f>
        <v>2993840.216</v>
      </c>
      <c r="AC57" s="62" t="n">
        <f aca="false">Z57+AB57</f>
        <v>77839845.616</v>
      </c>
      <c r="AD57" s="16" t="str">
        <f aca="false">_xlfn.CONCAT(B57,Q57)</f>
        <v>SPA-281266037</v>
      </c>
      <c r="AE57" s="62" t="n">
        <f aca="false">AC57/W57</f>
        <v>3177.2000997571</v>
      </c>
      <c r="AF57" s="17" t="n">
        <f aca="false">IF(E57="USA",Y57/V57,IF(E57="CANADA",Y57/V57,(Y57/V57)/2.20462))</f>
        <v>1.47417700195175</v>
      </c>
      <c r="AG57" s="18" t="n">
        <f aca="false">Y57/W57</f>
        <v>3.25000010204286</v>
      </c>
      <c r="AH57" s="63" t="n">
        <f aca="false">IF(R57&lt;&gt;"",R57,"")</f>
        <v>940</v>
      </c>
      <c r="AI57" s="1" t="n">
        <f aca="false">W57</f>
        <v>24499.51</v>
      </c>
      <c r="AJ57" s="64" t="n">
        <f aca="false">IF(Q57&lt;&gt;"",Q57,"")</f>
        <v>1266037</v>
      </c>
      <c r="AK57" s="10" t="n">
        <v>1352</v>
      </c>
      <c r="AL57" s="1" t="n">
        <f aca="false">AI57/AK57</f>
        <v>18.1209393491124</v>
      </c>
      <c r="AM57" s="10" t="n">
        <f aca="false">0</f>
        <v>0</v>
      </c>
      <c r="AN57" s="10" t="n">
        <f aca="false">AK57-AM57</f>
        <v>1352</v>
      </c>
      <c r="AO57" s="19" t="n">
        <f aca="false">AN57*AL57</f>
        <v>24499.51</v>
      </c>
      <c r="AP57" s="19" t="str">
        <f aca="false">+J57</f>
        <v>3) STOCK</v>
      </c>
    </row>
    <row r="58" customFormat="false" ht="16.4" hidden="false" customHeight="false" outlineLevel="0" collapsed="false">
      <c r="A58" s="1" t="s">
        <v>42</v>
      </c>
      <c r="B58" s="2" t="s">
        <v>60</v>
      </c>
      <c r="C58" s="54" t="str">
        <f aca="false">VLOOKUP($B58,[1]SKU!$A$2:$H$1048576,2,FALSE())</f>
        <v>CHULETA CENTRO </v>
      </c>
      <c r="D58" s="3" t="str">
        <f aca="false">VLOOKUP($B58,[1]SKU!$A$2:$H$1048576,3,FALSE())</f>
        <v>CERDO</v>
      </c>
      <c r="E58" s="3" t="str">
        <f aca="false">VLOOKUP($B58,[1]SKU!$A$2:$H$1048576,4,FALSE())</f>
        <v>BRASIL</v>
      </c>
      <c r="F58" s="3" t="str">
        <f aca="false">VLOOKUP($B58,[1]SKU!$A$2:$H$1048576,5,FALSE())</f>
        <v>SEARA</v>
      </c>
      <c r="G58" s="3" t="str">
        <f aca="false">VLOOKUP($B58,[1]SKU!$A$2:$H$1048576,6,FALSE())</f>
        <v>CONGELADO</v>
      </c>
      <c r="H58" s="55" t="str">
        <f aca="false">VLOOKUP($B58,[1]SKU!$A$2:$H$1048576,7,FALSE())</f>
        <v>-</v>
      </c>
      <c r="I58" s="55" t="str">
        <f aca="false">VLOOKUP($B58,[1]SKU!$A$2:$H$1048576,8,FALSE())</f>
        <v>1PC/B - 3-4B/C</v>
      </c>
      <c r="J58" s="3" t="s">
        <v>44</v>
      </c>
      <c r="K58" s="5" t="n">
        <f aca="false">AO58</f>
        <v>24362.82</v>
      </c>
      <c r="L58" s="6" t="n">
        <f aca="false">+AE58</f>
        <v>2365.79182344244</v>
      </c>
      <c r="M58" s="56" t="n">
        <v>46559</v>
      </c>
      <c r="N58" s="57" t="n">
        <f aca="false">+K58*L58</f>
        <v>57637360.352</v>
      </c>
      <c r="O58" s="58" t="n">
        <f aca="false">+L58/(1-0.03)</f>
        <v>2438.96064272417</v>
      </c>
      <c r="P58" s="58" t="n">
        <f aca="false">+L58/(1-0.07)</f>
        <v>2543.86217574456</v>
      </c>
      <c r="Q58" s="59" t="n">
        <v>1267093</v>
      </c>
      <c r="R58" s="65" t="n">
        <v>940</v>
      </c>
      <c r="S58" s="60" t="n">
        <v>45839</v>
      </c>
      <c r="T58" s="10" t="n">
        <f aca="false">+AN58</f>
        <v>1344</v>
      </c>
      <c r="V58" s="12" t="n">
        <v>24362.82</v>
      </c>
      <c r="W58" s="12" t="n">
        <f aca="false">IF(E58="canada",V58/2.20462,IF(E58="usa",V58/2.20462,V58))</f>
        <v>24362.82</v>
      </c>
      <c r="X58" s="13" t="n">
        <f aca="false">W58/SUM($W$30)</f>
        <v>1</v>
      </c>
      <c r="Y58" s="14" t="n">
        <v>58958.02</v>
      </c>
      <c r="Z58" s="15" t="n">
        <f aca="false">Y58*AH58</f>
        <v>55420538.8</v>
      </c>
      <c r="AA58" s="15" t="n">
        <f aca="false">Z58/W58</f>
        <v>2274.79983023312</v>
      </c>
      <c r="AB58" s="61" t="n">
        <f aca="false">VLOOKUP(_xlfn.CONCAT(D58,E58),[1]INTERNACIÓN!$M$5:$N$1048576,2,FALSE())*Z58</f>
        <v>2216821.552</v>
      </c>
      <c r="AC58" s="62" t="n">
        <f aca="false">Z58+AB58</f>
        <v>57637360.352</v>
      </c>
      <c r="AD58" s="16" t="str">
        <f aca="false">_xlfn.CONCAT(B58,Q58)</f>
        <v>LBI-301267093</v>
      </c>
      <c r="AE58" s="62" t="n">
        <f aca="false">AC58/W58</f>
        <v>2365.79182344244</v>
      </c>
      <c r="AF58" s="17" t="n">
        <f aca="false">IF(E58="USA",Y58/V58,IF(E58="CANADA",Y58/V58,(Y58/V58)/2.20462))</f>
        <v>1.09769475891398</v>
      </c>
      <c r="AG58" s="18" t="n">
        <f aca="false">Y58/W58</f>
        <v>2.41999981939693</v>
      </c>
      <c r="AH58" s="63" t="n">
        <f aca="false">IF(R58&lt;&gt;"",R58,"")</f>
        <v>940</v>
      </c>
      <c r="AI58" s="1" t="n">
        <f aca="false">W58</f>
        <v>24362.82</v>
      </c>
      <c r="AJ58" s="64" t="n">
        <f aca="false">IF(Q58&lt;&gt;"",Q58,"")</f>
        <v>1267093</v>
      </c>
      <c r="AK58" s="10" t="n">
        <v>1344</v>
      </c>
      <c r="AL58" s="1" t="n">
        <f aca="false">AI58/AK58</f>
        <v>18.1270982142857</v>
      </c>
      <c r="AM58" s="10" t="n">
        <f aca="false">0</f>
        <v>0</v>
      </c>
      <c r="AN58" s="10" t="n">
        <f aca="false">AK58-AM58</f>
        <v>1344</v>
      </c>
      <c r="AO58" s="19" t="n">
        <f aca="false">AN58*AL58</f>
        <v>24362.82</v>
      </c>
      <c r="AP58" s="19" t="str">
        <f aca="false">+J58</f>
        <v>3) STOCK</v>
      </c>
    </row>
    <row r="59" customFormat="false" ht="16.4" hidden="false" customHeight="false" outlineLevel="0" collapsed="false">
      <c r="A59" s="1" t="s">
        <v>42</v>
      </c>
      <c r="B59" s="2" t="s">
        <v>60</v>
      </c>
      <c r="C59" s="54" t="str">
        <f aca="false">VLOOKUP($B59,[1]SKU!$A$2:$H$1048576,2,FALSE())</f>
        <v>CHULETA CENTRO </v>
      </c>
      <c r="D59" s="3" t="str">
        <f aca="false">VLOOKUP($B59,[1]SKU!$A$2:$H$1048576,3,FALSE())</f>
        <v>CERDO</v>
      </c>
      <c r="E59" s="3" t="str">
        <f aca="false">VLOOKUP($B59,[1]SKU!$A$2:$H$1048576,4,FALSE())</f>
        <v>BRASIL</v>
      </c>
      <c r="F59" s="3" t="str">
        <f aca="false">VLOOKUP($B59,[1]SKU!$A$2:$H$1048576,5,FALSE())</f>
        <v>SEARA</v>
      </c>
      <c r="G59" s="3" t="str">
        <f aca="false">VLOOKUP($B59,[1]SKU!$A$2:$H$1048576,6,FALSE())</f>
        <v>CONGELADO</v>
      </c>
      <c r="H59" s="55" t="str">
        <f aca="false">VLOOKUP($B59,[1]SKU!$A$2:$H$1048576,7,FALSE())</f>
        <v>-</v>
      </c>
      <c r="I59" s="55" t="str">
        <f aca="false">VLOOKUP($B59,[1]SKU!$A$2:$H$1048576,8,FALSE())</f>
        <v>1PC/B - 3-4B/C</v>
      </c>
      <c r="J59" s="3" t="s">
        <v>44</v>
      </c>
      <c r="K59" s="5" t="n">
        <f aca="false">AO59</f>
        <v>24387.63</v>
      </c>
      <c r="L59" s="6" t="n">
        <f aca="false">+AE59</f>
        <v>2365.79181560488</v>
      </c>
      <c r="M59" s="56" t="n">
        <v>46558</v>
      </c>
      <c r="N59" s="57" t="n">
        <f aca="false">+K59*L59</f>
        <v>57696055.456</v>
      </c>
      <c r="O59" s="58" t="n">
        <f aca="false">+L59/(1-0.03)</f>
        <v>2438.9606346442</v>
      </c>
      <c r="P59" s="58" t="n">
        <f aca="false">+L59/(1-0.07)</f>
        <v>2543.86216731707</v>
      </c>
      <c r="Q59" s="59" t="n">
        <v>1265960</v>
      </c>
      <c r="R59" s="65" t="n">
        <v>940</v>
      </c>
      <c r="S59" s="60" t="n">
        <v>45839</v>
      </c>
      <c r="T59" s="10" t="n">
        <f aca="false">+AN59</f>
        <v>1320</v>
      </c>
      <c r="V59" s="12" t="n">
        <v>24387.63</v>
      </c>
      <c r="W59" s="12" t="n">
        <f aca="false">IF(E59="canada",V59/2.20462,IF(E59="usa",V59/2.20462,V59))</f>
        <v>24387.63</v>
      </c>
      <c r="X59" s="13" t="n">
        <f aca="false">W59/SUM($W$31)</f>
        <v>1</v>
      </c>
      <c r="Y59" s="14" t="n">
        <v>59018.06</v>
      </c>
      <c r="Z59" s="15" t="n">
        <f aca="false">Y59*AH59</f>
        <v>55476976.4</v>
      </c>
      <c r="AA59" s="15" t="n">
        <f aca="false">Z59/W59</f>
        <v>2274.799822697</v>
      </c>
      <c r="AB59" s="61" t="n">
        <f aca="false">VLOOKUP(_xlfn.CONCAT(D59,E59),[1]INTERNACIÓN!$M$5:$N$1048576,2,FALSE())*Z59</f>
        <v>2219079.056</v>
      </c>
      <c r="AC59" s="62" t="n">
        <f aca="false">Z59+AB59</f>
        <v>57696055.456</v>
      </c>
      <c r="AD59" s="16" t="str">
        <f aca="false">_xlfn.CONCAT(B59,Q59)</f>
        <v>LBI-301265960</v>
      </c>
      <c r="AE59" s="62" t="n">
        <f aca="false">AC59/W59</f>
        <v>2365.79181560488</v>
      </c>
      <c r="AF59" s="17" t="n">
        <f aca="false">IF(E59="USA",Y59/V59,IF(E59="CANADA",Y59/V59,(Y59/V59)/2.20462))</f>
        <v>1.09769475527746</v>
      </c>
      <c r="AG59" s="18" t="n">
        <f aca="false">Y59/W59</f>
        <v>2.41999981137979</v>
      </c>
      <c r="AH59" s="63" t="n">
        <f aca="false">IF(R59&lt;&gt;"",R59,"")</f>
        <v>940</v>
      </c>
      <c r="AI59" s="1" t="n">
        <f aca="false">W59</f>
        <v>24387.63</v>
      </c>
      <c r="AJ59" s="64" t="n">
        <f aca="false">IF(Q59&lt;&gt;"",Q59,"")</f>
        <v>1265960</v>
      </c>
      <c r="AK59" s="10" t="n">
        <v>1320</v>
      </c>
      <c r="AL59" s="1" t="n">
        <f aca="false">AI59/AK59</f>
        <v>18.4754772727273</v>
      </c>
      <c r="AM59" s="10" t="n">
        <f aca="false">0</f>
        <v>0</v>
      </c>
      <c r="AN59" s="10" t="n">
        <f aca="false">AK59-AM59</f>
        <v>1320</v>
      </c>
      <c r="AO59" s="19" t="n">
        <f aca="false">AN59*AL59</f>
        <v>24387.63</v>
      </c>
      <c r="AP59" s="19" t="str">
        <f aca="false">+J59</f>
        <v>3) STOCK</v>
      </c>
    </row>
    <row r="60" customFormat="false" ht="16.4" hidden="false" customHeight="false" outlineLevel="0" collapsed="false">
      <c r="A60" s="1" t="s">
        <v>42</v>
      </c>
      <c r="B60" s="2" t="s">
        <v>43</v>
      </c>
      <c r="C60" s="54" t="str">
        <f aca="false">VLOOKUP($B60,[1]SKU!$A$2:$H$1048576,2,FALSE())</f>
        <v>PULPA PIERNA</v>
      </c>
      <c r="D60" s="3" t="str">
        <f aca="false">VLOOKUP($B60,[1]SKU!$A$2:$H$1048576,3,FALSE())</f>
        <v>CERDO</v>
      </c>
      <c r="E60" s="3" t="str">
        <f aca="false">VLOOKUP($B60,[1]SKU!$A$2:$H$1048576,4,FALSE())</f>
        <v>BRASIL</v>
      </c>
      <c r="F60" s="3" t="str">
        <f aca="false">VLOOKUP($B60,[1]SKU!$A$2:$H$1048576,5,FALSE())</f>
        <v>SEARA</v>
      </c>
      <c r="G60" s="3" t="str">
        <f aca="false">VLOOKUP($B60,[1]SKU!$A$2:$H$1048576,6,FALSE())</f>
        <v>CONGELADO</v>
      </c>
      <c r="H60" s="55" t="str">
        <f aca="false">VLOOKUP($B60,[1]SKU!$A$2:$H$1048576,7,FALSE())</f>
        <v>-</v>
      </c>
      <c r="I60" s="55" t="str">
        <f aca="false">VLOOKUP($B60,[1]SKU!$A$2:$H$1048576,8,FALSE())</f>
        <v>1PC/B - 2B/C</v>
      </c>
      <c r="J60" s="3" t="s">
        <v>44</v>
      </c>
      <c r="K60" s="5" t="n">
        <f aca="false">AO60</f>
        <v>23961</v>
      </c>
      <c r="L60" s="6" t="n">
        <f aca="false">+AE60</f>
        <v>2923.894688</v>
      </c>
      <c r="M60" s="56" t="n">
        <v>46541</v>
      </c>
      <c r="N60" s="57" t="n">
        <f aca="false">+K60*L60</f>
        <v>70059440.619168</v>
      </c>
      <c r="O60" s="58" t="n">
        <f aca="false">+L60/(1-0.03)</f>
        <v>3014.32442061856</v>
      </c>
      <c r="P60" s="58" t="n">
        <f aca="false">+L60/(1-0.07)</f>
        <v>3143.9727827957</v>
      </c>
      <c r="Q60" s="59" t="s">
        <v>45</v>
      </c>
      <c r="R60" s="1" t="n">
        <v>940.28</v>
      </c>
      <c r="S60" s="60" t="n">
        <v>45839</v>
      </c>
      <c r="T60" s="10" t="n">
        <f aca="false">+AN60</f>
        <v>1175</v>
      </c>
      <c r="U60" s="11" t="s">
        <v>46</v>
      </c>
      <c r="V60" s="12" t="n">
        <v>23961</v>
      </c>
      <c r="W60" s="12" t="n">
        <f aca="false">IF(E60="canada",V60/2.20462,IF(E60="usa",V60/2.20462,V60))</f>
        <v>23961</v>
      </c>
      <c r="X60" s="13" t="n">
        <f aca="false">W60/SUM($W$4)</f>
        <v>1</v>
      </c>
      <c r="Y60" s="14" t="n">
        <v>71643.39</v>
      </c>
      <c r="Z60" s="15" t="n">
        <f aca="false">Y60*AH60</f>
        <v>67364846.7492</v>
      </c>
      <c r="AA60" s="15" t="n">
        <f aca="false">Z60/W60</f>
        <v>2811.4372</v>
      </c>
      <c r="AB60" s="61" t="n">
        <f aca="false">VLOOKUP(_xlfn.CONCAT(D60,E60),[1]INTERNACIÓN!$M$5:$N$1048576,2,FALSE())*Z60</f>
        <v>2694593.869968</v>
      </c>
      <c r="AC60" s="62" t="n">
        <f aca="false">Z60+AB60</f>
        <v>70059440.619168</v>
      </c>
      <c r="AD60" s="16" t="str">
        <f aca="false">_xlfn.CONCAT(B60,Q60)</f>
        <v>LWS-571261158</v>
      </c>
      <c r="AE60" s="62" t="n">
        <f aca="false">AC60/W60</f>
        <v>2923.894688</v>
      </c>
      <c r="AF60" s="17" t="n">
        <f aca="false">IF(E60="USA",Y60/V60,IF(E60="CANADA",Y60/V60,(Y60/V60)/2.20462))</f>
        <v>1.35624279921256</v>
      </c>
      <c r="AG60" s="18" t="n">
        <f aca="false">Y60/W60</f>
        <v>2.99</v>
      </c>
      <c r="AH60" s="63" t="n">
        <f aca="false">IF(R60&lt;&gt;"",R60,"")</f>
        <v>940.28</v>
      </c>
      <c r="AI60" s="1" t="n">
        <f aca="false">W60</f>
        <v>23961</v>
      </c>
      <c r="AJ60" s="64" t="str">
        <f aca="false">IF(Q60&lt;&gt;"",Q60,"")</f>
        <v>1261158</v>
      </c>
      <c r="AK60" s="10" t="n">
        <v>1175</v>
      </c>
      <c r="AL60" s="1" t="n">
        <f aca="false">AI60/AK60</f>
        <v>20.3923404255319</v>
      </c>
      <c r="AM60" s="10" t="n">
        <f aca="false">0</f>
        <v>0</v>
      </c>
      <c r="AN60" s="10" t="n">
        <f aca="false">AK60-AM60</f>
        <v>1175</v>
      </c>
      <c r="AO60" s="19" t="n">
        <f aca="false">AN60*AL60</f>
        <v>23961</v>
      </c>
      <c r="AP60" s="19" t="str">
        <f aca="false">+J60</f>
        <v>3) STOCK</v>
      </c>
    </row>
    <row r="61" customFormat="false" ht="16.4" hidden="false" customHeight="false" outlineLevel="0" collapsed="false">
      <c r="A61" s="1" t="s">
        <v>42</v>
      </c>
      <c r="B61" s="2" t="s">
        <v>43</v>
      </c>
      <c r="C61" s="54" t="str">
        <f aca="false">VLOOKUP($B61,[1]SKU!$A$2:$H$1048576,2,FALSE())</f>
        <v>PULPA PIERNA</v>
      </c>
      <c r="D61" s="3" t="str">
        <f aca="false">VLOOKUP($B61,[1]SKU!$A$2:$H$1048576,3,FALSE())</f>
        <v>CERDO</v>
      </c>
      <c r="E61" s="3" t="str">
        <f aca="false">VLOOKUP($B61,[1]SKU!$A$2:$H$1048576,4,FALSE())</f>
        <v>BRASIL</v>
      </c>
      <c r="F61" s="3" t="str">
        <f aca="false">VLOOKUP($B61,[1]SKU!$A$2:$H$1048576,5,FALSE())</f>
        <v>SEARA</v>
      </c>
      <c r="G61" s="3" t="str">
        <f aca="false">VLOOKUP($B61,[1]SKU!$A$2:$H$1048576,6,FALSE())</f>
        <v>CONGELADO</v>
      </c>
      <c r="H61" s="55" t="str">
        <f aca="false">VLOOKUP($B61,[1]SKU!$A$2:$H$1048576,7,FALSE())</f>
        <v>-</v>
      </c>
      <c r="I61" s="55" t="str">
        <f aca="false">VLOOKUP($B61,[1]SKU!$A$2:$H$1048576,8,FALSE())</f>
        <v>1PC/B - 2B/C</v>
      </c>
      <c r="J61" s="3" t="s">
        <v>44</v>
      </c>
      <c r="K61" s="5" t="n">
        <f aca="false">AO61</f>
        <v>23995.84</v>
      </c>
      <c r="L61" s="6" t="n">
        <f aca="false">+AE61</f>
        <v>2904.33666838785</v>
      </c>
      <c r="M61" s="56" t="n">
        <v>46541</v>
      </c>
      <c r="N61" s="57" t="n">
        <f aca="false">+K61*L61</f>
        <v>69691998.000768</v>
      </c>
      <c r="O61" s="58" t="n">
        <f aca="false">+L61/(1-0.03)</f>
        <v>2994.16151380191</v>
      </c>
      <c r="P61" s="58" t="n">
        <f aca="false">+L61/(1-0.07)</f>
        <v>3122.94265418049</v>
      </c>
      <c r="Q61" s="59" t="n">
        <v>1260796</v>
      </c>
      <c r="R61" s="1" t="n">
        <v>940.28</v>
      </c>
      <c r="S61" s="60" t="n">
        <v>45839</v>
      </c>
      <c r="T61" s="10" t="n">
        <f aca="false">+AN61</f>
        <v>1138</v>
      </c>
      <c r="U61" s="11" t="s">
        <v>47</v>
      </c>
      <c r="V61" s="12" t="n">
        <v>23995.84</v>
      </c>
      <c r="W61" s="12" t="n">
        <f aca="false">IF(E61="canada",V61/2.20462,IF(E61="usa",V61/2.20462,V61))</f>
        <v>23995.84</v>
      </c>
      <c r="X61" s="13" t="n">
        <f aca="false">W61/SUM($W$5)</f>
        <v>1</v>
      </c>
      <c r="Y61" s="14" t="n">
        <v>71267.64</v>
      </c>
      <c r="Z61" s="15" t="n">
        <f aca="false">Y61*AH61</f>
        <v>67011536.5392</v>
      </c>
      <c r="AA61" s="15" t="n">
        <f aca="false">Z61/W61</f>
        <v>2792.6314119114</v>
      </c>
      <c r="AB61" s="61" t="n">
        <f aca="false">VLOOKUP(_xlfn.CONCAT(D61,E61),[1]INTERNACIÓN!$M$5:$N$1048576,2,FALSE())*Z61</f>
        <v>2680461.461568</v>
      </c>
      <c r="AC61" s="62" t="n">
        <f aca="false">Z61+AB61</f>
        <v>69691998.000768</v>
      </c>
      <c r="AD61" s="16" t="str">
        <f aca="false">_xlfn.CONCAT(B61,Q61)</f>
        <v>LWS-571260796</v>
      </c>
      <c r="AE61" s="62" t="n">
        <f aca="false">AC61/W61</f>
        <v>2904.33666838785</v>
      </c>
      <c r="AF61" s="17" t="n">
        <f aca="false">IF(E61="USA",Y61/V61,IF(E61="CANADA",Y61/V61,(Y61/V61)/2.20462))</f>
        <v>1.34717085028954</v>
      </c>
      <c r="AG61" s="18" t="n">
        <f aca="false">Y61/W61</f>
        <v>2.96999979996533</v>
      </c>
      <c r="AH61" s="63" t="n">
        <f aca="false">IF(R61&lt;&gt;"",R61,"")</f>
        <v>940.28</v>
      </c>
      <c r="AI61" s="1" t="n">
        <f aca="false">W61</f>
        <v>23995.84</v>
      </c>
      <c r="AJ61" s="64" t="n">
        <f aca="false">IF(Q61&lt;&gt;"",Q61,"")</f>
        <v>1260796</v>
      </c>
      <c r="AK61" s="10" t="n">
        <v>1138</v>
      </c>
      <c r="AL61" s="1" t="n">
        <f aca="false">AI61/AK61</f>
        <v>21.0859753954306</v>
      </c>
      <c r="AM61" s="10" t="n">
        <f aca="false">0</f>
        <v>0</v>
      </c>
      <c r="AN61" s="10" t="n">
        <f aca="false">AK61-AM61</f>
        <v>1138</v>
      </c>
      <c r="AO61" s="19" t="n">
        <f aca="false">AN61*AL61</f>
        <v>23995.84</v>
      </c>
      <c r="AP61" s="19" t="str">
        <f aca="false">+J61</f>
        <v>3) STOCK</v>
      </c>
    </row>
    <row r="62" customFormat="false" ht="16.4" hidden="false" customHeight="false" outlineLevel="0" collapsed="false">
      <c r="A62" s="1" t="s">
        <v>42</v>
      </c>
      <c r="B62" s="2" t="n">
        <v>966</v>
      </c>
      <c r="C62" s="54" t="str">
        <f aca="false">VLOOKUP($B62,[1]SKU!$A$2:$H$1048576,2,FALSE())</f>
        <v>POSTA PALETA</v>
      </c>
      <c r="D62" s="3" t="str">
        <f aca="false">VLOOKUP($B62,[1]SKU!$A$2:$H$1048576,3,FALSE())</f>
        <v>VACUNO</v>
      </c>
      <c r="E62" s="3" t="str">
        <f aca="false">VLOOKUP($B62,[1]SKU!$A$2:$H$1048576,4,FALSE())</f>
        <v>BRASIL</v>
      </c>
      <c r="F62" s="3" t="str">
        <f aca="false">VLOOKUP($B62,[1]SKU!$A$2:$H$1048576,5,FALSE())</f>
        <v>FRIBOI</v>
      </c>
      <c r="G62" s="3" t="str">
        <f aca="false">VLOOKUP($B62,[1]SKU!$A$2:$H$1048576,6,FALSE())</f>
        <v>ENFRIADO</v>
      </c>
      <c r="H62" s="55" t="str">
        <f aca="false">VLOOKUP($B62,[1]SKU!$A$2:$H$1048576,7,FALSE())</f>
        <v>V</v>
      </c>
      <c r="I62" s="55" t="str">
        <f aca="false">VLOOKUP($B62,[1]SKU!$A$2:$H$1048576,8,FALSE())</f>
        <v>1PC/B - 3-8B/C</v>
      </c>
      <c r="J62" s="3" t="s">
        <v>44</v>
      </c>
      <c r="K62" s="5" t="n">
        <f aca="false">AO62</f>
        <v>4675.04</v>
      </c>
      <c r="L62" s="6" t="n">
        <f aca="false">+AE62</f>
        <v>5632.72798749358</v>
      </c>
      <c r="M62" s="56" t="n">
        <v>45921</v>
      </c>
      <c r="N62" s="57" t="n">
        <f aca="false">+K62*L62</f>
        <v>26333228.650652</v>
      </c>
      <c r="O62" s="58" t="n">
        <f aca="false">+L62/(1-0.03)</f>
        <v>5806.93606958101</v>
      </c>
      <c r="P62" s="58" t="n">
        <f aca="false">+L62/(1-0.07)</f>
        <v>6056.69676074579</v>
      </c>
      <c r="Q62" s="59" t="s">
        <v>48</v>
      </c>
      <c r="R62" s="1" t="n">
        <v>940.28</v>
      </c>
      <c r="S62" s="60" t="n">
        <v>45839</v>
      </c>
      <c r="T62" s="10" t="n">
        <f aca="false">+AN62</f>
        <v>239</v>
      </c>
      <c r="U62" s="11" t="s">
        <v>49</v>
      </c>
      <c r="V62" s="12" t="n">
        <v>4675.04</v>
      </c>
      <c r="W62" s="12" t="n">
        <f aca="false">IF(E62="canada",V62/2.20462,IF(E62="usa",V62/2.20462,V62))</f>
        <v>4675.04</v>
      </c>
      <c r="X62" s="13" t="n">
        <f aca="false">SUM(W62)/SUM($W$6:$W$13)</f>
        <v>0.194714530740122</v>
      </c>
      <c r="Y62" s="14" t="n">
        <v>27190.03</v>
      </c>
      <c r="Z62" s="15" t="n">
        <f aca="false">Y62*AH62</f>
        <v>25566241.4084</v>
      </c>
      <c r="AA62" s="15" t="n">
        <f aca="false">Z62/W62</f>
        <v>5468.6679490229</v>
      </c>
      <c r="AB62" s="61" t="n">
        <f aca="false">VLOOKUP(_xlfn.CONCAT(D62,E62),[1]INTERNACIÓN!$M$5:$N$1048576,2,FALSE())*Z62</f>
        <v>766987.242252</v>
      </c>
      <c r="AC62" s="62" t="n">
        <f aca="false">Z62+AB62</f>
        <v>26333228.650652</v>
      </c>
      <c r="AD62" s="16" t="str">
        <f aca="false">_xlfn.CONCAT(B62,Q62)</f>
        <v>96661703002-2</v>
      </c>
      <c r="AE62" s="62" t="n">
        <f aca="false">AC62/W62</f>
        <v>5632.72798749358</v>
      </c>
      <c r="AF62" s="17" t="n">
        <f aca="false">IF(E62="USA",Y62/V62,IF(E62="CANADA",Y62/V62,(Y62/V62)/2.20462))</f>
        <v>2.63809610513329</v>
      </c>
      <c r="AG62" s="18" t="n">
        <f aca="false">Y62/W62</f>
        <v>5.81599943529895</v>
      </c>
      <c r="AH62" s="63" t="n">
        <f aca="false">IF(R62&lt;&gt;"",R62,"")</f>
        <v>940.28</v>
      </c>
      <c r="AI62" s="5" t="n">
        <f aca="false">W62</f>
        <v>4675.04</v>
      </c>
      <c r="AJ62" s="64" t="str">
        <f aca="false">IF(Q62&lt;&gt;"",Q62,"")</f>
        <v>61703002-2</v>
      </c>
      <c r="AK62" s="10" t="n">
        <v>239</v>
      </c>
      <c r="AL62" s="1" t="n">
        <f aca="false">AI62/AK62</f>
        <v>19.5608368200837</v>
      </c>
      <c r="AM62" s="10" t="n">
        <f aca="false">0</f>
        <v>0</v>
      </c>
      <c r="AN62" s="10" t="n">
        <f aca="false">AK62-AM62</f>
        <v>239</v>
      </c>
      <c r="AO62" s="19" t="n">
        <f aca="false">AN62*AL62</f>
        <v>4675.04</v>
      </c>
      <c r="AP62" s="19" t="str">
        <f aca="false">+J62</f>
        <v>3) STOCK</v>
      </c>
    </row>
    <row r="63" customFormat="false" ht="16.4" hidden="false" customHeight="false" outlineLevel="0" collapsed="false">
      <c r="A63" s="1" t="s">
        <v>42</v>
      </c>
      <c r="B63" s="2" t="n">
        <v>968</v>
      </c>
      <c r="C63" s="54" t="str">
        <f aca="false">VLOOKUP($B63,[1]SKU!$A$2:$H$1048576,2,FALSE())</f>
        <v>HUACHALOMO</v>
      </c>
      <c r="D63" s="3" t="str">
        <f aca="false">VLOOKUP($B63,[1]SKU!$A$2:$H$1048576,3,FALSE())</f>
        <v>VACUNO</v>
      </c>
      <c r="E63" s="3" t="str">
        <f aca="false">VLOOKUP($B63,[1]SKU!$A$2:$H$1048576,4,FALSE())</f>
        <v>BRASIL</v>
      </c>
      <c r="F63" s="3" t="str">
        <f aca="false">VLOOKUP($B63,[1]SKU!$A$2:$H$1048576,5,FALSE())</f>
        <v>FRIBOI</v>
      </c>
      <c r="G63" s="3" t="str">
        <f aca="false">VLOOKUP($B63,[1]SKU!$A$2:$H$1048576,6,FALSE())</f>
        <v>ENFRIADO</v>
      </c>
      <c r="H63" s="55" t="str">
        <f aca="false">VLOOKUP($B63,[1]SKU!$A$2:$H$1048576,7,FALSE())</f>
        <v>V</v>
      </c>
      <c r="I63" s="55" t="str">
        <f aca="false">VLOOKUP($B63,[1]SKU!$A$2:$H$1048576,8,FALSE())</f>
        <v>1PC/B - 3-13B/C</v>
      </c>
      <c r="J63" s="3" t="s">
        <v>44</v>
      </c>
      <c r="K63" s="5" t="n">
        <f aca="false">AO63</f>
        <v>4529.626</v>
      </c>
      <c r="L63" s="6" t="n">
        <f aca="false">+AE63</f>
        <v>5632.7275046814</v>
      </c>
      <c r="M63" s="56" t="n">
        <v>45921</v>
      </c>
      <c r="N63" s="57" t="n">
        <f aca="false">+K63*L63</f>
        <v>25514148.95612</v>
      </c>
      <c r="O63" s="58" t="n">
        <f aca="false">+L63/(1-0.03)</f>
        <v>5806.9355718365</v>
      </c>
      <c r="P63" s="58" t="n">
        <f aca="false">+L63/(1-0.07)</f>
        <v>6056.69624159291</v>
      </c>
      <c r="Q63" s="59" t="s">
        <v>48</v>
      </c>
      <c r="R63" s="1" t="n">
        <v>940.28</v>
      </c>
      <c r="S63" s="60" t="n">
        <v>45839</v>
      </c>
      <c r="T63" s="10" t="n">
        <f aca="false">+AN63</f>
        <v>244</v>
      </c>
      <c r="U63" s="11" t="s">
        <v>49</v>
      </c>
      <c r="V63" s="12" t="n">
        <v>4529.626</v>
      </c>
      <c r="W63" s="12" t="n">
        <f aca="false">IF(E63="canada",V63/2.20462,IF(E63="usa",V63/2.20462,V63))</f>
        <v>4529.626</v>
      </c>
      <c r="X63" s="13" t="n">
        <f aca="false">SUM(W63)/SUM($W$6:$W$13)</f>
        <v>0.18865806517554</v>
      </c>
      <c r="Y63" s="14" t="n">
        <v>26344.3</v>
      </c>
      <c r="Z63" s="15" t="n">
        <f aca="false">Y63*AH63</f>
        <v>24771018.404</v>
      </c>
      <c r="AA63" s="15" t="n">
        <f aca="false">Z63/W63</f>
        <v>5468.66748027321</v>
      </c>
      <c r="AB63" s="61" t="n">
        <f aca="false">VLOOKUP(_xlfn.CONCAT(D63,E63),[1]INTERNACIÓN!$M$5:$N$1048576,2,FALSE())*Z63</f>
        <v>743130.55212</v>
      </c>
      <c r="AC63" s="62" t="n">
        <f aca="false">Z63+AB63</f>
        <v>25514148.95612</v>
      </c>
      <c r="AD63" s="16" t="str">
        <f aca="false">_xlfn.CONCAT(B63,Q63)</f>
        <v>96861703002-2</v>
      </c>
      <c r="AE63" s="62" t="n">
        <f aca="false">AC63/W63</f>
        <v>5632.7275046814</v>
      </c>
      <c r="AF63" s="17" t="n">
        <f aca="false">IF(E63="USA",Y63/V63,IF(E63="CANADA",Y63/V63,(Y63/V63)/2.20462))</f>
        <v>2.63809587900752</v>
      </c>
      <c r="AG63" s="18" t="n">
        <f aca="false">Y63/W63</f>
        <v>5.81599893677756</v>
      </c>
      <c r="AH63" s="63" t="n">
        <f aca="false">IF(R63&lt;&gt;"",R63,"")</f>
        <v>940.28</v>
      </c>
      <c r="AI63" s="5" t="n">
        <f aca="false">W63</f>
        <v>4529.626</v>
      </c>
      <c r="AJ63" s="64" t="str">
        <f aca="false">IF(Q63&lt;&gt;"",Q63,"")</f>
        <v>61703002-2</v>
      </c>
      <c r="AK63" s="10" t="n">
        <v>244</v>
      </c>
      <c r="AL63" s="1" t="n">
        <f aca="false">AI63/AK63</f>
        <v>18.5640409836066</v>
      </c>
      <c r="AM63" s="10" t="n">
        <f aca="false">0</f>
        <v>0</v>
      </c>
      <c r="AN63" s="10" t="n">
        <f aca="false">AK63-AM63</f>
        <v>244</v>
      </c>
      <c r="AO63" s="19" t="n">
        <f aca="false">AN63*AL63</f>
        <v>4529.626</v>
      </c>
      <c r="AP63" s="19" t="str">
        <f aca="false">+J63</f>
        <v>3) STOCK</v>
      </c>
    </row>
    <row r="64" customFormat="false" ht="16.4" hidden="false" customHeight="false" outlineLevel="0" collapsed="false">
      <c r="A64" s="1" t="s">
        <v>42</v>
      </c>
      <c r="B64" s="2" t="n">
        <v>973</v>
      </c>
      <c r="C64" s="54" t="str">
        <f aca="false">VLOOKUP($B64,[1]SKU!$A$2:$H$1048576,2,FALSE())</f>
        <v>ABASTERO</v>
      </c>
      <c r="D64" s="3" t="str">
        <f aca="false">VLOOKUP($B64,[1]SKU!$A$2:$H$1048576,3,FALSE())</f>
        <v>VACUNO</v>
      </c>
      <c r="E64" s="3" t="str">
        <f aca="false">VLOOKUP($B64,[1]SKU!$A$2:$H$1048576,4,FALSE())</f>
        <v>BRASIL</v>
      </c>
      <c r="F64" s="3" t="str">
        <f aca="false">VLOOKUP($B64,[1]SKU!$A$2:$H$1048576,5,FALSE())</f>
        <v>FRIBOI</v>
      </c>
      <c r="G64" s="3" t="str">
        <f aca="false">VLOOKUP($B64,[1]SKU!$A$2:$H$1048576,6,FALSE())</f>
        <v>ENFRIADO</v>
      </c>
      <c r="H64" s="55" t="str">
        <f aca="false">VLOOKUP($B64,[1]SKU!$A$2:$H$1048576,7,FALSE())</f>
        <v>V</v>
      </c>
      <c r="I64" s="55" t="str">
        <f aca="false">VLOOKUP($B64,[1]SKU!$A$2:$H$1048576,8,FALSE())</f>
        <v>1PC/B - 8-25B/C</v>
      </c>
      <c r="J64" s="3" t="s">
        <v>44</v>
      </c>
      <c r="K64" s="5" t="n">
        <f aca="false">AO64</f>
        <v>1616.833</v>
      </c>
      <c r="L64" s="6" t="n">
        <f aca="false">+AE64</f>
        <v>5632.72809832555</v>
      </c>
      <c r="M64" s="56" t="n">
        <v>45921</v>
      </c>
      <c r="N64" s="57" t="n">
        <f aca="false">+K64*L64</f>
        <v>9107180.6694</v>
      </c>
      <c r="O64" s="58" t="n">
        <f aca="false">+L64/(1-0.03)</f>
        <v>5806.93618384078</v>
      </c>
      <c r="P64" s="58" t="n">
        <f aca="false">+L64/(1-0.07)</f>
        <v>6056.69687991995</v>
      </c>
      <c r="Q64" s="59" t="s">
        <v>48</v>
      </c>
      <c r="R64" s="1" t="n">
        <v>940.28</v>
      </c>
      <c r="S64" s="60" t="n">
        <v>45839</v>
      </c>
      <c r="T64" s="10" t="n">
        <f aca="false">+AN64</f>
        <v>73</v>
      </c>
      <c r="U64" s="11" t="s">
        <v>49</v>
      </c>
      <c r="V64" s="12" t="n">
        <v>1616.833</v>
      </c>
      <c r="W64" s="12" t="n">
        <f aca="false">IF(E64="canada",V64/2.20462,IF(E64="usa",V64/2.20462,V64))</f>
        <v>1616.833</v>
      </c>
      <c r="X64" s="13" t="n">
        <f aca="false">SUM(W64)/SUM($W$6:$W$13)</f>
        <v>0.0673407882884731</v>
      </c>
      <c r="Y64" s="14" t="n">
        <v>9403.5</v>
      </c>
      <c r="Z64" s="15" t="n">
        <f aca="false">Y64*AH64</f>
        <v>8841922.98</v>
      </c>
      <c r="AA64" s="15" t="n">
        <f aca="false">Z64/W64</f>
        <v>5468.66805662675</v>
      </c>
      <c r="AB64" s="61" t="n">
        <f aca="false">VLOOKUP(_xlfn.CONCAT(D64,E64),[1]INTERNACIÓN!$M$5:$N$1048576,2,FALSE())*Z64</f>
        <v>265257.6894</v>
      </c>
      <c r="AC64" s="62" t="n">
        <f aca="false">Z64+AB64</f>
        <v>9107180.6694</v>
      </c>
      <c r="AD64" s="16" t="str">
        <f aca="false">_xlfn.CONCAT(B64,Q64)</f>
        <v>97361703002-2</v>
      </c>
      <c r="AE64" s="62" t="n">
        <f aca="false">AC64/W64</f>
        <v>5632.72809832555</v>
      </c>
      <c r="AF64" s="17" t="n">
        <f aca="false">IF(E64="USA",Y64/V64,IF(E64="CANADA",Y64/V64,(Y64/V64)/2.20462))</f>
        <v>2.6380961570416</v>
      </c>
      <c r="AG64" s="18" t="n">
        <f aca="false">Y64/W64</f>
        <v>5.81599954973705</v>
      </c>
      <c r="AH64" s="63" t="n">
        <f aca="false">IF(R64&lt;&gt;"",R64,"")</f>
        <v>940.28</v>
      </c>
      <c r="AI64" s="5" t="n">
        <f aca="false">W64</f>
        <v>1616.833</v>
      </c>
      <c r="AJ64" s="64" t="str">
        <f aca="false">IF(Q64&lt;&gt;"",Q64,"")</f>
        <v>61703002-2</v>
      </c>
      <c r="AK64" s="10" t="n">
        <v>73</v>
      </c>
      <c r="AL64" s="1" t="n">
        <f aca="false">AI64/AK64</f>
        <v>22.148397260274</v>
      </c>
      <c r="AM64" s="10" t="n">
        <f aca="false">0</f>
        <v>0</v>
      </c>
      <c r="AN64" s="10" t="n">
        <f aca="false">AK64-AM64</f>
        <v>73</v>
      </c>
      <c r="AO64" s="19" t="n">
        <f aca="false">AN64*AL64</f>
        <v>1616.833</v>
      </c>
      <c r="AP64" s="19" t="str">
        <f aca="false">+J64</f>
        <v>3) STOCK</v>
      </c>
    </row>
    <row r="65" customFormat="false" ht="16.4" hidden="false" customHeight="false" outlineLevel="0" collapsed="false">
      <c r="A65" s="1" t="s">
        <v>42</v>
      </c>
      <c r="B65" s="2" t="n">
        <v>974</v>
      </c>
      <c r="C65" s="54" t="str">
        <f aca="false">VLOOKUP($B65,[1]SKU!$A$2:$H$1048576,2,FALSE())</f>
        <v>CHOCLILLO</v>
      </c>
      <c r="D65" s="3" t="str">
        <f aca="false">VLOOKUP($B65,[1]SKU!$A$2:$H$1048576,3,FALSE())</f>
        <v>VACUNO</v>
      </c>
      <c r="E65" s="3" t="str">
        <f aca="false">VLOOKUP($B65,[1]SKU!$A$2:$H$1048576,4,FALSE())</f>
        <v>BRASIL</v>
      </c>
      <c r="F65" s="3" t="str">
        <f aca="false">VLOOKUP($B65,[1]SKU!$A$2:$H$1048576,5,FALSE())</f>
        <v>FRIBOI</v>
      </c>
      <c r="G65" s="3" t="str">
        <f aca="false">VLOOKUP($B65,[1]SKU!$A$2:$H$1048576,6,FALSE())</f>
        <v>ENFRIADO</v>
      </c>
      <c r="H65" s="55" t="str">
        <f aca="false">VLOOKUP($B65,[1]SKU!$A$2:$H$1048576,7,FALSE())</f>
        <v>V</v>
      </c>
      <c r="I65" s="55" t="str">
        <f aca="false">VLOOKUP($B65,[1]SKU!$A$2:$H$1048576,8,FALSE())</f>
        <v>1PC/B - 8-28B/C</v>
      </c>
      <c r="J65" s="3" t="s">
        <v>44</v>
      </c>
      <c r="K65" s="5" t="n">
        <f aca="false">AO65</f>
        <v>1434.38</v>
      </c>
      <c r="L65" s="6" t="n">
        <f aca="false">+AE65</f>
        <v>5632.72577959815</v>
      </c>
      <c r="M65" s="56" t="n">
        <v>45921</v>
      </c>
      <c r="N65" s="57" t="n">
        <f aca="false">+K65*L65</f>
        <v>8079469.20374</v>
      </c>
      <c r="O65" s="58" t="n">
        <f aca="false">+L65/(1-0.03)</f>
        <v>5806.93379340016</v>
      </c>
      <c r="P65" s="58" t="n">
        <f aca="false">+L65/(1-0.07)</f>
        <v>6056.69438666468</v>
      </c>
      <c r="Q65" s="59" t="s">
        <v>48</v>
      </c>
      <c r="R65" s="1" t="n">
        <v>940.28</v>
      </c>
      <c r="S65" s="60" t="n">
        <v>45839</v>
      </c>
      <c r="T65" s="10" t="n">
        <f aca="false">+AN65</f>
        <v>68</v>
      </c>
      <c r="U65" s="11" t="s">
        <v>49</v>
      </c>
      <c r="V65" s="12" t="n">
        <v>1434.38</v>
      </c>
      <c r="W65" s="12" t="n">
        <f aca="false">IF(E65="canada",V65/2.20462,IF(E65="usa",V65/2.20462,V65))</f>
        <v>1434.38</v>
      </c>
      <c r="X65" s="13" t="n">
        <f aca="false">SUM(W65)/SUM($W$6:$W$13)</f>
        <v>0.0597416553875509</v>
      </c>
      <c r="Y65" s="14" t="n">
        <v>8342.35</v>
      </c>
      <c r="Z65" s="15" t="n">
        <f aca="false">Y65*AH65</f>
        <v>7844144.858</v>
      </c>
      <c r="AA65" s="15" t="n">
        <f aca="false">Z65/W65</f>
        <v>5468.6658054351</v>
      </c>
      <c r="AB65" s="61" t="n">
        <f aca="false">VLOOKUP(_xlfn.CONCAT(D65,E65),[1]INTERNACIÓN!$M$5:$N$1048576,2,FALSE())*Z65</f>
        <v>235324.34574</v>
      </c>
      <c r="AC65" s="62" t="n">
        <f aca="false">Z65+AB65</f>
        <v>8079469.20374</v>
      </c>
      <c r="AD65" s="16" t="str">
        <f aca="false">_xlfn.CONCAT(B65,Q65)</f>
        <v>97461703002-2</v>
      </c>
      <c r="AE65" s="62" t="n">
        <f aca="false">AC65/W65</f>
        <v>5632.72577959815</v>
      </c>
      <c r="AF65" s="17" t="n">
        <f aca="false">IF(E65="USA",Y65/V65,IF(E65="CANADA",Y65/V65,(Y65/V65)/2.20462))</f>
        <v>2.63809507106235</v>
      </c>
      <c r="AG65" s="18" t="n">
        <f aca="false">Y65/W65</f>
        <v>5.81599715556547</v>
      </c>
      <c r="AH65" s="63" t="n">
        <f aca="false">IF(R65&lt;&gt;"",R65,"")</f>
        <v>940.28</v>
      </c>
      <c r="AI65" s="5" t="n">
        <f aca="false">W65</f>
        <v>1434.38</v>
      </c>
      <c r="AJ65" s="64" t="str">
        <f aca="false">IF(Q65&lt;&gt;"",Q65,"")</f>
        <v>61703002-2</v>
      </c>
      <c r="AK65" s="10" t="n">
        <v>68</v>
      </c>
      <c r="AL65" s="1" t="n">
        <f aca="false">AI65/AK65</f>
        <v>21.0938235294118</v>
      </c>
      <c r="AM65" s="10" t="n">
        <f aca="false">0</f>
        <v>0</v>
      </c>
      <c r="AN65" s="10" t="n">
        <f aca="false">AK65-AM65</f>
        <v>68</v>
      </c>
      <c r="AO65" s="19" t="n">
        <f aca="false">AN65*AL65</f>
        <v>1434.38</v>
      </c>
      <c r="AP65" s="19" t="str">
        <f aca="false">+J65</f>
        <v>3) STOCK</v>
      </c>
    </row>
    <row r="66" customFormat="false" ht="16.4" hidden="false" customHeight="false" outlineLevel="0" collapsed="false">
      <c r="A66" s="1" t="s">
        <v>42</v>
      </c>
      <c r="B66" s="2" t="n">
        <v>975</v>
      </c>
      <c r="C66" s="54" t="str">
        <f aca="false">VLOOKUP($B66,[1]SKU!$A$2:$H$1048576,2,FALSE())</f>
        <v>PUNTA PALETA</v>
      </c>
      <c r="D66" s="3" t="str">
        <f aca="false">VLOOKUP($B66,[1]SKU!$A$2:$H$1048576,3,FALSE())</f>
        <v>VACUNO</v>
      </c>
      <c r="E66" s="3" t="str">
        <f aca="false">VLOOKUP($B66,[1]SKU!$A$2:$H$1048576,4,FALSE())</f>
        <v>BRASIL</v>
      </c>
      <c r="F66" s="3" t="str">
        <f aca="false">VLOOKUP($B66,[1]SKU!$A$2:$H$1048576,5,FALSE())</f>
        <v>FRIBOI</v>
      </c>
      <c r="G66" s="3" t="str">
        <f aca="false">VLOOKUP($B66,[1]SKU!$A$2:$H$1048576,6,FALSE())</f>
        <v>ENFRIADO</v>
      </c>
      <c r="H66" s="55" t="str">
        <f aca="false">VLOOKUP($B66,[1]SKU!$A$2:$H$1048576,7,FALSE())</f>
        <v>V</v>
      </c>
      <c r="I66" s="55" t="str">
        <f aca="false">VLOOKUP($B66,[1]SKU!$A$2:$H$1048576,8,FALSE())</f>
        <v>1PC/B - 8-25B/C</v>
      </c>
      <c r="J66" s="3" t="s">
        <v>44</v>
      </c>
      <c r="K66" s="5" t="n">
        <f aca="false">AO66</f>
        <v>1988.546</v>
      </c>
      <c r="L66" s="6" t="n">
        <f aca="false">+AE66</f>
        <v>5632.72681224975</v>
      </c>
      <c r="M66" s="56" t="n">
        <v>45921</v>
      </c>
      <c r="N66" s="57" t="n">
        <f aca="false">+K66*L66</f>
        <v>11200936.371592</v>
      </c>
      <c r="O66" s="58" t="n">
        <f aca="false">+L66/(1-0.03)</f>
        <v>5806.93485798944</v>
      </c>
      <c r="P66" s="58" t="n">
        <f aca="false">+L66/(1-0.07)</f>
        <v>6056.69549704275</v>
      </c>
      <c r="Q66" s="59" t="s">
        <v>48</v>
      </c>
      <c r="R66" s="1" t="n">
        <v>940.28</v>
      </c>
      <c r="S66" s="60" t="n">
        <v>45839</v>
      </c>
      <c r="T66" s="10" t="n">
        <f aca="false">+AN66</f>
        <v>95</v>
      </c>
      <c r="U66" s="11" t="s">
        <v>49</v>
      </c>
      <c r="V66" s="12" t="n">
        <v>1988.546</v>
      </c>
      <c r="W66" s="12" t="n">
        <f aca="false">IF(E66="canada",V66/2.20462,IF(E66="usa",V66/2.20462,V66))</f>
        <v>1988.546</v>
      </c>
      <c r="X66" s="13" t="n">
        <f aca="false">SUM(W66)/SUM($W$6:$W$13)</f>
        <v>0.0828225643513523</v>
      </c>
      <c r="Y66" s="14" t="n">
        <v>11565.38</v>
      </c>
      <c r="Z66" s="15" t="n">
        <f aca="false">Y66*AH66</f>
        <v>10874695.5064</v>
      </c>
      <c r="AA66" s="15" t="n">
        <f aca="false">Z66/W66</f>
        <v>5468.66680800947</v>
      </c>
      <c r="AB66" s="61" t="n">
        <f aca="false">VLOOKUP(_xlfn.CONCAT(D66,E66),[1]INTERNACIÓN!$M$5:$N$1048576,2,FALSE())*Z66</f>
        <v>326240.865192</v>
      </c>
      <c r="AC66" s="62" t="n">
        <f aca="false">Z66+AB66</f>
        <v>11200936.371592</v>
      </c>
      <c r="AD66" s="16" t="str">
        <f aca="false">_xlfn.CONCAT(B66,Q66)</f>
        <v>97561703002-2</v>
      </c>
      <c r="AE66" s="62" t="n">
        <f aca="false">AC66/W66</f>
        <v>5632.72681224975</v>
      </c>
      <c r="AF66" s="17" t="n">
        <f aca="false">IF(E66="USA",Y66/V66,IF(E66="CANADA",Y66/V66,(Y66/V66)/2.20462))</f>
        <v>2.63809555470618</v>
      </c>
      <c r="AG66" s="18" t="n">
        <f aca="false">Y66/W66</f>
        <v>5.81599822181634</v>
      </c>
      <c r="AH66" s="63" t="n">
        <f aca="false">IF(R66&lt;&gt;"",R66,"")</f>
        <v>940.28</v>
      </c>
      <c r="AI66" s="5" t="n">
        <f aca="false">W66</f>
        <v>1988.546</v>
      </c>
      <c r="AJ66" s="64" t="str">
        <f aca="false">IF(Q66&lt;&gt;"",Q66,"")</f>
        <v>61703002-2</v>
      </c>
      <c r="AK66" s="10" t="n">
        <v>95</v>
      </c>
      <c r="AL66" s="1" t="n">
        <f aca="false">AI66/AK66</f>
        <v>20.9320631578947</v>
      </c>
      <c r="AM66" s="10" t="n">
        <f aca="false">0</f>
        <v>0</v>
      </c>
      <c r="AN66" s="10" t="n">
        <f aca="false">AK66-AM66</f>
        <v>95</v>
      </c>
      <c r="AO66" s="19" t="n">
        <f aca="false">AN66*AL66</f>
        <v>1988.546</v>
      </c>
      <c r="AP66" s="19" t="str">
        <f aca="false">+J66</f>
        <v>3) STOCK</v>
      </c>
    </row>
    <row r="67" customFormat="false" ht="16.4" hidden="false" customHeight="false" outlineLevel="0" collapsed="false">
      <c r="A67" s="1" t="s">
        <v>42</v>
      </c>
      <c r="B67" s="2" t="n">
        <v>976</v>
      </c>
      <c r="C67" s="54" t="str">
        <f aca="false">VLOOKUP($B67,[1]SKU!$A$2:$H$1048576,2,FALSE())</f>
        <v>SOBRECOSTILLA</v>
      </c>
      <c r="D67" s="3" t="str">
        <f aca="false">VLOOKUP($B67,[1]SKU!$A$2:$H$1048576,3,FALSE())</f>
        <v>VACUNO</v>
      </c>
      <c r="E67" s="3" t="str">
        <f aca="false">VLOOKUP($B67,[1]SKU!$A$2:$H$1048576,4,FALSE())</f>
        <v>BRASIL</v>
      </c>
      <c r="F67" s="3" t="str">
        <f aca="false">VLOOKUP($B67,[1]SKU!$A$2:$H$1048576,5,FALSE())</f>
        <v>FRIBOI</v>
      </c>
      <c r="G67" s="3" t="str">
        <f aca="false">VLOOKUP($B67,[1]SKU!$A$2:$H$1048576,6,FALSE())</f>
        <v>ENFRIADO</v>
      </c>
      <c r="H67" s="55" t="str">
        <f aca="false">VLOOKUP($B67,[1]SKU!$A$2:$H$1048576,7,FALSE())</f>
        <v>V</v>
      </c>
      <c r="I67" s="55" t="str">
        <f aca="false">VLOOKUP($B67,[1]SKU!$A$2:$H$1048576,8,FALSE())</f>
        <v>1PC/B - 3-20B/C</v>
      </c>
      <c r="J67" s="3" t="s">
        <v>44</v>
      </c>
      <c r="K67" s="5" t="n">
        <f aca="false">AO67</f>
        <v>5231.138</v>
      </c>
      <c r="L67" s="6" t="n">
        <f aca="false">+AE67</f>
        <v>5632.72879211369</v>
      </c>
      <c r="M67" s="56" t="n">
        <v>45921</v>
      </c>
      <c r="N67" s="57" t="n">
        <f aca="false">+K67*L67</f>
        <v>29465581.62812</v>
      </c>
      <c r="O67" s="58" t="n">
        <f aca="false">+L67/(1-0.03)</f>
        <v>5806.93689908627</v>
      </c>
      <c r="P67" s="58" t="n">
        <f aca="false">+L67/(1-0.07)</f>
        <v>6056.69762592869</v>
      </c>
      <c r="Q67" s="59" t="s">
        <v>48</v>
      </c>
      <c r="R67" s="1" t="n">
        <v>940.28</v>
      </c>
      <c r="S67" s="60" t="n">
        <v>45839</v>
      </c>
      <c r="T67" s="10" t="n">
        <f aca="false">+AN67</f>
        <v>273</v>
      </c>
      <c r="U67" s="11" t="s">
        <v>49</v>
      </c>
      <c r="V67" s="12" t="n">
        <v>5231.138</v>
      </c>
      <c r="W67" s="12" t="n">
        <f aca="false">IF(E67="canada",V67/2.20462,IF(E67="usa",V67/2.20462,V67))</f>
        <v>5231.138</v>
      </c>
      <c r="X67" s="13" t="n">
        <f aca="false">SUM(W67)/SUM($W$6:$W$13)</f>
        <v>0.217875907138082</v>
      </c>
      <c r="Y67" s="14" t="n">
        <v>30424.3</v>
      </c>
      <c r="Z67" s="15" t="n">
        <f aca="false">Y67*AH67</f>
        <v>28607360.804</v>
      </c>
      <c r="AA67" s="15" t="n">
        <f aca="false">Z67/W67</f>
        <v>5468.66873020746</v>
      </c>
      <c r="AB67" s="61" t="n">
        <f aca="false">VLOOKUP(_xlfn.CONCAT(D67,E67),[1]INTERNACIÓN!$M$5:$N$1048576,2,FALSE())*Z67</f>
        <v>858220.82412</v>
      </c>
      <c r="AC67" s="62" t="n">
        <f aca="false">Z67+AB67</f>
        <v>29465581.62812</v>
      </c>
      <c r="AD67" s="16" t="str">
        <f aca="false">_xlfn.CONCAT(B67,Q67)</f>
        <v>97661703002-2</v>
      </c>
      <c r="AE67" s="62" t="n">
        <f aca="false">AC67/W67</f>
        <v>5632.72879211369</v>
      </c>
      <c r="AF67" s="17" t="n">
        <f aca="false">IF(E67="USA",Y67/V67,IF(E67="CANADA",Y67/V67,(Y67/V67)/2.20462))</f>
        <v>2.63809648197825</v>
      </c>
      <c r="AG67" s="18" t="n">
        <f aca="false">Y67/W67</f>
        <v>5.81600026609889</v>
      </c>
      <c r="AH67" s="63" t="n">
        <f aca="false">IF(R67&lt;&gt;"",R67,"")</f>
        <v>940.28</v>
      </c>
      <c r="AI67" s="5" t="n">
        <f aca="false">W67</f>
        <v>5231.138</v>
      </c>
      <c r="AJ67" s="64" t="str">
        <f aca="false">IF(Q67&lt;&gt;"",Q67,"")</f>
        <v>61703002-2</v>
      </c>
      <c r="AK67" s="10" t="n">
        <v>273</v>
      </c>
      <c r="AL67" s="1" t="n">
        <f aca="false">AI67/AK67</f>
        <v>19.1616776556777</v>
      </c>
      <c r="AM67" s="10" t="n">
        <f aca="false">0</f>
        <v>0</v>
      </c>
      <c r="AN67" s="10" t="n">
        <f aca="false">AK67-AM67</f>
        <v>273</v>
      </c>
      <c r="AO67" s="19" t="n">
        <f aca="false">AN67*AL67</f>
        <v>5231.138</v>
      </c>
      <c r="AP67" s="19" t="str">
        <f aca="false">+J67</f>
        <v>3) STOCK</v>
      </c>
    </row>
    <row r="68" customFormat="false" ht="16.4" hidden="false" customHeight="false" outlineLevel="0" collapsed="false">
      <c r="A68" s="1" t="s">
        <v>42</v>
      </c>
      <c r="B68" s="2" t="n">
        <v>977</v>
      </c>
      <c r="C68" s="54" t="str">
        <f aca="false">VLOOKUP($B68,[1]SKU!$A$2:$H$1048576,2,FALSE())</f>
        <v>ASADO DEL CARNICERO</v>
      </c>
      <c r="D68" s="3" t="str">
        <f aca="false">VLOOKUP($B68,[1]SKU!$A$2:$H$1048576,3,FALSE())</f>
        <v>VACUNO</v>
      </c>
      <c r="E68" s="3" t="str">
        <f aca="false">VLOOKUP($B68,[1]SKU!$A$2:$H$1048576,4,FALSE())</f>
        <v>BRASIL</v>
      </c>
      <c r="F68" s="3" t="str">
        <f aca="false">VLOOKUP($B68,[1]SKU!$A$2:$H$1048576,5,FALSE())</f>
        <v>FRIBOI</v>
      </c>
      <c r="G68" s="3" t="str">
        <f aca="false">VLOOKUP($B68,[1]SKU!$A$2:$H$1048576,6,FALSE())</f>
        <v>ENFRIADO</v>
      </c>
      <c r="H68" s="55" t="str">
        <f aca="false">VLOOKUP($B68,[1]SKU!$A$2:$H$1048576,7,FALSE())</f>
        <v>V</v>
      </c>
      <c r="I68" s="55" t="str">
        <f aca="false">VLOOKUP($B68,[1]SKU!$A$2:$H$1048576,8,FALSE())</f>
        <v>1PC/B - 6-30B/C</v>
      </c>
      <c r="J68" s="3" t="s">
        <v>44</v>
      </c>
      <c r="K68" s="5" t="n">
        <f aca="false">AO68</f>
        <v>1728.79</v>
      </c>
      <c r="L68" s="6" t="n">
        <f aca="false">+AE68</f>
        <v>5632.72705544109</v>
      </c>
      <c r="M68" s="56" t="n">
        <v>45921</v>
      </c>
      <c r="N68" s="57" t="n">
        <f aca="false">+K68*L68</f>
        <v>9737802.206176</v>
      </c>
      <c r="O68" s="58" t="n">
        <f aca="false">+L68/(1-0.03)</f>
        <v>5806.93510870215</v>
      </c>
      <c r="P68" s="58" t="n">
        <f aca="false">+L68/(1-0.07)</f>
        <v>6056.69575853881</v>
      </c>
      <c r="Q68" s="59" t="s">
        <v>48</v>
      </c>
      <c r="R68" s="1" t="n">
        <v>940.28</v>
      </c>
      <c r="S68" s="60" t="n">
        <v>45839</v>
      </c>
      <c r="T68" s="10" t="n">
        <f aca="false">+AN68</f>
        <v>82</v>
      </c>
      <c r="U68" s="11" t="s">
        <v>49</v>
      </c>
      <c r="V68" s="12" t="n">
        <v>1728.79</v>
      </c>
      <c r="W68" s="12" t="n">
        <f aca="false">IF(E68="canada",V68/2.20462,IF(E68="usa",V68/2.20462,V68))</f>
        <v>1728.79</v>
      </c>
      <c r="X68" s="13" t="n">
        <f aca="false">SUM(W68)/SUM($W$6:$W$13)</f>
        <v>0.072003776138432</v>
      </c>
      <c r="Y68" s="14" t="n">
        <v>10054.64</v>
      </c>
      <c r="Z68" s="15" t="n">
        <f aca="false">Y68*AH68</f>
        <v>9454176.8992</v>
      </c>
      <c r="AA68" s="15" t="n">
        <f aca="false">Z68/W68</f>
        <v>5468.66704411756</v>
      </c>
      <c r="AB68" s="61" t="n">
        <f aca="false">VLOOKUP(_xlfn.CONCAT(D68,E68),[1]INTERNACIÓN!$M$5:$N$1048576,2,FALSE())*Z68</f>
        <v>283625.306976</v>
      </c>
      <c r="AC68" s="62" t="n">
        <f aca="false">Z68+AB68</f>
        <v>9737802.206176</v>
      </c>
      <c r="AD68" s="16" t="str">
        <f aca="false">_xlfn.CONCAT(B68,Q68)</f>
        <v>97761703002-2</v>
      </c>
      <c r="AE68" s="62" t="n">
        <f aca="false">AC68/W68</f>
        <v>5632.72705544109</v>
      </c>
      <c r="AF68" s="17" t="n">
        <f aca="false">IF(E68="USA",Y68/V68,IF(E68="CANADA",Y68/V68,(Y68/V68)/2.20462))</f>
        <v>2.63809566860519</v>
      </c>
      <c r="AG68" s="18" t="n">
        <f aca="false">Y68/W68</f>
        <v>5.81599847292037</v>
      </c>
      <c r="AH68" s="63" t="n">
        <f aca="false">IF(R68&lt;&gt;"",R68,"")</f>
        <v>940.28</v>
      </c>
      <c r="AI68" s="5" t="n">
        <f aca="false">W68</f>
        <v>1728.79</v>
      </c>
      <c r="AJ68" s="64" t="str">
        <f aca="false">IF(Q68&lt;&gt;"",Q68,"")</f>
        <v>61703002-2</v>
      </c>
      <c r="AK68" s="10" t="n">
        <v>82</v>
      </c>
      <c r="AL68" s="1" t="n">
        <f aca="false">AI68/AK68</f>
        <v>21.0828048780488</v>
      </c>
      <c r="AM68" s="10" t="n">
        <f aca="false">0</f>
        <v>0</v>
      </c>
      <c r="AN68" s="10" t="n">
        <f aca="false">AK68-AM68</f>
        <v>82</v>
      </c>
      <c r="AO68" s="19" t="n">
        <f aca="false">AN68*AL68</f>
        <v>1728.79</v>
      </c>
      <c r="AP68" s="19" t="str">
        <f aca="false">+J68</f>
        <v>3) STOCK</v>
      </c>
    </row>
    <row r="69" customFormat="false" ht="16.4" hidden="false" customHeight="false" outlineLevel="0" collapsed="false">
      <c r="A69" s="1" t="s">
        <v>42</v>
      </c>
      <c r="B69" s="2" t="n">
        <v>355789</v>
      </c>
      <c r="C69" s="54" t="str">
        <f aca="false">VLOOKUP($B69,[1]SKU!$A$2:$H$1048576,2,FALSE())</f>
        <v>LOMO VETADO</v>
      </c>
      <c r="D69" s="3" t="str">
        <f aca="false">VLOOKUP($B69,[1]SKU!$A$2:$H$1048576,3,FALSE())</f>
        <v>VACUNO</v>
      </c>
      <c r="E69" s="3" t="str">
        <f aca="false">VLOOKUP($B69,[1]SKU!$A$2:$H$1048576,4,FALSE())</f>
        <v>BRASIL</v>
      </c>
      <c r="F69" s="3" t="str">
        <f aca="false">VLOOKUP($B69,[1]SKU!$A$2:$H$1048576,5,FALSE())</f>
        <v>FRIBOI</v>
      </c>
      <c r="G69" s="3" t="str">
        <f aca="false">VLOOKUP($B69,[1]SKU!$A$2:$H$1048576,6,FALSE())</f>
        <v>ENFRIADO</v>
      </c>
      <c r="H69" s="55" t="str">
        <f aca="false">VLOOKUP($B69,[1]SKU!$A$2:$H$1048576,7,FALSE())</f>
        <v>V</v>
      </c>
      <c r="I69" s="55" t="str">
        <f aca="false">VLOOKUP($B69,[1]SKU!$A$2:$H$1048576,8,FALSE())</f>
        <v>1PC/B - 5-20B/C</v>
      </c>
      <c r="J69" s="3" t="s">
        <v>44</v>
      </c>
      <c r="K69" s="5" t="n">
        <f aca="false">AO69</f>
        <v>2805.36</v>
      </c>
      <c r="L69" s="6" t="n">
        <f aca="false">+AE69</f>
        <v>5632.72723634329</v>
      </c>
      <c r="M69" s="56" t="n">
        <v>45921</v>
      </c>
      <c r="N69" s="57" t="n">
        <f aca="false">+K69*L69</f>
        <v>15801827.679748</v>
      </c>
      <c r="O69" s="58" t="n">
        <f aca="false">+L69/(1-0.03)</f>
        <v>5806.93529519926</v>
      </c>
      <c r="P69" s="58" t="n">
        <f aca="false">+L69/(1-0.07)</f>
        <v>6056.6959530573</v>
      </c>
      <c r="Q69" s="59" t="s">
        <v>48</v>
      </c>
      <c r="R69" s="1" t="n">
        <v>940.28</v>
      </c>
      <c r="S69" s="60" t="n">
        <v>45839</v>
      </c>
      <c r="T69" s="10" t="n">
        <f aca="false">+AN69</f>
        <v>138</v>
      </c>
      <c r="U69" s="11" t="s">
        <v>49</v>
      </c>
      <c r="V69" s="12" t="n">
        <v>2805.36</v>
      </c>
      <c r="W69" s="12" t="n">
        <f aca="false">IF(E69="canada",V69/2.20462,IF(E69="usa",V69/2.20462,V69))</f>
        <v>2805.36</v>
      </c>
      <c r="X69" s="13" t="n">
        <f aca="false">SUM(W69)/SUM($W$6:$W$13)</f>
        <v>0.116842712780448</v>
      </c>
      <c r="Y69" s="14" t="n">
        <v>16315.97</v>
      </c>
      <c r="Z69" s="15" t="n">
        <f aca="false">Y69*AH69</f>
        <v>15341580.2716</v>
      </c>
      <c r="AA69" s="15" t="n">
        <f aca="false">Z69/W69</f>
        <v>5468.66721975076</v>
      </c>
      <c r="AB69" s="61" t="n">
        <f aca="false">VLOOKUP(_xlfn.CONCAT(D69,E69),[1]INTERNACIÓN!$M$5:$N$1048576,2,FALSE())*Z69</f>
        <v>460247.408148</v>
      </c>
      <c r="AC69" s="62" t="n">
        <f aca="false">Z69+AB69</f>
        <v>15801827.679748</v>
      </c>
      <c r="AD69" s="16" t="str">
        <f aca="false">_xlfn.CONCAT(B69,Q69)</f>
        <v>35578961703002-2</v>
      </c>
      <c r="AE69" s="62" t="n">
        <f aca="false">AC69/W69</f>
        <v>5632.72723634329</v>
      </c>
      <c r="AF69" s="17" t="n">
        <f aca="false">IF(E69="USA",Y69/V69,IF(E69="CANADA",Y69/V69,(Y69/V69)/2.20462))</f>
        <v>2.63809575333099</v>
      </c>
      <c r="AG69" s="18" t="n">
        <f aca="false">Y69/W69</f>
        <v>5.81599865970856</v>
      </c>
      <c r="AH69" s="63" t="n">
        <f aca="false">IF(R69&lt;&gt;"",R69,"")</f>
        <v>940.28</v>
      </c>
      <c r="AI69" s="1" t="n">
        <f aca="false">W69</f>
        <v>2805.36</v>
      </c>
      <c r="AJ69" s="64" t="str">
        <f aca="false">IF(Q69&lt;&gt;"",Q69,"")</f>
        <v>61703002-2</v>
      </c>
      <c r="AK69" s="10" t="n">
        <v>138</v>
      </c>
      <c r="AL69" s="1" t="n">
        <f aca="false">AI69/AK69</f>
        <v>20.3286956521739</v>
      </c>
      <c r="AM69" s="10" t="n">
        <f aca="false">0</f>
        <v>0</v>
      </c>
      <c r="AN69" s="10" t="n">
        <f aca="false">AK69-AM69</f>
        <v>138</v>
      </c>
      <c r="AO69" s="19" t="n">
        <f aca="false">AN69*AL69</f>
        <v>2805.36</v>
      </c>
      <c r="AP69" s="19" t="str">
        <f aca="false">+J69</f>
        <v>3) STOCK</v>
      </c>
    </row>
    <row r="70" customFormat="false" ht="16.4" hidden="false" customHeight="false" outlineLevel="0" collapsed="false">
      <c r="A70" s="1" t="s">
        <v>42</v>
      </c>
      <c r="B70" s="2" t="s">
        <v>50</v>
      </c>
      <c r="C70" s="54" t="str">
        <f aca="false">VLOOKUP($B70,[1]SKU!$A$2:$H$1048576,2,FALSE())</f>
        <v>COSTILLAR IWP</v>
      </c>
      <c r="D70" s="3" t="str">
        <f aca="false">VLOOKUP($B70,[1]SKU!$A$2:$H$1048576,3,FALSE())</f>
        <v>CERDO</v>
      </c>
      <c r="E70" s="3" t="str">
        <f aca="false">VLOOKUP($B70,[1]SKU!$A$2:$H$1048576,4,FALSE())</f>
        <v>BRASIL</v>
      </c>
      <c r="F70" s="3" t="str">
        <f aca="false">VLOOKUP($B70,[1]SKU!$A$2:$H$1048576,5,FALSE())</f>
        <v>SEARA</v>
      </c>
      <c r="G70" s="3" t="str">
        <f aca="false">VLOOKUP($B70,[1]SKU!$A$2:$H$1048576,6,FALSE())</f>
        <v>CONGELADO</v>
      </c>
      <c r="H70" s="55" t="str">
        <f aca="false">VLOOKUP($B70,[1]SKU!$A$2:$H$1048576,7,FALSE())</f>
        <v>-</v>
      </c>
      <c r="I70" s="55" t="str">
        <f aca="false">VLOOKUP($B70,[1]SKU!$A$2:$H$1048576,8,FALSE())</f>
        <v>1PC/B - 9-10B/C</v>
      </c>
      <c r="J70" s="3" t="s">
        <v>44</v>
      </c>
      <c r="K70" s="5" t="n">
        <f aca="false">AO70</f>
        <v>24451.08</v>
      </c>
      <c r="L70" s="6" t="n">
        <f aca="false">+AE70</f>
        <v>3227.04080002487</v>
      </c>
      <c r="M70" s="56" t="n">
        <v>46554</v>
      </c>
      <c r="N70" s="57" t="n">
        <f aca="false">+K70*L70</f>
        <v>78904632.764672</v>
      </c>
      <c r="O70" s="58" t="n">
        <f aca="false">+L70/(1-0.03)</f>
        <v>3326.84618559265</v>
      </c>
      <c r="P70" s="58" t="n">
        <f aca="false">+L70/(1-0.07)</f>
        <v>3469.93634411276</v>
      </c>
      <c r="Q70" s="59" t="n">
        <v>1265386</v>
      </c>
      <c r="R70" s="1" t="n">
        <v>940.28</v>
      </c>
      <c r="S70" s="60" t="n">
        <v>45839</v>
      </c>
      <c r="T70" s="10" t="n">
        <f aca="false">+AN70</f>
        <v>1365</v>
      </c>
      <c r="V70" s="12" t="n">
        <v>24451.08</v>
      </c>
      <c r="W70" s="12" t="n">
        <f aca="false">IF(E70="canada",V70/2.20462,IF(E70="usa",V70/2.20462,V70))</f>
        <v>24451.08</v>
      </c>
      <c r="X70" s="13" t="n">
        <f aca="false">W70/SUM($W$14)</f>
        <v>1</v>
      </c>
      <c r="Y70" s="14" t="n">
        <v>80688.56</v>
      </c>
      <c r="Z70" s="15" t="n">
        <f aca="false">Y70*AH70</f>
        <v>75869839.1968</v>
      </c>
      <c r="AA70" s="15" t="n">
        <f aca="false">Z70/W70</f>
        <v>3102.92384617776</v>
      </c>
      <c r="AB70" s="61" t="n">
        <f aca="false">VLOOKUP(_xlfn.CONCAT(D70,E70),[1]INTERNACIÓN!$M$5:$N$1048576,2,FALSE())*Z70</f>
        <v>3034793.567872</v>
      </c>
      <c r="AC70" s="62" t="n">
        <f aca="false">Z70+AB70</f>
        <v>78904632.764672</v>
      </c>
      <c r="AD70" s="16" t="str">
        <f aca="false">_xlfn.CONCAT(B70,Q70)</f>
        <v>SPA-281265386</v>
      </c>
      <c r="AE70" s="62" t="n">
        <f aca="false">AC70/W70</f>
        <v>3227.04080002487</v>
      </c>
      <c r="AF70" s="17" t="n">
        <f aca="false">IF(E70="USA",Y70/V70,IF(E70="CANADA",Y70/V70,(Y70/V70)/2.20462))</f>
        <v>1.49685652693346</v>
      </c>
      <c r="AG70" s="18" t="n">
        <f aca="false">Y70/W70</f>
        <v>3.29999983640804</v>
      </c>
      <c r="AH70" s="63" t="n">
        <f aca="false">IF(R70&lt;&gt;"",R70,"")</f>
        <v>940.28</v>
      </c>
      <c r="AI70" s="1" t="n">
        <f aca="false">W70</f>
        <v>24451.08</v>
      </c>
      <c r="AJ70" s="64" t="n">
        <f aca="false">IF(Q70&lt;&gt;"",Q70,"")</f>
        <v>1265386</v>
      </c>
      <c r="AK70" s="10" t="n">
        <v>1365</v>
      </c>
      <c r="AL70" s="1" t="n">
        <f aca="false">AI70/AK70</f>
        <v>17.9128791208791</v>
      </c>
      <c r="AM70" s="10" t="n">
        <f aca="false">0</f>
        <v>0</v>
      </c>
      <c r="AN70" s="10" t="n">
        <f aca="false">AK70-AM70</f>
        <v>1365</v>
      </c>
      <c r="AO70" s="19" t="n">
        <f aca="false">AN70*AL70</f>
        <v>24451.08</v>
      </c>
      <c r="AP70" s="19" t="str">
        <f aca="false">+J70</f>
        <v>3) STOCK</v>
      </c>
    </row>
    <row r="71" customFormat="false" ht="16.4" hidden="false" customHeight="false" outlineLevel="0" collapsed="false">
      <c r="A71" s="1" t="s">
        <v>42</v>
      </c>
      <c r="B71" s="2" t="s">
        <v>51</v>
      </c>
      <c r="C71" s="54" t="str">
        <f aca="false">VLOOKUP($B71,[1]SKU!$A$2:$H$1048576,2,FALSE())</f>
        <v>PUNTA DE GANSO</v>
      </c>
      <c r="D71" s="3" t="str">
        <f aca="false">VLOOKUP($B71,[1]SKU!$A$2:$H$1048576,3,FALSE())</f>
        <v>VACUNO</v>
      </c>
      <c r="E71" s="3" t="str">
        <f aca="false">VLOOKUP($B71,[1]SKU!$A$2:$H$1048576,4,FALSE())</f>
        <v>CANADA</v>
      </c>
      <c r="F71" s="3" t="str">
        <f aca="false">VLOOKUP($B71,[1]SKU!$A$2:$H$1048576,5,FALSE())</f>
        <v>BLUE RIBBON</v>
      </c>
      <c r="G71" s="3" t="str">
        <f aca="false">VLOOKUP($B71,[1]SKU!$A$2:$H$1048576,6,FALSE())</f>
        <v>ENFRIADO</v>
      </c>
      <c r="H71" s="55" t="str">
        <f aca="false">VLOOKUP($B71,[1]SKU!$A$2:$H$1048576,7,FALSE())</f>
        <v>AAA</v>
      </c>
      <c r="I71" s="55" t="str">
        <f aca="false">VLOOKUP($B71,[1]SKU!$A$2:$H$1048576,8,FALSE())</f>
        <v>1PC/B - 10B/C</v>
      </c>
      <c r="J71" s="3" t="s">
        <v>44</v>
      </c>
      <c r="K71" s="5" t="n">
        <f aca="false">AO71</f>
        <v>482.52</v>
      </c>
      <c r="L71" s="6" t="n">
        <f aca="false">+AE71</f>
        <v>15475.0874119208</v>
      </c>
      <c r="M71" s="56" t="n">
        <v>45923</v>
      </c>
      <c r="N71" s="57" t="n">
        <f aca="false">+K71*L71</f>
        <v>7467039.178</v>
      </c>
      <c r="O71" s="58" t="n">
        <f aca="false">+L71/(1-0.03)</f>
        <v>15953.6983628049</v>
      </c>
      <c r="P71" s="58" t="n">
        <f aca="false">+L71/(1-0.07)</f>
        <v>16639.8789375492</v>
      </c>
      <c r="Q71" s="59" t="n">
        <v>9091712385</v>
      </c>
      <c r="R71" s="65" t="n">
        <v>940</v>
      </c>
      <c r="S71" s="60" t="n">
        <v>45839</v>
      </c>
      <c r="T71" s="10" t="n">
        <f aca="false">+AN71</f>
        <v>26</v>
      </c>
      <c r="V71" s="12" t="n">
        <v>482.52</v>
      </c>
      <c r="W71" s="12" t="n">
        <v>482.52</v>
      </c>
      <c r="X71" s="13" t="n">
        <f aca="false">SUM(W71)/SUM($W$15:$W$20)</f>
        <v>0.184142636889588</v>
      </c>
      <c r="Y71" s="14" t="n">
        <v>7712.29</v>
      </c>
      <c r="Z71" s="15" t="n">
        <f aca="false">Y71*AH71</f>
        <v>7249552.6</v>
      </c>
      <c r="AA71" s="15" t="n">
        <f aca="false">Z71/W71</f>
        <v>15024.3567106027</v>
      </c>
      <c r="AB71" s="61" t="n">
        <f aca="false">VLOOKUP(_xlfn.CONCAT(D71,E71),[1]INTERNACIÓN!$M$5:$N$1048576,2,FALSE())*Z71</f>
        <v>217486.578</v>
      </c>
      <c r="AC71" s="62" t="n">
        <f aca="false">Z71+AB71</f>
        <v>7467039.178</v>
      </c>
      <c r="AD71" s="16" t="str">
        <f aca="false">_xlfn.CONCAT(B71,Q71)</f>
        <v>C4807AWFR9091712385</v>
      </c>
      <c r="AE71" s="62" t="n">
        <f aca="false">AC71/W71</f>
        <v>15475.0874119208</v>
      </c>
      <c r="AF71" s="17" t="n">
        <f aca="false">IF(E71="USA",Y71/V71,IF(E71="CANADA",Y71/V71,(Y71/V71)/2.20462))</f>
        <v>15.9833582027688</v>
      </c>
      <c r="AG71" s="18" t="n">
        <f aca="false">Y71/W71</f>
        <v>15.9833582027688</v>
      </c>
      <c r="AH71" s="63" t="n">
        <f aca="false">IF(R71&lt;&gt;"",R71,"")</f>
        <v>940</v>
      </c>
      <c r="AI71" s="5" t="n">
        <f aca="false">W71</f>
        <v>482.52</v>
      </c>
      <c r="AJ71" s="64" t="n">
        <f aca="false">IF(Q71&lt;&gt;"",Q71,"")</f>
        <v>9091712385</v>
      </c>
      <c r="AK71" s="10" t="n">
        <v>26</v>
      </c>
      <c r="AL71" s="1" t="n">
        <f aca="false">AI71/AK71</f>
        <v>18.5584615384615</v>
      </c>
      <c r="AM71" s="10" t="n">
        <f aca="false">0</f>
        <v>0</v>
      </c>
      <c r="AN71" s="10" t="n">
        <f aca="false">AK71-AM71</f>
        <v>26</v>
      </c>
      <c r="AO71" s="19" t="n">
        <f aca="false">AN71*AL71</f>
        <v>482.52</v>
      </c>
      <c r="AP71" s="19" t="str">
        <f aca="false">+J71</f>
        <v>3) STOCK</v>
      </c>
    </row>
    <row r="72" customFormat="false" ht="16.4" hidden="false" customHeight="false" outlineLevel="0" collapsed="false">
      <c r="A72" s="1" t="s">
        <v>42</v>
      </c>
      <c r="B72" s="2" t="s">
        <v>52</v>
      </c>
      <c r="C72" s="54" t="str">
        <f aca="false">VLOOKUP($B72,[1]SKU!$A$2:$H$1048576,2,FALSE())</f>
        <v>PUNTA PALETA</v>
      </c>
      <c r="D72" s="3" t="str">
        <f aca="false">VLOOKUP($B72,[1]SKU!$A$2:$H$1048576,3,FALSE())</f>
        <v>VACUNO</v>
      </c>
      <c r="E72" s="3" t="str">
        <f aca="false">VLOOKUP($B72,[1]SKU!$A$2:$H$1048576,4,FALSE())</f>
        <v>CANADA</v>
      </c>
      <c r="F72" s="3" t="str">
        <f aca="false">VLOOKUP($B72,[1]SKU!$A$2:$H$1048576,5,FALSE())</f>
        <v>BLUE RIBBON</v>
      </c>
      <c r="G72" s="3" t="str">
        <f aca="false">VLOOKUP($B72,[1]SKU!$A$2:$H$1048576,6,FALSE())</f>
        <v>ENFRIADO</v>
      </c>
      <c r="H72" s="55" t="str">
        <f aca="false">VLOOKUP($B72,[1]SKU!$A$2:$H$1048576,7,FALSE())</f>
        <v>AAA</v>
      </c>
      <c r="I72" s="55" t="str">
        <f aca="false">VLOOKUP($B72,[1]SKU!$A$2:$H$1048576,8,FALSE())</f>
        <v>4PC/B - 12B/C</v>
      </c>
      <c r="J72" s="3" t="s">
        <v>44</v>
      </c>
      <c r="K72" s="5" t="n">
        <f aca="false">AO72</f>
        <v>274.35</v>
      </c>
      <c r="L72" s="6" t="n">
        <f aca="false">+AE72</f>
        <v>17289.4016694004</v>
      </c>
      <c r="M72" s="56" t="n">
        <v>45923</v>
      </c>
      <c r="N72" s="57" t="n">
        <f aca="false">+K72*L72</f>
        <v>4743347.348</v>
      </c>
      <c r="O72" s="58" t="n">
        <f aca="false">+L72/(1-0.03)</f>
        <v>17824.1254323715</v>
      </c>
      <c r="P72" s="58" t="n">
        <f aca="false">+L72/(1-0.07)</f>
        <v>18590.7544832262</v>
      </c>
      <c r="Q72" s="59" t="n">
        <v>9091712385</v>
      </c>
      <c r="R72" s="65" t="n">
        <v>940</v>
      </c>
      <c r="S72" s="60" t="n">
        <v>45839</v>
      </c>
      <c r="T72" s="10" t="n">
        <f aca="false">+AN72</f>
        <v>14</v>
      </c>
      <c r="V72" s="12" t="n">
        <v>274.35</v>
      </c>
      <c r="W72" s="12" t="n">
        <v>274.35</v>
      </c>
      <c r="X72" s="13" t="n">
        <f aca="false">SUM(W72)/SUM($W$15:$W$20)</f>
        <v>0.104699354287197</v>
      </c>
      <c r="Y72" s="14" t="n">
        <v>4899.14</v>
      </c>
      <c r="Z72" s="15" t="n">
        <f aca="false">Y72*AH72</f>
        <v>4605191.6</v>
      </c>
      <c r="AA72" s="15" t="n">
        <f aca="false">Z72/W72</f>
        <v>16785.8268634955</v>
      </c>
      <c r="AB72" s="61" t="n">
        <f aca="false">VLOOKUP(_xlfn.CONCAT(D72,E72),[1]INTERNACIÓN!$M$5:$N$1048576,2,FALSE())*Z72</f>
        <v>138155.748</v>
      </c>
      <c r="AC72" s="62" t="n">
        <f aca="false">Z72+AB72</f>
        <v>4743347.348</v>
      </c>
      <c r="AD72" s="16" t="str">
        <f aca="false">_xlfn.CONCAT(B72,Q72)</f>
        <v>C1807AWFR9091712385</v>
      </c>
      <c r="AE72" s="62" t="n">
        <f aca="false">AC72/W72</f>
        <v>17289.4016694004</v>
      </c>
      <c r="AF72" s="17" t="n">
        <f aca="false">IF(E72="USA",Y72/V72,IF(E72="CANADA",Y72/V72,(Y72/V72)/2.20462))</f>
        <v>17.8572626207399</v>
      </c>
      <c r="AG72" s="18" t="n">
        <f aca="false">Y72/W72</f>
        <v>17.8572626207399</v>
      </c>
      <c r="AH72" s="63" t="n">
        <f aca="false">IF(R72&lt;&gt;"",R72,"")</f>
        <v>940</v>
      </c>
      <c r="AI72" s="5" t="n">
        <f aca="false">W72</f>
        <v>274.35</v>
      </c>
      <c r="AJ72" s="64" t="n">
        <f aca="false">IF(Q72&lt;&gt;"",Q72,"")</f>
        <v>9091712385</v>
      </c>
      <c r="AK72" s="10" t="n">
        <v>14</v>
      </c>
      <c r="AL72" s="1" t="n">
        <f aca="false">AI72/AK72</f>
        <v>19.5964285714286</v>
      </c>
      <c r="AM72" s="10" t="n">
        <f aca="false">0</f>
        <v>0</v>
      </c>
      <c r="AN72" s="10" t="n">
        <f aca="false">AK72-AM72</f>
        <v>14</v>
      </c>
      <c r="AO72" s="19" t="n">
        <f aca="false">AN72*AL72</f>
        <v>274.35</v>
      </c>
      <c r="AP72" s="19" t="str">
        <f aca="false">+J72</f>
        <v>3) STOCK</v>
      </c>
    </row>
    <row r="73" customFormat="false" ht="16.4" hidden="false" customHeight="false" outlineLevel="0" collapsed="false">
      <c r="A73" s="1" t="s">
        <v>42</v>
      </c>
      <c r="B73" s="2" t="s">
        <v>53</v>
      </c>
      <c r="C73" s="54" t="str">
        <f aca="false">VLOOKUP($B73,[1]SKU!$A$2:$H$1048576,2,FALSE())</f>
        <v>PALANCA</v>
      </c>
      <c r="D73" s="3" t="str">
        <f aca="false">VLOOKUP($B73,[1]SKU!$A$2:$H$1048576,3,FALSE())</f>
        <v>VACUNO</v>
      </c>
      <c r="E73" s="3" t="str">
        <f aca="false">VLOOKUP($B73,[1]SKU!$A$2:$H$1048576,4,FALSE())</f>
        <v>CANADA</v>
      </c>
      <c r="F73" s="3" t="str">
        <f aca="false">VLOOKUP($B73,[1]SKU!$A$2:$H$1048576,5,FALSE())</f>
        <v>BLUE RIBBON</v>
      </c>
      <c r="G73" s="3" t="str">
        <f aca="false">VLOOKUP($B73,[1]SKU!$A$2:$H$1048576,6,FALSE())</f>
        <v>ENFRIADO</v>
      </c>
      <c r="H73" s="55" t="str">
        <f aca="false">VLOOKUP($B73,[1]SKU!$A$2:$H$1048576,7,FALSE())</f>
        <v>AAA</v>
      </c>
      <c r="I73" s="55" t="str">
        <f aca="false">VLOOKUP($B73,[1]SKU!$A$2:$H$1048576,8,FALSE())</f>
        <v>1PC/B - 18B/C</v>
      </c>
      <c r="J73" s="3" t="s">
        <v>44</v>
      </c>
      <c r="K73" s="5" t="n">
        <f aca="false">AO73</f>
        <v>252.03</v>
      </c>
      <c r="L73" s="6" t="n">
        <f aca="false">+AE73</f>
        <v>17823.0165218426</v>
      </c>
      <c r="M73" s="56" t="n">
        <v>45923</v>
      </c>
      <c r="N73" s="57" t="n">
        <f aca="false">+K73*L73</f>
        <v>4491934.854</v>
      </c>
      <c r="O73" s="58" t="n">
        <f aca="false">+L73/(1-0.03)</f>
        <v>18374.2438369512</v>
      </c>
      <c r="P73" s="58" t="n">
        <f aca="false">+L73/(1-0.07)</f>
        <v>19164.5338944544</v>
      </c>
      <c r="Q73" s="59" t="n">
        <v>9091712385</v>
      </c>
      <c r="R73" s="65" t="n">
        <v>940</v>
      </c>
      <c r="S73" s="60" t="n">
        <v>45839</v>
      </c>
      <c r="T73" s="10" t="n">
        <f aca="false">+AN73</f>
        <v>12</v>
      </c>
      <c r="V73" s="12" t="n">
        <v>252.03</v>
      </c>
      <c r="W73" s="12" t="n">
        <v>252.03</v>
      </c>
      <c r="X73" s="13" t="n">
        <f aca="false">SUM(W73)/SUM($W$15:$W$20)</f>
        <v>0.0961814407180693</v>
      </c>
      <c r="Y73" s="14" t="n">
        <v>4639.47</v>
      </c>
      <c r="Z73" s="15" t="n">
        <f aca="false">Y73*AH73</f>
        <v>4361101.8</v>
      </c>
      <c r="AA73" s="15" t="n">
        <f aca="false">Z73/W73</f>
        <v>17303.8995357696</v>
      </c>
      <c r="AB73" s="61" t="n">
        <f aca="false">VLOOKUP(_xlfn.CONCAT(D73,E73),[1]INTERNACIÓN!$M$5:$N$1048576,2,FALSE())*Z73</f>
        <v>130833.054</v>
      </c>
      <c r="AC73" s="62" t="n">
        <f aca="false">Z73+AB73</f>
        <v>4491934.854</v>
      </c>
      <c r="AD73" s="16" t="str">
        <f aca="false">_xlfn.CONCAT(B73,Q73)</f>
        <v>C5167AWFR9091712385</v>
      </c>
      <c r="AE73" s="62" t="n">
        <f aca="false">AC73/W73</f>
        <v>17823.0165218426</v>
      </c>
      <c r="AF73" s="17" t="n">
        <f aca="false">IF(E73="USA",Y73/V73,IF(E73="CANADA",Y73/V73,(Y73/V73)/2.20462))</f>
        <v>18.408403761457</v>
      </c>
      <c r="AG73" s="18" t="n">
        <f aca="false">Y73/W73</f>
        <v>18.408403761457</v>
      </c>
      <c r="AH73" s="63" t="n">
        <f aca="false">IF(R73&lt;&gt;"",R73,"")</f>
        <v>940</v>
      </c>
      <c r="AI73" s="5" t="n">
        <f aca="false">W73</f>
        <v>252.03</v>
      </c>
      <c r="AJ73" s="64" t="n">
        <f aca="false">IF(Q73&lt;&gt;"",Q73,"")</f>
        <v>9091712385</v>
      </c>
      <c r="AK73" s="10" t="n">
        <v>12</v>
      </c>
      <c r="AL73" s="1" t="n">
        <f aca="false">AI73/AK73</f>
        <v>21.0025</v>
      </c>
      <c r="AM73" s="10" t="n">
        <f aca="false">0</f>
        <v>0</v>
      </c>
      <c r="AN73" s="10" t="n">
        <f aca="false">AK73-AM73</f>
        <v>12</v>
      </c>
      <c r="AO73" s="19" t="n">
        <f aca="false">AN73*AL73</f>
        <v>252.03</v>
      </c>
      <c r="AP73" s="19" t="str">
        <f aca="false">+J73</f>
        <v>3) STOCK</v>
      </c>
    </row>
    <row r="74" customFormat="false" ht="16.4" hidden="false" customHeight="false" outlineLevel="0" collapsed="false">
      <c r="A74" s="1" t="s">
        <v>42</v>
      </c>
      <c r="B74" s="2" t="s">
        <v>54</v>
      </c>
      <c r="C74" s="54" t="str">
        <f aca="false">VLOOKUP($B74,[1]SKU!$A$2:$H$1048576,2,FALSE())</f>
        <v>PUNTA PICANA</v>
      </c>
      <c r="D74" s="3" t="str">
        <f aca="false">VLOOKUP($B74,[1]SKU!$A$2:$H$1048576,3,FALSE())</f>
        <v>VACUNO</v>
      </c>
      <c r="E74" s="3" t="str">
        <f aca="false">VLOOKUP($B74,[1]SKU!$A$2:$H$1048576,4,FALSE())</f>
        <v>CANADA</v>
      </c>
      <c r="F74" s="3" t="str">
        <f aca="false">VLOOKUP($B74,[1]SKU!$A$2:$H$1048576,5,FALSE())</f>
        <v>BLUE RIBBON</v>
      </c>
      <c r="G74" s="3" t="str">
        <f aca="false">VLOOKUP($B74,[1]SKU!$A$2:$H$1048576,6,FALSE())</f>
        <v>ENFRIADO</v>
      </c>
      <c r="H74" s="55" t="str">
        <f aca="false">VLOOKUP($B74,[1]SKU!$A$2:$H$1048576,7,FALSE())</f>
        <v>AAA</v>
      </c>
      <c r="I74" s="55" t="str">
        <f aca="false">VLOOKUP($B74,[1]SKU!$A$2:$H$1048576,8,FALSE())</f>
        <v>1PC/B - 10B/C</v>
      </c>
      <c r="J74" s="3" t="s">
        <v>44</v>
      </c>
      <c r="K74" s="5" t="n">
        <f aca="false">AO74</f>
        <v>487</v>
      </c>
      <c r="L74" s="6" t="n">
        <f aca="false">+AE74</f>
        <v>11526.2718932238</v>
      </c>
      <c r="M74" s="56" t="n">
        <v>45923</v>
      </c>
      <c r="N74" s="57" t="n">
        <f aca="false">+K74*L74</f>
        <v>5613294.412</v>
      </c>
      <c r="O74" s="58" t="n">
        <f aca="false">+L74/(1-0.03)</f>
        <v>11882.7545290967</v>
      </c>
      <c r="P74" s="58" t="n">
        <f aca="false">+L74/(1-0.07)</f>
        <v>12393.840745402</v>
      </c>
      <c r="Q74" s="59" t="n">
        <v>9091712385</v>
      </c>
      <c r="R74" s="65" t="n">
        <v>940</v>
      </c>
      <c r="S74" s="60" t="n">
        <v>45839</v>
      </c>
      <c r="T74" s="10" t="n">
        <f aca="false">+AN74</f>
        <v>24</v>
      </c>
      <c r="V74" s="12" t="n">
        <v>487</v>
      </c>
      <c r="W74" s="12" t="n">
        <v>487</v>
      </c>
      <c r="X74" s="13" t="n">
        <f aca="false">SUM(W74)/SUM($W$15:$W$20)</f>
        <v>0.185852325634646</v>
      </c>
      <c r="Y74" s="14" t="n">
        <v>5797.66</v>
      </c>
      <c r="Z74" s="15" t="n">
        <f aca="false">Y74*AH74</f>
        <v>5449800.4</v>
      </c>
      <c r="AA74" s="15" t="n">
        <f aca="false">Z74/W74</f>
        <v>11190.5552361396</v>
      </c>
      <c r="AB74" s="61" t="n">
        <f aca="false">VLOOKUP(_xlfn.CONCAT(D74,E74),[1]INTERNACIÓN!$M$5:$N$1048576,2,FALSE())*Z74</f>
        <v>163494.012</v>
      </c>
      <c r="AC74" s="62" t="n">
        <f aca="false">Z74+AB74</f>
        <v>5613294.412</v>
      </c>
      <c r="AD74" s="16" t="str">
        <f aca="false">_xlfn.CONCAT(B74,Q74)</f>
        <v>C4547AWFR9091712385</v>
      </c>
      <c r="AE74" s="62" t="n">
        <f aca="false">AC74/W74</f>
        <v>11526.2718932238</v>
      </c>
      <c r="AF74" s="17" t="n">
        <f aca="false">IF(E74="USA",Y74/V74,IF(E74="CANADA",Y74/V74,(Y74/V74)/2.20462))</f>
        <v>11.9048459958932</v>
      </c>
      <c r="AG74" s="18" t="n">
        <f aca="false">Y74/W74</f>
        <v>11.9048459958932</v>
      </c>
      <c r="AH74" s="63" t="n">
        <f aca="false">IF(R74&lt;&gt;"",R74,"")</f>
        <v>940</v>
      </c>
      <c r="AI74" s="5" t="n">
        <f aca="false">W74</f>
        <v>487</v>
      </c>
      <c r="AJ74" s="64" t="n">
        <f aca="false">IF(Q74&lt;&gt;"",Q74,"")</f>
        <v>9091712385</v>
      </c>
      <c r="AK74" s="10" t="n">
        <v>24</v>
      </c>
      <c r="AL74" s="1" t="n">
        <f aca="false">AI74/AK74</f>
        <v>20.2916666666667</v>
      </c>
      <c r="AM74" s="10" t="n">
        <f aca="false">0</f>
        <v>0</v>
      </c>
      <c r="AN74" s="10" t="n">
        <f aca="false">AK74-AM74</f>
        <v>24</v>
      </c>
      <c r="AO74" s="19" t="n">
        <f aca="false">AN74*AL74</f>
        <v>487</v>
      </c>
      <c r="AP74" s="19" t="str">
        <f aca="false">+J74</f>
        <v>3) STOCK</v>
      </c>
    </row>
    <row r="75" customFormat="false" ht="16.4" hidden="false" customHeight="false" outlineLevel="0" collapsed="false">
      <c r="A75" s="1" t="s">
        <v>42</v>
      </c>
      <c r="B75" s="2" t="s">
        <v>55</v>
      </c>
      <c r="C75" s="54" t="str">
        <f aca="false">VLOOKUP($B75,[1]SKU!$A$2:$H$1048576,2,FALSE())</f>
        <v>ENTRAÑA</v>
      </c>
      <c r="D75" s="3" t="str">
        <f aca="false">VLOOKUP($B75,[1]SKU!$A$2:$H$1048576,3,FALSE())</f>
        <v>VACUNO</v>
      </c>
      <c r="E75" s="3" t="str">
        <f aca="false">VLOOKUP($B75,[1]SKU!$A$2:$H$1048576,4,FALSE())</f>
        <v>CANADA</v>
      </c>
      <c r="F75" s="3" t="str">
        <f aca="false">VLOOKUP($B75,[1]SKU!$A$2:$H$1048576,5,FALSE())</f>
        <v>BLUE RIBBON</v>
      </c>
      <c r="G75" s="3" t="str">
        <f aca="false">VLOOKUP($B75,[1]SKU!$A$2:$H$1048576,6,FALSE())</f>
        <v>ENFRIADO</v>
      </c>
      <c r="H75" s="55" t="str">
        <f aca="false">VLOOKUP($B75,[1]SKU!$A$2:$H$1048576,7,FALSE())</f>
        <v>AAA</v>
      </c>
      <c r="I75" s="55" t="str">
        <f aca="false">VLOOKUP($B75,[1]SKU!$A$2:$H$1048576,8,FALSE())</f>
        <v>1PC/B - 16B/C</v>
      </c>
      <c r="J75" s="3" t="s">
        <v>44</v>
      </c>
      <c r="K75" s="5" t="n">
        <f aca="false">AO75</f>
        <v>1011.17</v>
      </c>
      <c r="L75" s="6" t="n">
        <f aca="false">+AE75</f>
        <v>20277.6892589772</v>
      </c>
      <c r="M75" s="56" t="n">
        <v>45923</v>
      </c>
      <c r="N75" s="57" t="n">
        <f aca="false">+K75*L75</f>
        <v>20504191.048</v>
      </c>
      <c r="O75" s="58" t="n">
        <f aca="false">+L75/(1-0.03)</f>
        <v>20904.8342876054</v>
      </c>
      <c r="P75" s="58" t="n">
        <f aca="false">+L75/(1-0.07)</f>
        <v>21803.9669451368</v>
      </c>
      <c r="Q75" s="59" t="n">
        <v>9091712385</v>
      </c>
      <c r="R75" s="65" t="n">
        <v>940</v>
      </c>
      <c r="S75" s="60" t="n">
        <v>45839</v>
      </c>
      <c r="T75" s="10" t="n">
        <f aca="false">+AN75</f>
        <v>53</v>
      </c>
      <c r="V75" s="12" t="n">
        <v>1011.17</v>
      </c>
      <c r="W75" s="12" t="n">
        <v>1011.17</v>
      </c>
      <c r="X75" s="13" t="n">
        <f aca="false">SUM(W75)/SUM($W$15:$W$20)</f>
        <v>0.385889725075944</v>
      </c>
      <c r="Y75" s="14" t="n">
        <v>21177.64</v>
      </c>
      <c r="Z75" s="15" t="n">
        <f aca="false">Y75*AH75</f>
        <v>19906981.6</v>
      </c>
      <c r="AA75" s="15" t="n">
        <f aca="false">Z75/W75</f>
        <v>19687.0769504633</v>
      </c>
      <c r="AB75" s="61" t="n">
        <f aca="false">VLOOKUP(_xlfn.CONCAT(D75,E75),[1]INTERNACIÓN!$M$5:$N$1048576,2,FALSE())*Z75</f>
        <v>597209.448</v>
      </c>
      <c r="AC75" s="62" t="n">
        <f aca="false">Z75+AB75</f>
        <v>20504191.048</v>
      </c>
      <c r="AD75" s="16" t="str">
        <f aca="false">_xlfn.CONCAT(B75,Q75)</f>
        <v>C3877AWFR9091712385</v>
      </c>
      <c r="AE75" s="62" t="n">
        <f aca="false">AC75/W75</f>
        <v>20277.6892589772</v>
      </c>
      <c r="AF75" s="17" t="n">
        <f aca="false">IF(E75="USA",Y75/V75,IF(E75="CANADA",Y75/V75,(Y75/V75)/2.20462))</f>
        <v>20.9436988834716</v>
      </c>
      <c r="AG75" s="18" t="n">
        <f aca="false">Y75/W75</f>
        <v>20.9436988834716</v>
      </c>
      <c r="AH75" s="63" t="n">
        <f aca="false">IF(R75&lt;&gt;"",R75,"")</f>
        <v>940</v>
      </c>
      <c r="AI75" s="5" t="n">
        <f aca="false">W75</f>
        <v>1011.17</v>
      </c>
      <c r="AJ75" s="64" t="n">
        <f aca="false">IF(Q75&lt;&gt;"",Q75,"")</f>
        <v>9091712385</v>
      </c>
      <c r="AK75" s="10" t="n">
        <v>53</v>
      </c>
      <c r="AL75" s="1" t="n">
        <f aca="false">AI75/AK75</f>
        <v>19.078679245283</v>
      </c>
      <c r="AM75" s="10" t="n">
        <f aca="false">0</f>
        <v>0</v>
      </c>
      <c r="AN75" s="10" t="n">
        <f aca="false">AK75-AM75</f>
        <v>53</v>
      </c>
      <c r="AO75" s="19" t="n">
        <f aca="false">AN75*AL75</f>
        <v>1011.17</v>
      </c>
      <c r="AP75" s="19" t="str">
        <f aca="false">+J75</f>
        <v>3) STOCK</v>
      </c>
    </row>
    <row r="76" customFormat="false" ht="16.4" hidden="false" customHeight="false" outlineLevel="0" collapsed="false">
      <c r="A76" s="1" t="s">
        <v>42</v>
      </c>
      <c r="B76" s="2" t="s">
        <v>56</v>
      </c>
      <c r="C76" s="54" t="str">
        <f aca="false">VLOOKUP($B76,[1]SKU!$A$2:$H$1048576,2,FALSE())</f>
        <v>TAPABARRIGA/ARRACHERA</v>
      </c>
      <c r="D76" s="3" t="str">
        <f aca="false">VLOOKUP($B76,[1]SKU!$A$2:$H$1048576,3,FALSE())</f>
        <v>VACUNO</v>
      </c>
      <c r="E76" s="3" t="str">
        <f aca="false">VLOOKUP($B76,[1]SKU!$A$2:$H$1048576,4,FALSE())</f>
        <v>CANADA</v>
      </c>
      <c r="F76" s="3" t="str">
        <f aca="false">VLOOKUP($B76,[1]SKU!$A$2:$H$1048576,5,FALSE())</f>
        <v>BLUE RIBBON</v>
      </c>
      <c r="G76" s="3" t="str">
        <f aca="false">VLOOKUP($B76,[1]SKU!$A$2:$H$1048576,6,FALSE())</f>
        <v>ENFRIADO</v>
      </c>
      <c r="H76" s="55" t="str">
        <f aca="false">VLOOKUP($B76,[1]SKU!$A$2:$H$1048576,7,FALSE())</f>
        <v>AAA</v>
      </c>
      <c r="I76" s="55" t="str">
        <f aca="false">VLOOKUP($B76,[1]SKU!$A$2:$H$1048576,8,FALSE())</f>
        <v>1PC/B - 13B/C</v>
      </c>
      <c r="J76" s="3" t="s">
        <v>44</v>
      </c>
      <c r="K76" s="5" t="n">
        <f aca="false">AO76</f>
        <v>113.29</v>
      </c>
      <c r="L76" s="6" t="n">
        <f aca="false">+AE76</f>
        <v>17075.9235060464</v>
      </c>
      <c r="M76" s="56" t="n">
        <v>45923</v>
      </c>
      <c r="N76" s="57" t="n">
        <f aca="false">+K76*L76</f>
        <v>1934531.374</v>
      </c>
      <c r="O76" s="58" t="n">
        <f aca="false">+L76/(1-0.03)</f>
        <v>17604.0448515943</v>
      </c>
      <c r="P76" s="58" t="n">
        <f aca="false">+L76/(1-0.07)</f>
        <v>18361.2080710177</v>
      </c>
      <c r="Q76" s="59" t="n">
        <v>9091712385</v>
      </c>
      <c r="R76" s="65" t="n">
        <v>940</v>
      </c>
      <c r="S76" s="60" t="n">
        <v>45839</v>
      </c>
      <c r="T76" s="10" t="n">
        <f aca="false">+AN76</f>
        <v>6</v>
      </c>
      <c r="V76" s="12" t="n">
        <v>113.29</v>
      </c>
      <c r="W76" s="12" t="n">
        <v>113.29</v>
      </c>
      <c r="X76" s="13" t="n">
        <f aca="false">SUM(W76)/SUM($W$15:$W$20)</f>
        <v>0.0432345173945565</v>
      </c>
      <c r="Y76" s="14" t="n">
        <v>1998.07</v>
      </c>
      <c r="Z76" s="15" t="n">
        <f aca="false">Y76*AH76</f>
        <v>1878185.8</v>
      </c>
      <c r="AA76" s="15" t="n">
        <f aca="false">Z76/W76</f>
        <v>16578.5665107247</v>
      </c>
      <c r="AB76" s="61" t="n">
        <f aca="false">VLOOKUP(_xlfn.CONCAT(D76,E76),[1]INTERNACIÓN!$M$5:$N$1048576,2,FALSE())*Z76</f>
        <v>56345.574</v>
      </c>
      <c r="AC76" s="62" t="n">
        <f aca="false">Z76+AB76</f>
        <v>1934531.374</v>
      </c>
      <c r="AD76" s="16" t="str">
        <f aca="false">_xlfn.CONCAT(B76,Q76)</f>
        <v>C3107AWFR9091712385</v>
      </c>
      <c r="AE76" s="62" t="n">
        <f aca="false">AC76/W76</f>
        <v>17075.9235060464</v>
      </c>
      <c r="AF76" s="17" t="n">
        <f aca="false">IF(E76="USA",Y76/V76,IF(E76="CANADA",Y76/V76,(Y76/V76)/2.20462))</f>
        <v>17.6367728837497</v>
      </c>
      <c r="AG76" s="18" t="n">
        <f aca="false">Y76/W76</f>
        <v>17.6367728837497</v>
      </c>
      <c r="AH76" s="63" t="n">
        <f aca="false">IF(R76&lt;&gt;"",R76,"")</f>
        <v>940</v>
      </c>
      <c r="AI76" s="1" t="n">
        <f aca="false">W76</f>
        <v>113.29</v>
      </c>
      <c r="AJ76" s="64" t="n">
        <f aca="false">IF(Q76&lt;&gt;"",Q76,"")</f>
        <v>9091712385</v>
      </c>
      <c r="AK76" s="10" t="n">
        <v>6</v>
      </c>
      <c r="AL76" s="1" t="n">
        <f aca="false">AI76/AK76</f>
        <v>18.8816666666667</v>
      </c>
      <c r="AM76" s="10" t="n">
        <f aca="false">0</f>
        <v>0</v>
      </c>
      <c r="AN76" s="10" t="n">
        <f aca="false">AK76-AM76</f>
        <v>6</v>
      </c>
      <c r="AO76" s="19" t="n">
        <f aca="false">AN76*AL76</f>
        <v>113.29</v>
      </c>
      <c r="AP76" s="19" t="str">
        <f aca="false">+J76</f>
        <v>3) STOCK</v>
      </c>
    </row>
    <row r="77" customFormat="false" ht="16.4" hidden="false" customHeight="false" outlineLevel="0" collapsed="false">
      <c r="A77" s="1" t="s">
        <v>42</v>
      </c>
      <c r="B77" s="2" t="n">
        <v>984</v>
      </c>
      <c r="C77" s="54" t="str">
        <f aca="false">VLOOKUP($B77,[1]SKU!$A$2:$H$1048576,2,FALSE())</f>
        <v>POSTA ROSADA</v>
      </c>
      <c r="D77" s="3" t="str">
        <f aca="false">VLOOKUP($B77,[1]SKU!$A$2:$H$1048576,3,FALSE())</f>
        <v>VACUNO</v>
      </c>
      <c r="E77" s="3" t="str">
        <f aca="false">VLOOKUP($B77,[1]SKU!$A$2:$H$1048576,4,FALSE())</f>
        <v>BRASIL</v>
      </c>
      <c r="F77" s="3" t="str">
        <f aca="false">VLOOKUP($B77,[1]SKU!$A$2:$H$1048576,5,FALSE())</f>
        <v>FRIBOI</v>
      </c>
      <c r="G77" s="3" t="str">
        <f aca="false">VLOOKUP($B77,[1]SKU!$A$2:$H$1048576,6,FALSE())</f>
        <v>ENFRIADO</v>
      </c>
      <c r="H77" s="55" t="str">
        <f aca="false">VLOOKUP($B77,[1]SKU!$A$2:$H$1048576,7,FALSE())</f>
        <v>V</v>
      </c>
      <c r="I77" s="55" t="str">
        <f aca="false">VLOOKUP($B77,[1]SKU!$A$2:$H$1048576,8,FALSE())</f>
        <v>1PC/B - 3-4B/C</v>
      </c>
      <c r="J77" s="3" t="s">
        <v>44</v>
      </c>
      <c r="K77" s="5" t="n">
        <f aca="false">AO77</f>
        <v>17130.622</v>
      </c>
      <c r="L77" s="6" t="n">
        <f aca="false">+AE77</f>
        <v>5906.01976262158</v>
      </c>
      <c r="M77" s="56" t="n">
        <v>45921</v>
      </c>
      <c r="N77" s="57" t="n">
        <f aca="false">+K77*L77</f>
        <v>101173792.078</v>
      </c>
      <c r="O77" s="58" t="n">
        <f aca="false">+L77/(1-0.03)</f>
        <v>6088.68016765111</v>
      </c>
      <c r="P77" s="58" t="n">
        <f aca="false">+L77/(1-0.07)</f>
        <v>6350.55888453933</v>
      </c>
      <c r="Q77" s="59" t="s">
        <v>57</v>
      </c>
      <c r="R77" s="65" t="n">
        <v>940</v>
      </c>
      <c r="S77" s="60" t="n">
        <v>45839</v>
      </c>
      <c r="T77" s="10" t="n">
        <f aca="false">+AN77</f>
        <v>811</v>
      </c>
      <c r="U77" s="11" t="s">
        <v>58</v>
      </c>
      <c r="V77" s="12" t="n">
        <v>17130.622</v>
      </c>
      <c r="W77" s="12" t="n">
        <f aca="false">IF(E77="canada",V77/2.20462,IF(E77="usa",V77/2.20462,V77))</f>
        <v>17130.622</v>
      </c>
      <c r="X77" s="13" t="n">
        <f aca="false">SUM(W77)/SUM($W$21:$W$28)</f>
        <v>0.701049014437812</v>
      </c>
      <c r="Y77" s="14" t="n">
        <v>104496.79</v>
      </c>
      <c r="Z77" s="15" t="n">
        <f aca="false">Y77*AH77</f>
        <v>98226982.6</v>
      </c>
      <c r="AA77" s="15" t="n">
        <f aca="false">Z77/W77</f>
        <v>5733.99976953551</v>
      </c>
      <c r="AB77" s="61" t="n">
        <f aca="false">VLOOKUP(_xlfn.CONCAT(D77,E77),[1]INTERNACIÓN!$M$5:$N$1048576,2,FALSE())*Z77</f>
        <v>2946809.478</v>
      </c>
      <c r="AC77" s="62" t="n">
        <f aca="false">Z77+AB77</f>
        <v>101173792.078</v>
      </c>
      <c r="AD77" s="16" t="str">
        <f aca="false">_xlfn.CONCAT(B77,Q77)</f>
        <v>98461057687-3</v>
      </c>
      <c r="AE77" s="62" t="n">
        <f aca="false">AC77/W77</f>
        <v>5906.01976262158</v>
      </c>
      <c r="AF77" s="17" t="n">
        <f aca="false">IF(E77="USA",Y77/V77,IF(E77="CANADA",Y77/V77,(Y77/V77)/2.20462))</f>
        <v>2.76691663634777</v>
      </c>
      <c r="AG77" s="18" t="n">
        <f aca="false">Y77/W77</f>
        <v>6.09999975482501</v>
      </c>
      <c r="AH77" s="63" t="n">
        <f aca="false">IF(R77&lt;&gt;"",R77,"")</f>
        <v>940</v>
      </c>
      <c r="AI77" s="5" t="n">
        <f aca="false">W77</f>
        <v>17130.622</v>
      </c>
      <c r="AJ77" s="64" t="str">
        <f aca="false">IF(Q77&lt;&gt;"",Q77,"")</f>
        <v>61057687-3</v>
      </c>
      <c r="AK77" s="10" t="n">
        <v>811</v>
      </c>
      <c r="AL77" s="1" t="n">
        <f aca="false">AI77/AK77</f>
        <v>21.1228384710234</v>
      </c>
      <c r="AM77" s="10" t="n">
        <f aca="false">0</f>
        <v>0</v>
      </c>
      <c r="AN77" s="10" t="n">
        <f aca="false">AK77-AM77</f>
        <v>811</v>
      </c>
      <c r="AO77" s="19" t="n">
        <f aca="false">AN77*AL77</f>
        <v>17130.622</v>
      </c>
      <c r="AP77" s="19" t="str">
        <f aca="false">+J77</f>
        <v>3) STOCK</v>
      </c>
    </row>
    <row r="78" customFormat="false" ht="16.4" hidden="false" customHeight="false" outlineLevel="0" collapsed="false">
      <c r="A78" s="1" t="s">
        <v>42</v>
      </c>
      <c r="B78" s="2" t="n">
        <v>1047</v>
      </c>
      <c r="C78" s="54" t="str">
        <f aca="false">VLOOKUP($B78,[1]SKU!$A$2:$H$1048576,2,FALSE())</f>
        <v>LOMO LISO</v>
      </c>
      <c r="D78" s="3" t="str">
        <f aca="false">VLOOKUP($B78,[1]SKU!$A$2:$H$1048576,3,FALSE())</f>
        <v>VACUNO</v>
      </c>
      <c r="E78" s="3" t="str">
        <f aca="false">VLOOKUP($B78,[1]SKU!$A$2:$H$1048576,4,FALSE())</f>
        <v>BRASIL</v>
      </c>
      <c r="F78" s="3" t="str">
        <f aca="false">VLOOKUP($B78,[1]SKU!$A$2:$H$1048576,5,FALSE())</f>
        <v>FRIBOI</v>
      </c>
      <c r="G78" s="3" t="str">
        <f aca="false">VLOOKUP($B78,[1]SKU!$A$2:$H$1048576,6,FALSE())</f>
        <v>ENFRIADO</v>
      </c>
      <c r="H78" s="55" t="str">
        <f aca="false">VLOOKUP($B78,[1]SKU!$A$2:$H$1048576,7,FALSE())</f>
        <v>V</v>
      </c>
      <c r="I78" s="55" t="str">
        <f aca="false">VLOOKUP($B78,[1]SKU!$A$2:$H$1048576,8,FALSE())</f>
        <v>1PC/B - 3-6B/C</v>
      </c>
      <c r="J78" s="3" t="s">
        <v>44</v>
      </c>
      <c r="K78" s="5" t="n">
        <f aca="false">AO78</f>
        <v>468.691</v>
      </c>
      <c r="L78" s="6" t="n">
        <f aca="false">+AE78</f>
        <v>7067.85111726063</v>
      </c>
      <c r="M78" s="56" t="n">
        <v>45921</v>
      </c>
      <c r="N78" s="57" t="n">
        <f aca="false">+K78*L78</f>
        <v>3312638.208</v>
      </c>
      <c r="O78" s="58" t="n">
        <f aca="false">+L78/(1-0.03)</f>
        <v>7286.44445078415</v>
      </c>
      <c r="P78" s="58" t="n">
        <f aca="false">+L78/(1-0.07)</f>
        <v>7599.83991103293</v>
      </c>
      <c r="Q78" s="59" t="s">
        <v>57</v>
      </c>
      <c r="R78" s="65" t="n">
        <v>940</v>
      </c>
      <c r="S78" s="60" t="n">
        <v>45839</v>
      </c>
      <c r="T78" s="10" t="n">
        <f aca="false">+AN78</f>
        <v>24</v>
      </c>
      <c r="U78" s="11" t="s">
        <v>58</v>
      </c>
      <c r="V78" s="12" t="n">
        <v>468.691</v>
      </c>
      <c r="W78" s="12" t="n">
        <f aca="false">IF(E78="canada",V78/2.20462,IF(E78="usa",V78/2.20462,V78))</f>
        <v>468.691</v>
      </c>
      <c r="X78" s="13" t="n">
        <f aca="false">SUM(W78)/SUM($W$21:$W$28)</f>
        <v>0.0191805857152106</v>
      </c>
      <c r="Y78" s="14" t="n">
        <v>3421.44</v>
      </c>
      <c r="Z78" s="15" t="n">
        <f aca="false">Y78*AH78</f>
        <v>3216153.6</v>
      </c>
      <c r="AA78" s="15" t="n">
        <f aca="false">Z78/W78</f>
        <v>6861.99137598119</v>
      </c>
      <c r="AB78" s="61" t="n">
        <f aca="false">VLOOKUP(_xlfn.CONCAT(D78,E78),[1]INTERNACIÓN!$M$5:$N$1048576,2,FALSE())*Z78</f>
        <v>96484.608</v>
      </c>
      <c r="AC78" s="62" t="n">
        <f aca="false">Z78+AB78</f>
        <v>3312638.208</v>
      </c>
      <c r="AD78" s="16" t="str">
        <f aca="false">_xlfn.CONCAT(B78,Q78)</f>
        <v>104761057687-3</v>
      </c>
      <c r="AE78" s="62" t="n">
        <f aca="false">AC78/W78</f>
        <v>7067.85111726063</v>
      </c>
      <c r="AF78" s="17" t="n">
        <f aca="false">IF(E78="USA",Y78/V78,IF(E78="CANADA",Y78/V78,(Y78/V78)/2.20462))</f>
        <v>3.31122407739742</v>
      </c>
      <c r="AG78" s="18" t="n">
        <f aca="false">Y78/W78</f>
        <v>7.29999082551191</v>
      </c>
      <c r="AH78" s="63" t="n">
        <f aca="false">IF(R78&lt;&gt;"",R78,"")</f>
        <v>940</v>
      </c>
      <c r="AI78" s="5" t="n">
        <f aca="false">W78</f>
        <v>468.691</v>
      </c>
      <c r="AJ78" s="64" t="str">
        <f aca="false">IF(Q78&lt;&gt;"",Q78,"")</f>
        <v>61057687-3</v>
      </c>
      <c r="AK78" s="10" t="n">
        <v>24</v>
      </c>
      <c r="AL78" s="1" t="n">
        <f aca="false">AI78/AK78</f>
        <v>19.5287916666667</v>
      </c>
      <c r="AM78" s="10" t="n">
        <f aca="false">0</f>
        <v>0</v>
      </c>
      <c r="AN78" s="10" t="n">
        <f aca="false">AK78-AM78</f>
        <v>24</v>
      </c>
      <c r="AO78" s="19" t="n">
        <f aca="false">AN78*AL78</f>
        <v>468.691</v>
      </c>
      <c r="AP78" s="19" t="str">
        <f aca="false">+J78</f>
        <v>3) STOCK</v>
      </c>
    </row>
    <row r="79" customFormat="false" ht="16.4" hidden="false" customHeight="false" outlineLevel="0" collapsed="false">
      <c r="A79" s="1" t="s">
        <v>42</v>
      </c>
      <c r="B79" s="2" t="n">
        <v>1048</v>
      </c>
      <c r="C79" s="54" t="str">
        <f aca="false">VLOOKUP($B79,[1]SKU!$A$2:$H$1048576,2,FALSE())</f>
        <v>POSTA NEGRA</v>
      </c>
      <c r="D79" s="3" t="str">
        <f aca="false">VLOOKUP($B79,[1]SKU!$A$2:$H$1048576,3,FALSE())</f>
        <v>VACUNO</v>
      </c>
      <c r="E79" s="3" t="str">
        <f aca="false">VLOOKUP($B79,[1]SKU!$A$2:$H$1048576,4,FALSE())</f>
        <v>BRASIL</v>
      </c>
      <c r="F79" s="3" t="str">
        <f aca="false">VLOOKUP($B79,[1]SKU!$A$2:$H$1048576,5,FALSE())</f>
        <v>FRIBOI</v>
      </c>
      <c r="G79" s="3" t="str">
        <f aca="false">VLOOKUP($B79,[1]SKU!$A$2:$H$1048576,6,FALSE())</f>
        <v>ENFRIADO</v>
      </c>
      <c r="H79" s="55" t="str">
        <f aca="false">VLOOKUP($B79,[1]SKU!$A$2:$H$1048576,7,FALSE())</f>
        <v>V</v>
      </c>
      <c r="I79" s="55" t="str">
        <f aca="false">VLOOKUP($B79,[1]SKU!$A$2:$H$1048576,8,FALSE())</f>
        <v>1PC/B - 1-5B/C</v>
      </c>
      <c r="J79" s="3" t="s">
        <v>44</v>
      </c>
      <c r="K79" s="5" t="n">
        <f aca="false">AO79</f>
        <v>2324.193</v>
      </c>
      <c r="L79" s="6" t="n">
        <f aca="false">+AE79</f>
        <v>6293.29812541385</v>
      </c>
      <c r="M79" s="56" t="n">
        <v>45921</v>
      </c>
      <c r="N79" s="57" t="n">
        <f aca="false">+K79*L79</f>
        <v>14626839.45</v>
      </c>
      <c r="O79" s="58" t="n">
        <f aca="false">+L79/(1-0.03)</f>
        <v>6487.93621176686</v>
      </c>
      <c r="P79" s="58" t="n">
        <f aca="false">+L79/(1-0.07)</f>
        <v>6766.9872316278</v>
      </c>
      <c r="Q79" s="59" t="s">
        <v>57</v>
      </c>
      <c r="R79" s="65" t="n">
        <v>940</v>
      </c>
      <c r="S79" s="60" t="n">
        <v>45839</v>
      </c>
      <c r="T79" s="10" t="n">
        <f aca="false">+AN79</f>
        <v>120</v>
      </c>
      <c r="U79" s="11" t="s">
        <v>58</v>
      </c>
      <c r="V79" s="12" t="n">
        <v>2324.193</v>
      </c>
      <c r="W79" s="12" t="n">
        <f aca="false">IF(E79="canada",V79/2.20462,IF(E79="usa",V79/2.20462,V79))</f>
        <v>2324.193</v>
      </c>
      <c r="X79" s="13" t="n">
        <f aca="false">SUM(W79)/SUM($W$21:$W$28)</f>
        <v>0.0951146556157307</v>
      </c>
      <c r="Y79" s="14" t="n">
        <v>15107.25</v>
      </c>
      <c r="Z79" s="15" t="n">
        <f aca="false">Y79*AH79</f>
        <v>14200815</v>
      </c>
      <c r="AA79" s="15" t="n">
        <f aca="false">Z79/W79</f>
        <v>6109.99818001345</v>
      </c>
      <c r="AB79" s="61" t="n">
        <f aca="false">VLOOKUP(_xlfn.CONCAT(D79,E79),[1]INTERNACIÓN!$M$5:$N$1048576,2,FALSE())*Z79</f>
        <v>426024.45</v>
      </c>
      <c r="AC79" s="62" t="n">
        <f aca="false">Z79+AB79</f>
        <v>14626839.45</v>
      </c>
      <c r="AD79" s="16" t="str">
        <f aca="false">_xlfn.CONCAT(B79,Q79)</f>
        <v>104861057687-3</v>
      </c>
      <c r="AE79" s="62" t="n">
        <f aca="false">AC79/W79</f>
        <v>6293.29812541385</v>
      </c>
      <c r="AF79" s="17" t="n">
        <f aca="false">IF(E79="USA",Y79/V79,IF(E79="CANADA",Y79/V79,(Y79/V79)/2.20462))</f>
        <v>2.94835303310507</v>
      </c>
      <c r="AG79" s="18" t="n">
        <f aca="false">Y79/W79</f>
        <v>6.4999980638441</v>
      </c>
      <c r="AH79" s="63" t="n">
        <f aca="false">IF(R79&lt;&gt;"",R79,"")</f>
        <v>940</v>
      </c>
      <c r="AI79" s="5" t="n">
        <f aca="false">W79</f>
        <v>2324.193</v>
      </c>
      <c r="AJ79" s="64" t="str">
        <f aca="false">IF(Q79&lt;&gt;"",Q79,"")</f>
        <v>61057687-3</v>
      </c>
      <c r="AK79" s="10" t="n">
        <v>120</v>
      </c>
      <c r="AL79" s="1" t="n">
        <f aca="false">AI79/AK79</f>
        <v>19.368275</v>
      </c>
      <c r="AM79" s="10" t="n">
        <f aca="false">0</f>
        <v>0</v>
      </c>
      <c r="AN79" s="10" t="n">
        <f aca="false">AK79-AM79</f>
        <v>120</v>
      </c>
      <c r="AO79" s="19" t="n">
        <f aca="false">AN79*AL79</f>
        <v>2324.193</v>
      </c>
      <c r="AP79" s="19" t="str">
        <f aca="false">+J79</f>
        <v>3) STOCK</v>
      </c>
    </row>
    <row r="80" customFormat="false" ht="16.4" hidden="false" customHeight="false" outlineLevel="0" collapsed="false">
      <c r="A80" s="1" t="s">
        <v>42</v>
      </c>
      <c r="B80" s="2" t="n">
        <v>1051</v>
      </c>
      <c r="C80" s="54" t="str">
        <f aca="false">VLOOKUP($B80,[1]SKU!$A$2:$H$1048576,2,FALSE())</f>
        <v>ASIENTO</v>
      </c>
      <c r="D80" s="3" t="str">
        <f aca="false">VLOOKUP($B80,[1]SKU!$A$2:$H$1048576,3,FALSE())</f>
        <v>VACUNO</v>
      </c>
      <c r="E80" s="3" t="str">
        <f aca="false">VLOOKUP($B80,[1]SKU!$A$2:$H$1048576,4,FALSE())</f>
        <v>BRASIL</v>
      </c>
      <c r="F80" s="3" t="str">
        <f aca="false">VLOOKUP($B80,[1]SKU!$A$2:$H$1048576,5,FALSE())</f>
        <v>FRIBOI</v>
      </c>
      <c r="G80" s="3" t="str">
        <f aca="false">VLOOKUP($B80,[1]SKU!$A$2:$H$1048576,6,FALSE())</f>
        <v>ENFRIADO</v>
      </c>
      <c r="H80" s="55" t="str">
        <f aca="false">VLOOKUP($B80,[1]SKU!$A$2:$H$1048576,7,FALSE())</f>
        <v>V</v>
      </c>
      <c r="I80" s="55" t="str">
        <f aca="false">VLOOKUP($B80,[1]SKU!$A$2:$H$1048576,8,FALSE())</f>
        <v>1PC/B - 4-8B/C</v>
      </c>
      <c r="J80" s="3" t="s">
        <v>44</v>
      </c>
      <c r="K80" s="5" t="n">
        <f aca="false">AO80</f>
        <v>1019.864</v>
      </c>
      <c r="L80" s="6" t="n">
        <f aca="false">+AE80</f>
        <v>6390.11772157856</v>
      </c>
      <c r="M80" s="56" t="n">
        <v>45921</v>
      </c>
      <c r="N80" s="57" t="n">
        <f aca="false">+K80*L80</f>
        <v>6517051.02</v>
      </c>
      <c r="O80" s="58" t="n">
        <f aca="false">+L80/(1-0.03)</f>
        <v>6587.75022843151</v>
      </c>
      <c r="P80" s="58" t="n">
        <f aca="false">+L80/(1-0.07)</f>
        <v>6871.09432427803</v>
      </c>
      <c r="Q80" s="59" t="s">
        <v>57</v>
      </c>
      <c r="R80" s="65" t="n">
        <v>940</v>
      </c>
      <c r="S80" s="60" t="n">
        <v>45839</v>
      </c>
      <c r="T80" s="10" t="n">
        <f aca="false">+AN80</f>
        <v>48</v>
      </c>
      <c r="U80" s="11" t="s">
        <v>58</v>
      </c>
      <c r="V80" s="12" t="n">
        <v>1019.864</v>
      </c>
      <c r="W80" s="12" t="n">
        <f aca="false">IF(E80="canada",V80/2.20462,IF(E80="usa",V80/2.20462,V80))</f>
        <v>1019.864</v>
      </c>
      <c r="X80" s="13" t="n">
        <f aca="false">SUM(W80)/SUM($W$21:$W$28)</f>
        <v>0.0417366428411417</v>
      </c>
      <c r="Y80" s="14" t="n">
        <v>6731.1</v>
      </c>
      <c r="Z80" s="15" t="n">
        <f aca="false">Y80*AH80</f>
        <v>6327234</v>
      </c>
      <c r="AA80" s="15" t="n">
        <f aca="false">Z80/W80</f>
        <v>6203.99778794035</v>
      </c>
      <c r="AB80" s="61" t="n">
        <f aca="false">VLOOKUP(_xlfn.CONCAT(D80,E80),[1]INTERNACIÓN!$M$5:$N$1048576,2,FALSE())*Z80</f>
        <v>189817.02</v>
      </c>
      <c r="AC80" s="62" t="n">
        <f aca="false">Z80+AB80</f>
        <v>6517051.02</v>
      </c>
      <c r="AD80" s="16" t="str">
        <f aca="false">_xlfn.CONCAT(B80,Q80)</f>
        <v>105161057687-3</v>
      </c>
      <c r="AE80" s="62" t="n">
        <f aca="false">AC80/W80</f>
        <v>6390.11772157856</v>
      </c>
      <c r="AF80" s="17" t="n">
        <f aca="false">IF(E80="USA",Y80/V80,IF(E80="CANADA",Y80/V80,(Y80/V80)/2.20462))</f>
        <v>2.99371213485547</v>
      </c>
      <c r="AG80" s="18" t="n">
        <f aca="false">Y80/W80</f>
        <v>6.59999764674506</v>
      </c>
      <c r="AH80" s="63" t="n">
        <f aca="false">IF(R80&lt;&gt;"",R80,"")</f>
        <v>940</v>
      </c>
      <c r="AI80" s="5" t="n">
        <f aca="false">W80</f>
        <v>1019.864</v>
      </c>
      <c r="AJ80" s="64" t="str">
        <f aca="false">IF(Q80&lt;&gt;"",Q80,"")</f>
        <v>61057687-3</v>
      </c>
      <c r="AK80" s="10" t="n">
        <v>48</v>
      </c>
      <c r="AL80" s="1" t="n">
        <f aca="false">AI80/AK80</f>
        <v>21.2471666666667</v>
      </c>
      <c r="AM80" s="10" t="n">
        <f aca="false">0</f>
        <v>0</v>
      </c>
      <c r="AN80" s="10" t="n">
        <f aca="false">AK80-AM80</f>
        <v>48</v>
      </c>
      <c r="AO80" s="19" t="n">
        <f aca="false">AN80*AL80</f>
        <v>1019.864</v>
      </c>
      <c r="AP80" s="19" t="str">
        <f aca="false">+J80</f>
        <v>3) STOCK</v>
      </c>
    </row>
    <row r="81" customFormat="false" ht="16.4" hidden="false" customHeight="false" outlineLevel="0" collapsed="false">
      <c r="A81" s="1" t="s">
        <v>42</v>
      </c>
      <c r="B81" s="2" t="n">
        <v>355789</v>
      </c>
      <c r="C81" s="54" t="str">
        <f aca="false">VLOOKUP($B81,[1]SKU!$A$2:$H$1048576,2,FALSE())</f>
        <v>LOMO VETADO</v>
      </c>
      <c r="D81" s="3" t="str">
        <f aca="false">VLOOKUP($B81,[1]SKU!$A$2:$H$1048576,3,FALSE())</f>
        <v>VACUNO</v>
      </c>
      <c r="E81" s="3" t="str">
        <f aca="false">VLOOKUP($B81,[1]SKU!$A$2:$H$1048576,4,FALSE())</f>
        <v>BRASIL</v>
      </c>
      <c r="F81" s="3" t="str">
        <f aca="false">VLOOKUP($B81,[1]SKU!$A$2:$H$1048576,5,FALSE())</f>
        <v>FRIBOI</v>
      </c>
      <c r="G81" s="3" t="str">
        <f aca="false">VLOOKUP($B81,[1]SKU!$A$2:$H$1048576,6,FALSE())</f>
        <v>ENFRIADO</v>
      </c>
      <c r="H81" s="55" t="str">
        <f aca="false">VLOOKUP($B81,[1]SKU!$A$2:$H$1048576,7,FALSE())</f>
        <v>V</v>
      </c>
      <c r="I81" s="55" t="str">
        <f aca="false">VLOOKUP($B81,[1]SKU!$A$2:$H$1048576,8,FALSE())</f>
        <v>1PC/B - 5-20B/C</v>
      </c>
      <c r="J81" s="3" t="s">
        <v>44</v>
      </c>
      <c r="K81" s="5" t="n">
        <f aca="false">AO81</f>
        <v>1983.46</v>
      </c>
      <c r="L81" s="6" t="n">
        <f aca="false">+AE81</f>
        <v>7358.32195254757</v>
      </c>
      <c r="M81" s="56" t="n">
        <v>45921</v>
      </c>
      <c r="N81" s="57" t="n">
        <f aca="false">+K81*L81</f>
        <v>14594937.26</v>
      </c>
      <c r="O81" s="58" t="n">
        <f aca="false">+L81/(1-0.03)</f>
        <v>7585.89892015213</v>
      </c>
      <c r="P81" s="58" t="n">
        <f aca="false">+L81/(1-0.07)</f>
        <v>7912.17414252427</v>
      </c>
      <c r="Q81" s="59" t="s">
        <v>57</v>
      </c>
      <c r="R81" s="65" t="n">
        <v>940</v>
      </c>
      <c r="S81" s="60" t="n">
        <v>45839</v>
      </c>
      <c r="T81" s="10" t="n">
        <f aca="false">+AN81</f>
        <v>102</v>
      </c>
      <c r="U81" s="11" t="s">
        <v>58</v>
      </c>
      <c r="V81" s="12" t="n">
        <v>1983.46</v>
      </c>
      <c r="W81" s="12" t="n">
        <f aca="false">IF(E81="canada",V81/2.20462,IF(E81="usa",V81/2.20462,V81))</f>
        <v>1983.46</v>
      </c>
      <c r="X81" s="13" t="n">
        <f aca="false">SUM(W81)/SUM($W$21:$W$28)</f>
        <v>0.0811705890292146</v>
      </c>
      <c r="Y81" s="14" t="n">
        <v>15074.3</v>
      </c>
      <c r="Z81" s="15" t="n">
        <f aca="false">Y81*AH81</f>
        <v>14169842</v>
      </c>
      <c r="AA81" s="15" t="n">
        <f aca="false">Z81/W81</f>
        <v>7144.00189567725</v>
      </c>
      <c r="AB81" s="61" t="n">
        <f aca="false">VLOOKUP(_xlfn.CONCAT(D81,E81),[1]INTERNACIÓN!$M$5:$N$1048576,2,FALSE())*Z81</f>
        <v>425095.26</v>
      </c>
      <c r="AC81" s="62" t="n">
        <f aca="false">Z81+AB81</f>
        <v>14594937.26</v>
      </c>
      <c r="AD81" s="16" t="str">
        <f aca="false">_xlfn.CONCAT(B81,Q81)</f>
        <v>35578961057687-3</v>
      </c>
      <c r="AE81" s="62" t="n">
        <f aca="false">AC81/W81</f>
        <v>7358.32195254757</v>
      </c>
      <c r="AF81" s="17" t="n">
        <f aca="false">IF(E81="USA",Y81/V81,IF(E81="CANADA",Y81/V81,(Y81/V81)/2.20462))</f>
        <v>3.44730702646167</v>
      </c>
      <c r="AG81" s="18" t="n">
        <f aca="false">Y81/W81</f>
        <v>7.60000201667793</v>
      </c>
      <c r="AH81" s="63" t="n">
        <f aca="false">IF(R81&lt;&gt;"",R81,"")</f>
        <v>940</v>
      </c>
      <c r="AI81" s="5" t="n">
        <f aca="false">W81</f>
        <v>1983.46</v>
      </c>
      <c r="AJ81" s="64" t="str">
        <f aca="false">IF(Q81&lt;&gt;"",Q81,"")</f>
        <v>61057687-3</v>
      </c>
      <c r="AK81" s="10" t="n">
        <v>102</v>
      </c>
      <c r="AL81" s="1" t="n">
        <f aca="false">AI81/AK81</f>
        <v>19.4456862745098</v>
      </c>
      <c r="AM81" s="10" t="n">
        <f aca="false">0</f>
        <v>0</v>
      </c>
      <c r="AN81" s="10" t="n">
        <f aca="false">AK81-AM81</f>
        <v>102</v>
      </c>
      <c r="AO81" s="19" t="n">
        <f aca="false">AN81*AL81</f>
        <v>1983.46</v>
      </c>
      <c r="AP81" s="19" t="str">
        <f aca="false">+J81</f>
        <v>3) STOCK</v>
      </c>
    </row>
    <row r="82" customFormat="false" ht="16.4" hidden="false" customHeight="false" outlineLevel="0" collapsed="false">
      <c r="A82" s="1" t="s">
        <v>42</v>
      </c>
      <c r="B82" s="2" t="n">
        <v>367532</v>
      </c>
      <c r="C82" s="54" t="str">
        <f aca="false">VLOOKUP($B82,[1]SKU!$A$2:$H$1048576,2,FALSE())</f>
        <v>FILETE</v>
      </c>
      <c r="D82" s="3" t="str">
        <f aca="false">VLOOKUP($B82,[1]SKU!$A$2:$H$1048576,3,FALSE())</f>
        <v>VACUNO</v>
      </c>
      <c r="E82" s="3" t="str">
        <f aca="false">VLOOKUP($B82,[1]SKU!$A$2:$H$1048576,4,FALSE())</f>
        <v>BRASIL</v>
      </c>
      <c r="F82" s="3" t="str">
        <f aca="false">VLOOKUP($B82,[1]SKU!$A$2:$H$1048576,5,FALSE())</f>
        <v>FRIBOI</v>
      </c>
      <c r="G82" s="3" t="str">
        <f aca="false">VLOOKUP($B82,[1]SKU!$A$2:$H$1048576,6,FALSE())</f>
        <v>ENFRIADO</v>
      </c>
      <c r="H82" s="55" t="str">
        <f aca="false">VLOOKUP($B82,[1]SKU!$A$2:$H$1048576,7,FALSE())</f>
        <v>V</v>
      </c>
      <c r="I82" s="55" t="str">
        <f aca="false">VLOOKUP($B82,[1]SKU!$A$2:$H$1048576,8,FALSE())</f>
        <v>1PC/B - 10-18B/C</v>
      </c>
      <c r="J82" s="3" t="s">
        <v>44</v>
      </c>
      <c r="K82" s="5" t="n">
        <f aca="false">AO82</f>
        <v>519.206</v>
      </c>
      <c r="L82" s="6" t="n">
        <f aca="false">+AE82</f>
        <v>11327.9396270459</v>
      </c>
      <c r="M82" s="56" t="n">
        <v>45921</v>
      </c>
      <c r="N82" s="57" t="n">
        <f aca="false">+K82*L82</f>
        <v>5881534.222</v>
      </c>
      <c r="O82" s="58" t="n">
        <f aca="false">+L82/(1-0.03)</f>
        <v>11678.2882753051</v>
      </c>
      <c r="P82" s="58" t="n">
        <f aca="false">+L82/(1-0.07)</f>
        <v>12180.5802441354</v>
      </c>
      <c r="Q82" s="59" t="s">
        <v>57</v>
      </c>
      <c r="R82" s="65" t="n">
        <v>940</v>
      </c>
      <c r="S82" s="60" t="n">
        <v>45839</v>
      </c>
      <c r="T82" s="10" t="n">
        <f aca="false">+AN82</f>
        <v>26</v>
      </c>
      <c r="U82" s="11" t="s">
        <v>58</v>
      </c>
      <c r="V82" s="12" t="n">
        <v>519.206</v>
      </c>
      <c r="W82" s="12" t="n">
        <f aca="false">IF(E82="canada",V82/2.20462,IF(E82="usa",V82/2.20462,V82))</f>
        <v>519.206</v>
      </c>
      <c r="X82" s="13" t="n">
        <f aca="false">SUM(W82)/SUM($W$21:$W$28)</f>
        <v>0.0212478481277678</v>
      </c>
      <c r="Y82" s="14" t="n">
        <v>6074.71</v>
      </c>
      <c r="Z82" s="15" t="n">
        <f aca="false">Y82*AH82</f>
        <v>5710227.4</v>
      </c>
      <c r="AA82" s="15" t="n">
        <f aca="false">Z82/W82</f>
        <v>10997.9996379087</v>
      </c>
      <c r="AB82" s="61" t="n">
        <f aca="false">VLOOKUP(_xlfn.CONCAT(D82,E82),[1]INTERNACIÓN!$M$5:$N$1048576,2,FALSE())*Z82</f>
        <v>171306.822</v>
      </c>
      <c r="AC82" s="62" t="n">
        <f aca="false">Z82+AB82</f>
        <v>5881534.222</v>
      </c>
      <c r="AD82" s="16" t="str">
        <f aca="false">_xlfn.CONCAT(B82,Q82)</f>
        <v>36753261057687-3</v>
      </c>
      <c r="AE82" s="62" t="n">
        <f aca="false">AC82/W82</f>
        <v>11327.9396270459</v>
      </c>
      <c r="AF82" s="17" t="n">
        <f aca="false">IF(E82="USA",Y82/V82,IF(E82="CANADA",Y82/V82,(Y82/V82)/2.20462))</f>
        <v>5.30703686567138</v>
      </c>
      <c r="AG82" s="18" t="n">
        <f aca="false">Y82/W82</f>
        <v>11.6999996147964</v>
      </c>
      <c r="AH82" s="63" t="n">
        <f aca="false">IF(R82&lt;&gt;"",R82,"")</f>
        <v>940</v>
      </c>
      <c r="AI82" s="5" t="n">
        <f aca="false">W82</f>
        <v>519.206</v>
      </c>
      <c r="AJ82" s="64" t="str">
        <f aca="false">IF(Q82&lt;&gt;"",Q82,"")</f>
        <v>61057687-3</v>
      </c>
      <c r="AK82" s="10" t="n">
        <v>26</v>
      </c>
      <c r="AL82" s="1" t="n">
        <f aca="false">AI82/AK82</f>
        <v>19.9694615384615</v>
      </c>
      <c r="AM82" s="10" t="n">
        <f aca="false">0</f>
        <v>0</v>
      </c>
      <c r="AN82" s="10" t="n">
        <f aca="false">AK82-AM82</f>
        <v>26</v>
      </c>
      <c r="AO82" s="19" t="n">
        <f aca="false">AN82*AL82</f>
        <v>519.206</v>
      </c>
      <c r="AP82" s="19" t="str">
        <f aca="false">+J82</f>
        <v>3) STOCK</v>
      </c>
    </row>
    <row r="83" customFormat="false" ht="16.4" hidden="false" customHeight="false" outlineLevel="0" collapsed="false">
      <c r="A83" s="1" t="s">
        <v>42</v>
      </c>
      <c r="B83" s="2" t="n">
        <v>388271</v>
      </c>
      <c r="C83" s="54" t="str">
        <f aca="false">VLOOKUP($B83,[1]SKU!$A$2:$H$1048576,2,FALSE())</f>
        <v>POSTA NEGRA</v>
      </c>
      <c r="D83" s="3" t="str">
        <f aca="false">VLOOKUP($B83,[1]SKU!$A$2:$H$1048576,3,FALSE())</f>
        <v>VACUNO</v>
      </c>
      <c r="E83" s="3" t="str">
        <f aca="false">VLOOKUP($B83,[1]SKU!$A$2:$H$1048576,4,FALSE())</f>
        <v>BRASIL</v>
      </c>
      <c r="F83" s="3" t="str">
        <f aca="false">VLOOKUP($B83,[1]SKU!$A$2:$H$1048576,5,FALSE())</f>
        <v>FRIBOI</v>
      </c>
      <c r="G83" s="3" t="str">
        <f aca="false">VLOOKUP($B83,[1]SKU!$A$2:$H$1048576,6,FALSE())</f>
        <v>ENFRIADO</v>
      </c>
      <c r="H83" s="55" t="str">
        <f aca="false">VLOOKUP($B83,[1]SKU!$A$2:$H$1048576,7,FALSE())</f>
        <v>V</v>
      </c>
      <c r="I83" s="55" t="str">
        <f aca="false">VLOOKUP($B83,[1]SKU!$A$2:$H$1048576,8,FALSE())</f>
        <v>1PC/B - 1-3B/C</v>
      </c>
      <c r="J83" s="3" t="s">
        <v>44</v>
      </c>
      <c r="K83" s="5" t="n">
        <f aca="false">AO83</f>
        <v>970.629</v>
      </c>
      <c r="L83" s="6" t="n">
        <f aca="false">+AE83</f>
        <v>6583.762792993</v>
      </c>
      <c r="M83" s="56" t="n">
        <v>45921</v>
      </c>
      <c r="N83" s="57" t="n">
        <f aca="false">+K83*L83</f>
        <v>6390391.096</v>
      </c>
      <c r="O83" s="58" t="n">
        <f aca="false">+L83/(1-0.03)</f>
        <v>6787.38432267319</v>
      </c>
      <c r="P83" s="58" t="n">
        <f aca="false">+L83/(1-0.07)</f>
        <v>7079.31483117527</v>
      </c>
      <c r="Q83" s="59" t="s">
        <v>57</v>
      </c>
      <c r="R83" s="65" t="n">
        <v>940</v>
      </c>
      <c r="S83" s="60" t="n">
        <v>45839</v>
      </c>
      <c r="T83" s="10" t="n">
        <f aca="false">+AN83</f>
        <v>51</v>
      </c>
      <c r="U83" s="11" t="s">
        <v>58</v>
      </c>
      <c r="V83" s="12" t="n">
        <v>970.629</v>
      </c>
      <c r="W83" s="12" t="n">
        <f aca="false">IF(E83="canada",V83/2.20462,IF(E83="usa",V83/2.20462,V83))</f>
        <v>970.629</v>
      </c>
      <c r="X83" s="13" t="n">
        <f aca="false">SUM(W83)/SUM($W$21:$W$28)</f>
        <v>0.0397217628078396</v>
      </c>
      <c r="Y83" s="14" t="n">
        <v>6600.28</v>
      </c>
      <c r="Z83" s="15" t="n">
        <f aca="false">Y83*AH83</f>
        <v>6204263.2</v>
      </c>
      <c r="AA83" s="15" t="n">
        <f aca="false">Z83/W83</f>
        <v>6392.00271164369</v>
      </c>
      <c r="AB83" s="61" t="n">
        <f aca="false">VLOOKUP(_xlfn.CONCAT(D83,E83),[1]INTERNACIÓN!$M$5:$N$1048576,2,FALSE())*Z83</f>
        <v>186127.896</v>
      </c>
      <c r="AC83" s="62" t="n">
        <f aca="false">Z83+AB83</f>
        <v>6390391.096</v>
      </c>
      <c r="AD83" s="16" t="str">
        <f aca="false">_xlfn.CONCAT(B83,Q83)</f>
        <v>38827161057687-3</v>
      </c>
      <c r="AE83" s="62" t="n">
        <f aca="false">AC83/W83</f>
        <v>6583.762792993</v>
      </c>
      <c r="AF83" s="17" t="n">
        <f aca="false">IF(E83="USA",Y83/V83,IF(E83="CANADA",Y83/V83,(Y83/V83)/2.20462))</f>
        <v>3.08443309265421</v>
      </c>
      <c r="AG83" s="18" t="n">
        <f aca="false">Y83/W83</f>
        <v>6.80000288472733</v>
      </c>
      <c r="AH83" s="63" t="n">
        <f aca="false">IF(R83&lt;&gt;"",R83,"")</f>
        <v>940</v>
      </c>
      <c r="AI83" s="5" t="n">
        <f aca="false">W83</f>
        <v>970.629</v>
      </c>
      <c r="AJ83" s="64" t="str">
        <f aca="false">IF(Q83&lt;&gt;"",Q83,"")</f>
        <v>61057687-3</v>
      </c>
      <c r="AK83" s="10" t="n">
        <v>51</v>
      </c>
      <c r="AL83" s="1" t="n">
        <f aca="false">AI83/AK83</f>
        <v>19.0319411764706</v>
      </c>
      <c r="AM83" s="10" t="n">
        <f aca="false">0</f>
        <v>0</v>
      </c>
      <c r="AN83" s="10" t="n">
        <f aca="false">AK83-AM83</f>
        <v>51</v>
      </c>
      <c r="AO83" s="19" t="n">
        <f aca="false">AN83*AL83</f>
        <v>970.629</v>
      </c>
      <c r="AP83" s="19" t="str">
        <f aca="false">+J83</f>
        <v>3) STOCK</v>
      </c>
    </row>
    <row r="84" customFormat="false" ht="16.4" hidden="false" customHeight="false" outlineLevel="0" collapsed="false">
      <c r="A84" s="1" t="s">
        <v>42</v>
      </c>
      <c r="B84" s="2" t="n">
        <v>391322</v>
      </c>
      <c r="C84" s="54" t="str">
        <f aca="false">VLOOKUP($B84,[1]SKU!$A$2:$H$1048576,2,FALSE())</f>
        <v>PUNTA DE GANSO</v>
      </c>
      <c r="D84" s="3" t="str">
        <f aca="false">VLOOKUP($B84,[1]SKU!$A$2:$H$1048576,3,FALSE())</f>
        <v>VACUNO</v>
      </c>
      <c r="E84" s="3" t="str">
        <f aca="false">VLOOKUP($B84,[1]SKU!$A$2:$H$1048576,4,FALSE())</f>
        <v>BRASIL</v>
      </c>
      <c r="F84" s="3" t="str">
        <f aca="false">VLOOKUP($B84,[1]SKU!$A$2:$H$1048576,5,FALSE())</f>
        <v>FRIBOI</v>
      </c>
      <c r="G84" s="3" t="str">
        <f aca="false">VLOOKUP($B84,[1]SKU!$A$2:$H$1048576,6,FALSE())</f>
        <v>ENFRIADO</v>
      </c>
      <c r="H84" s="55" t="str">
        <f aca="false">VLOOKUP($B84,[1]SKU!$A$2:$H$1048576,7,FALSE())</f>
        <v>V</v>
      </c>
      <c r="I84" s="55" t="str">
        <f aca="false">VLOOKUP($B84,[1]SKU!$A$2:$H$1048576,8,FALSE())</f>
        <v>1PC/B - 8-15B/C</v>
      </c>
      <c r="J84" s="3" t="s">
        <v>44</v>
      </c>
      <c r="K84" s="5" t="n">
        <f aca="false">AO84</f>
        <v>19.033</v>
      </c>
      <c r="L84" s="6" t="n">
        <f aca="false">+AE84</f>
        <v>10069.1172174644</v>
      </c>
      <c r="M84" s="56" t="n">
        <v>45921</v>
      </c>
      <c r="N84" s="57" t="n">
        <f aca="false">+K84*L84</f>
        <v>191645.508</v>
      </c>
      <c r="O84" s="58" t="n">
        <f aca="false">+L84/(1-0.03)</f>
        <v>10380.5332138808</v>
      </c>
      <c r="P84" s="58" t="n">
        <f aca="false">+L84/(1-0.07)</f>
        <v>10827.0077607144</v>
      </c>
      <c r="Q84" s="59" t="s">
        <v>57</v>
      </c>
      <c r="R84" s="65" t="n">
        <v>940</v>
      </c>
      <c r="S84" s="60" t="n">
        <v>45839</v>
      </c>
      <c r="T84" s="10" t="n">
        <f aca="false">+AN84</f>
        <v>1</v>
      </c>
      <c r="U84" s="11" t="s">
        <v>58</v>
      </c>
      <c r="V84" s="12" t="n">
        <v>19.033</v>
      </c>
      <c r="W84" s="12" t="n">
        <f aca="false">IF(E84="canada",V84/2.20462,IF(E84="usa",V84/2.20462,V84))</f>
        <v>19.033</v>
      </c>
      <c r="X84" s="13" t="n">
        <f aca="false">SUM(W84)/SUM($W$21:$W$28)</f>
        <v>0.000778901425283616</v>
      </c>
      <c r="Y84" s="14" t="n">
        <v>197.94</v>
      </c>
      <c r="Z84" s="15" t="n">
        <f aca="false">Y84*AH84</f>
        <v>186063.6</v>
      </c>
      <c r="AA84" s="15" t="n">
        <f aca="false">Z84/W84</f>
        <v>9775.8419587033</v>
      </c>
      <c r="AB84" s="61" t="n">
        <f aca="false">VLOOKUP(_xlfn.CONCAT(D84,E84),[1]INTERNACIÓN!$M$5:$N$1048576,2,FALSE())*Z84</f>
        <v>5581.908</v>
      </c>
      <c r="AC84" s="62" t="n">
        <f aca="false">Z84+AB84</f>
        <v>191645.508</v>
      </c>
      <c r="AD84" s="16" t="str">
        <f aca="false">_xlfn.CONCAT(B84,Q84)</f>
        <v>39132261057687-3</v>
      </c>
      <c r="AE84" s="62" t="n">
        <f aca="false">AC84/W84</f>
        <v>10069.1172174644</v>
      </c>
      <c r="AF84" s="17" t="n">
        <f aca="false">IF(E84="USA",Y84/V84,IF(E84="CANADA",Y84/V84,(Y84/V84)/2.20462))</f>
        <v>4.71728999599068</v>
      </c>
      <c r="AG84" s="18" t="n">
        <f aca="false">Y84/W84</f>
        <v>10.399831870961</v>
      </c>
      <c r="AH84" s="63" t="n">
        <f aca="false">IF(R84&lt;&gt;"",R84,"")</f>
        <v>940</v>
      </c>
      <c r="AI84" s="1" t="n">
        <f aca="false">W84</f>
        <v>19.033</v>
      </c>
      <c r="AJ84" s="64" t="str">
        <f aca="false">IF(Q84&lt;&gt;"",Q84,"")</f>
        <v>61057687-3</v>
      </c>
      <c r="AK84" s="10" t="n">
        <v>1</v>
      </c>
      <c r="AL84" s="1" t="n">
        <f aca="false">AI84/AK84</f>
        <v>19.033</v>
      </c>
      <c r="AM84" s="10" t="n">
        <f aca="false">0</f>
        <v>0</v>
      </c>
      <c r="AN84" s="10" t="n">
        <f aca="false">AK84-AM84</f>
        <v>1</v>
      </c>
      <c r="AO84" s="19" t="n">
        <f aca="false">AN84*AL84</f>
        <v>19.033</v>
      </c>
      <c r="AP84" s="19" t="str">
        <f aca="false">+J84</f>
        <v>3) STOCK</v>
      </c>
    </row>
    <row r="85" customFormat="false" ht="16.4" hidden="false" customHeight="false" outlineLevel="0" collapsed="false">
      <c r="A85" s="1" t="s">
        <v>42</v>
      </c>
      <c r="B85" s="2" t="s">
        <v>50</v>
      </c>
      <c r="C85" s="54" t="str">
        <f aca="false">VLOOKUP($B85,[1]SKU!$A$2:$H$1048576,2,FALSE())</f>
        <v>COSTILLAR IWP</v>
      </c>
      <c r="D85" s="3" t="str">
        <f aca="false">VLOOKUP($B85,[1]SKU!$A$2:$H$1048576,3,FALSE())</f>
        <v>CERDO</v>
      </c>
      <c r="E85" s="3" t="str">
        <f aca="false">VLOOKUP($B85,[1]SKU!$A$2:$H$1048576,4,FALSE())</f>
        <v>BRASIL</v>
      </c>
      <c r="F85" s="3" t="str">
        <f aca="false">VLOOKUP($B85,[1]SKU!$A$2:$H$1048576,5,FALSE())</f>
        <v>SEARA</v>
      </c>
      <c r="G85" s="3" t="str">
        <f aca="false">VLOOKUP($B85,[1]SKU!$A$2:$H$1048576,6,FALSE())</f>
        <v>CONGELADO</v>
      </c>
      <c r="H85" s="55" t="str">
        <f aca="false">VLOOKUP($B85,[1]SKU!$A$2:$H$1048576,7,FALSE())</f>
        <v>-</v>
      </c>
      <c r="I85" s="55" t="str">
        <f aca="false">VLOOKUP($B85,[1]SKU!$A$2:$H$1048576,8,FALSE())</f>
        <v>1PC/B - 9-10B/C</v>
      </c>
      <c r="J85" s="3" t="s">
        <v>44</v>
      </c>
      <c r="K85" s="5" t="n">
        <f aca="false">AO85</f>
        <v>24499.51</v>
      </c>
      <c r="L85" s="6" t="n">
        <f aca="false">+AE85</f>
        <v>3177.2000997571</v>
      </c>
      <c r="M85" s="56" t="n">
        <v>46554</v>
      </c>
      <c r="N85" s="57" t="n">
        <f aca="false">+K85*L85</f>
        <v>77839845.616</v>
      </c>
      <c r="O85" s="58" t="n">
        <f aca="false">+L85/(1-0.03)</f>
        <v>3275.46402036814</v>
      </c>
      <c r="P85" s="58" t="n">
        <f aca="false">+L85/(1-0.07)</f>
        <v>3416.3441932872</v>
      </c>
      <c r="Q85" s="59" t="n">
        <v>1266037</v>
      </c>
      <c r="R85" s="65" t="n">
        <v>940</v>
      </c>
      <c r="S85" s="60" t="n">
        <v>45839</v>
      </c>
      <c r="T85" s="10" t="n">
        <f aca="false">+AN85</f>
        <v>1352</v>
      </c>
      <c r="U85" s="11" t="s">
        <v>59</v>
      </c>
      <c r="V85" s="12" t="n">
        <v>24499.51</v>
      </c>
      <c r="W85" s="12" t="n">
        <f aca="false">IF(E85="canada",V85/2.20462,IF(E85="usa",V85/2.20462,V85))</f>
        <v>24499.51</v>
      </c>
      <c r="X85" s="13" t="n">
        <f aca="false">W85/SUM($W$29)</f>
        <v>1</v>
      </c>
      <c r="Y85" s="14" t="n">
        <v>79623.41</v>
      </c>
      <c r="Z85" s="15" t="n">
        <f aca="false">Y85*AH85</f>
        <v>74846005.4</v>
      </c>
      <c r="AA85" s="15" t="n">
        <f aca="false">Z85/W85</f>
        <v>3055.00009592029</v>
      </c>
      <c r="AB85" s="61" t="n">
        <f aca="false">VLOOKUP(_xlfn.CONCAT(D85,E85),[1]INTERNACIÓN!$M$5:$N$1048576,2,FALSE())*Z85</f>
        <v>2993840.216</v>
      </c>
      <c r="AC85" s="62" t="n">
        <f aca="false">Z85+AB85</f>
        <v>77839845.616</v>
      </c>
      <c r="AD85" s="16" t="str">
        <f aca="false">_xlfn.CONCAT(B85,Q85)</f>
        <v>SPA-281266037</v>
      </c>
      <c r="AE85" s="62" t="n">
        <f aca="false">AC85/W85</f>
        <v>3177.2000997571</v>
      </c>
      <c r="AF85" s="17" t="n">
        <f aca="false">IF(E85="USA",Y85/V85,IF(E85="CANADA",Y85/V85,(Y85/V85)/2.20462))</f>
        <v>1.47417700195175</v>
      </c>
      <c r="AG85" s="18" t="n">
        <f aca="false">Y85/W85</f>
        <v>3.25000010204286</v>
      </c>
      <c r="AH85" s="63" t="n">
        <f aca="false">IF(R85&lt;&gt;"",R85,"")</f>
        <v>940</v>
      </c>
      <c r="AI85" s="1" t="n">
        <f aca="false">W85</f>
        <v>24499.51</v>
      </c>
      <c r="AJ85" s="64" t="n">
        <f aca="false">IF(Q85&lt;&gt;"",Q85,"")</f>
        <v>1266037</v>
      </c>
      <c r="AK85" s="10" t="n">
        <v>1352</v>
      </c>
      <c r="AL85" s="1" t="n">
        <f aca="false">AI85/AK85</f>
        <v>18.1209393491124</v>
      </c>
      <c r="AM85" s="10" t="n">
        <f aca="false">0</f>
        <v>0</v>
      </c>
      <c r="AN85" s="10" t="n">
        <f aca="false">AK85-AM85</f>
        <v>1352</v>
      </c>
      <c r="AO85" s="19" t="n">
        <f aca="false">AN85*AL85</f>
        <v>24499.51</v>
      </c>
      <c r="AP85" s="19" t="str">
        <f aca="false">+J85</f>
        <v>3) STOCK</v>
      </c>
    </row>
    <row r="86" customFormat="false" ht="16.4" hidden="false" customHeight="false" outlineLevel="0" collapsed="false">
      <c r="A86" s="1" t="s">
        <v>42</v>
      </c>
      <c r="B86" s="2" t="s">
        <v>60</v>
      </c>
      <c r="C86" s="54" t="str">
        <f aca="false">VLOOKUP($B86,[1]SKU!$A$2:$H$1048576,2,FALSE())</f>
        <v>CHULETA CENTRO </v>
      </c>
      <c r="D86" s="3" t="str">
        <f aca="false">VLOOKUP($B86,[1]SKU!$A$2:$H$1048576,3,FALSE())</f>
        <v>CERDO</v>
      </c>
      <c r="E86" s="3" t="str">
        <f aca="false">VLOOKUP($B86,[1]SKU!$A$2:$H$1048576,4,FALSE())</f>
        <v>BRASIL</v>
      </c>
      <c r="F86" s="3" t="str">
        <f aca="false">VLOOKUP($B86,[1]SKU!$A$2:$H$1048576,5,FALSE())</f>
        <v>SEARA</v>
      </c>
      <c r="G86" s="3" t="str">
        <f aca="false">VLOOKUP($B86,[1]SKU!$A$2:$H$1048576,6,FALSE())</f>
        <v>CONGELADO</v>
      </c>
      <c r="H86" s="55" t="str">
        <f aca="false">VLOOKUP($B86,[1]SKU!$A$2:$H$1048576,7,FALSE())</f>
        <v>-</v>
      </c>
      <c r="I86" s="55" t="str">
        <f aca="false">VLOOKUP($B86,[1]SKU!$A$2:$H$1048576,8,FALSE())</f>
        <v>1PC/B - 3-4B/C</v>
      </c>
      <c r="J86" s="3" t="s">
        <v>44</v>
      </c>
      <c r="K86" s="5" t="n">
        <f aca="false">AO86</f>
        <v>24362.82</v>
      </c>
      <c r="L86" s="6" t="n">
        <f aca="false">+AE86</f>
        <v>2365.79182344244</v>
      </c>
      <c r="M86" s="56" t="n">
        <v>46559</v>
      </c>
      <c r="N86" s="57" t="n">
        <f aca="false">+K86*L86</f>
        <v>57637360.352</v>
      </c>
      <c r="O86" s="58" t="n">
        <f aca="false">+L86/(1-0.03)</f>
        <v>2438.96064272417</v>
      </c>
      <c r="P86" s="58" t="n">
        <f aca="false">+L86/(1-0.07)</f>
        <v>2543.86217574456</v>
      </c>
      <c r="Q86" s="59" t="n">
        <v>1267093</v>
      </c>
      <c r="R86" s="65" t="n">
        <v>940</v>
      </c>
      <c r="S86" s="60" t="n">
        <v>45839</v>
      </c>
      <c r="T86" s="10" t="n">
        <f aca="false">+AN86</f>
        <v>1344</v>
      </c>
      <c r="V86" s="12" t="n">
        <v>24362.82</v>
      </c>
      <c r="W86" s="12" t="n">
        <f aca="false">IF(E86="canada",V86/2.20462,IF(E86="usa",V86/2.20462,V86))</f>
        <v>24362.82</v>
      </c>
      <c r="X86" s="13" t="n">
        <f aca="false">W86/SUM($W$30)</f>
        <v>1</v>
      </c>
      <c r="Y86" s="14" t="n">
        <v>58958.02</v>
      </c>
      <c r="Z86" s="15" t="n">
        <f aca="false">Y86*AH86</f>
        <v>55420538.8</v>
      </c>
      <c r="AA86" s="15" t="n">
        <f aca="false">Z86/W86</f>
        <v>2274.79983023312</v>
      </c>
      <c r="AB86" s="61" t="n">
        <f aca="false">VLOOKUP(_xlfn.CONCAT(D86,E86),[1]INTERNACIÓN!$M$5:$N$1048576,2,FALSE())*Z86</f>
        <v>2216821.552</v>
      </c>
      <c r="AC86" s="62" t="n">
        <f aca="false">Z86+AB86</f>
        <v>57637360.352</v>
      </c>
      <c r="AD86" s="16" t="str">
        <f aca="false">_xlfn.CONCAT(B86,Q86)</f>
        <v>LBI-301267093</v>
      </c>
      <c r="AE86" s="62" t="n">
        <f aca="false">AC86/W86</f>
        <v>2365.79182344244</v>
      </c>
      <c r="AF86" s="17" t="n">
        <f aca="false">IF(E86="USA",Y86/V86,IF(E86="CANADA",Y86/V86,(Y86/V86)/2.20462))</f>
        <v>1.09769475891398</v>
      </c>
      <c r="AG86" s="18" t="n">
        <f aca="false">Y86/W86</f>
        <v>2.41999981939693</v>
      </c>
      <c r="AH86" s="63" t="n">
        <f aca="false">IF(R86&lt;&gt;"",R86,"")</f>
        <v>940</v>
      </c>
      <c r="AI86" s="1" t="n">
        <f aca="false">W86</f>
        <v>24362.82</v>
      </c>
      <c r="AJ86" s="64" t="n">
        <f aca="false">IF(Q86&lt;&gt;"",Q86,"")</f>
        <v>1267093</v>
      </c>
      <c r="AK86" s="10" t="n">
        <v>1344</v>
      </c>
      <c r="AL86" s="1" t="n">
        <f aca="false">AI86/AK86</f>
        <v>18.1270982142857</v>
      </c>
      <c r="AM86" s="10" t="n">
        <f aca="false">0</f>
        <v>0</v>
      </c>
      <c r="AN86" s="10" t="n">
        <f aca="false">AK86-AM86</f>
        <v>1344</v>
      </c>
      <c r="AO86" s="19" t="n">
        <f aca="false">AN86*AL86</f>
        <v>24362.82</v>
      </c>
      <c r="AP86" s="19" t="str">
        <f aca="false">+J86</f>
        <v>3) STOCK</v>
      </c>
    </row>
    <row r="87" customFormat="false" ht="16.4" hidden="false" customHeight="false" outlineLevel="0" collapsed="false">
      <c r="A87" s="1" t="s">
        <v>42</v>
      </c>
      <c r="B87" s="2" t="s">
        <v>60</v>
      </c>
      <c r="C87" s="54" t="str">
        <f aca="false">VLOOKUP($B87,[1]SKU!$A$2:$H$1048576,2,FALSE())</f>
        <v>CHULETA CENTRO </v>
      </c>
      <c r="D87" s="3" t="str">
        <f aca="false">VLOOKUP($B87,[1]SKU!$A$2:$H$1048576,3,FALSE())</f>
        <v>CERDO</v>
      </c>
      <c r="E87" s="3" t="str">
        <f aca="false">VLOOKUP($B87,[1]SKU!$A$2:$H$1048576,4,FALSE())</f>
        <v>BRASIL</v>
      </c>
      <c r="F87" s="3" t="str">
        <f aca="false">VLOOKUP($B87,[1]SKU!$A$2:$H$1048576,5,FALSE())</f>
        <v>SEARA</v>
      </c>
      <c r="G87" s="3" t="str">
        <f aca="false">VLOOKUP($B87,[1]SKU!$A$2:$H$1048576,6,FALSE())</f>
        <v>CONGELADO</v>
      </c>
      <c r="H87" s="55" t="str">
        <f aca="false">VLOOKUP($B87,[1]SKU!$A$2:$H$1048576,7,FALSE())</f>
        <v>-</v>
      </c>
      <c r="I87" s="55" t="str">
        <f aca="false">VLOOKUP($B87,[1]SKU!$A$2:$H$1048576,8,FALSE())</f>
        <v>1PC/B - 3-4B/C</v>
      </c>
      <c r="J87" s="3" t="s">
        <v>44</v>
      </c>
      <c r="K87" s="5" t="n">
        <f aca="false">AO87</f>
        <v>24387.63</v>
      </c>
      <c r="L87" s="6" t="n">
        <f aca="false">+AE87</f>
        <v>2365.79181560488</v>
      </c>
      <c r="M87" s="56" t="n">
        <v>46558</v>
      </c>
      <c r="N87" s="57" t="n">
        <f aca="false">+K87*L87</f>
        <v>57696055.456</v>
      </c>
      <c r="O87" s="58" t="n">
        <f aca="false">+L87/(1-0.03)</f>
        <v>2438.9606346442</v>
      </c>
      <c r="P87" s="58" t="n">
        <f aca="false">+L87/(1-0.07)</f>
        <v>2543.86216731707</v>
      </c>
      <c r="Q87" s="59" t="n">
        <v>1265960</v>
      </c>
      <c r="R87" s="65" t="n">
        <v>940</v>
      </c>
      <c r="S87" s="60" t="n">
        <v>45839</v>
      </c>
      <c r="T87" s="10" t="n">
        <f aca="false">+AN87</f>
        <v>1320</v>
      </c>
      <c r="V87" s="12" t="n">
        <v>24387.63</v>
      </c>
      <c r="W87" s="12" t="n">
        <f aca="false">IF(E87="canada",V87/2.20462,IF(E87="usa",V87/2.20462,V87))</f>
        <v>24387.63</v>
      </c>
      <c r="X87" s="13" t="n">
        <f aca="false">W87/SUM($W$31)</f>
        <v>1</v>
      </c>
      <c r="Y87" s="14" t="n">
        <v>59018.06</v>
      </c>
      <c r="Z87" s="15" t="n">
        <f aca="false">Y87*AH87</f>
        <v>55476976.4</v>
      </c>
      <c r="AA87" s="15" t="n">
        <f aca="false">Z87/W87</f>
        <v>2274.799822697</v>
      </c>
      <c r="AB87" s="61" t="n">
        <f aca="false">VLOOKUP(_xlfn.CONCAT(D87,E87),[1]INTERNACIÓN!$M$5:$N$1048576,2,FALSE())*Z87</f>
        <v>2219079.056</v>
      </c>
      <c r="AC87" s="62" t="n">
        <f aca="false">Z87+AB87</f>
        <v>57696055.456</v>
      </c>
      <c r="AD87" s="16" t="str">
        <f aca="false">_xlfn.CONCAT(B87,Q87)</f>
        <v>LBI-301265960</v>
      </c>
      <c r="AE87" s="62" t="n">
        <f aca="false">AC87/W87</f>
        <v>2365.79181560488</v>
      </c>
      <c r="AF87" s="17" t="n">
        <f aca="false">IF(E87="USA",Y87/V87,IF(E87="CANADA",Y87/V87,(Y87/V87)/2.20462))</f>
        <v>1.09769475527746</v>
      </c>
      <c r="AG87" s="18" t="n">
        <f aca="false">Y87/W87</f>
        <v>2.41999981137979</v>
      </c>
      <c r="AH87" s="63" t="n">
        <f aca="false">IF(R87&lt;&gt;"",R87,"")</f>
        <v>940</v>
      </c>
      <c r="AI87" s="1" t="n">
        <f aca="false">W87</f>
        <v>24387.63</v>
      </c>
      <c r="AJ87" s="64" t="n">
        <f aca="false">IF(Q87&lt;&gt;"",Q87,"")</f>
        <v>1265960</v>
      </c>
      <c r="AK87" s="10" t="n">
        <v>1320</v>
      </c>
      <c r="AL87" s="1" t="n">
        <f aca="false">AI87/AK87</f>
        <v>18.4754772727273</v>
      </c>
      <c r="AM87" s="10" t="n">
        <f aca="false">0</f>
        <v>0</v>
      </c>
      <c r="AN87" s="10" t="n">
        <f aca="false">AK87-AM87</f>
        <v>1320</v>
      </c>
      <c r="AO87" s="19" t="n">
        <f aca="false">AN87*AL87</f>
        <v>24387.63</v>
      </c>
      <c r="AP87" s="19" t="str">
        <f aca="false">+J87</f>
        <v>3) STOCK</v>
      </c>
    </row>
    <row r="88" customFormat="false" ht="16.4" hidden="false" customHeight="false" outlineLevel="0" collapsed="false">
      <c r="A88" s="1" t="s">
        <v>42</v>
      </c>
      <c r="B88" s="2" t="s">
        <v>43</v>
      </c>
      <c r="C88" s="54" t="str">
        <f aca="false">VLOOKUP($B88,[1]SKU!$A$2:$H$1048576,2,FALSE())</f>
        <v>PULPA PIERNA</v>
      </c>
      <c r="D88" s="3" t="str">
        <f aca="false">VLOOKUP($B88,[1]SKU!$A$2:$H$1048576,3,FALSE())</f>
        <v>CERDO</v>
      </c>
      <c r="E88" s="3" t="str">
        <f aca="false">VLOOKUP($B88,[1]SKU!$A$2:$H$1048576,4,FALSE())</f>
        <v>BRASIL</v>
      </c>
      <c r="F88" s="3" t="str">
        <f aca="false">VLOOKUP($B88,[1]SKU!$A$2:$H$1048576,5,FALSE())</f>
        <v>SEARA</v>
      </c>
      <c r="G88" s="3" t="str">
        <f aca="false">VLOOKUP($B88,[1]SKU!$A$2:$H$1048576,6,FALSE())</f>
        <v>CONGELADO</v>
      </c>
      <c r="H88" s="55" t="str">
        <f aca="false">VLOOKUP($B88,[1]SKU!$A$2:$H$1048576,7,FALSE())</f>
        <v>-</v>
      </c>
      <c r="I88" s="55" t="str">
        <f aca="false">VLOOKUP($B88,[1]SKU!$A$2:$H$1048576,8,FALSE())</f>
        <v>1PC/B - 2B/C</v>
      </c>
      <c r="J88" s="3" t="s">
        <v>44</v>
      </c>
      <c r="K88" s="5" t="n">
        <f aca="false">AO88</f>
        <v>23961</v>
      </c>
      <c r="L88" s="6" t="n">
        <f aca="false">+AE88</f>
        <v>2923.894688</v>
      </c>
      <c r="M88" s="56" t="n">
        <v>46541</v>
      </c>
      <c r="N88" s="57" t="n">
        <f aca="false">+K88*L88</f>
        <v>70059440.619168</v>
      </c>
      <c r="O88" s="58" t="n">
        <f aca="false">+L88/(1-0.03)</f>
        <v>3014.32442061856</v>
      </c>
      <c r="P88" s="58" t="n">
        <f aca="false">+L88/(1-0.07)</f>
        <v>3143.9727827957</v>
      </c>
      <c r="Q88" s="59" t="s">
        <v>45</v>
      </c>
      <c r="R88" s="1" t="n">
        <v>940.28</v>
      </c>
      <c r="S88" s="60" t="n">
        <v>45839</v>
      </c>
      <c r="T88" s="10" t="n">
        <f aca="false">+AN88</f>
        <v>1175</v>
      </c>
      <c r="U88" s="11" t="s">
        <v>46</v>
      </c>
      <c r="V88" s="12" t="n">
        <v>23961</v>
      </c>
      <c r="W88" s="12" t="n">
        <f aca="false">IF(E88="canada",V88/2.20462,IF(E88="usa",V88/2.20462,V88))</f>
        <v>23961</v>
      </c>
      <c r="X88" s="13" t="n">
        <f aca="false">W88/SUM($W$4)</f>
        <v>1</v>
      </c>
      <c r="Y88" s="14" t="n">
        <v>71643.39</v>
      </c>
      <c r="Z88" s="15" t="n">
        <f aca="false">Y88*AH88</f>
        <v>67364846.7492</v>
      </c>
      <c r="AA88" s="15" t="n">
        <f aca="false">Z88/W88</f>
        <v>2811.4372</v>
      </c>
      <c r="AB88" s="61" t="n">
        <f aca="false">VLOOKUP(_xlfn.CONCAT(D88,E88),[1]INTERNACIÓN!$M$5:$N$1048576,2,FALSE())*Z88</f>
        <v>2694593.869968</v>
      </c>
      <c r="AC88" s="62" t="n">
        <f aca="false">Z88+AB88</f>
        <v>70059440.619168</v>
      </c>
      <c r="AD88" s="16" t="str">
        <f aca="false">_xlfn.CONCAT(B88,Q88)</f>
        <v>LWS-571261158</v>
      </c>
      <c r="AE88" s="62" t="n">
        <f aca="false">AC88/W88</f>
        <v>2923.894688</v>
      </c>
      <c r="AF88" s="17" t="n">
        <f aca="false">IF(E88="USA",Y88/V88,IF(E88="CANADA",Y88/V88,(Y88/V88)/2.20462))</f>
        <v>1.35624279921256</v>
      </c>
      <c r="AG88" s="18" t="n">
        <f aca="false">Y88/W88</f>
        <v>2.99</v>
      </c>
      <c r="AH88" s="63" t="n">
        <f aca="false">IF(R88&lt;&gt;"",R88,"")</f>
        <v>940.28</v>
      </c>
      <c r="AI88" s="1" t="n">
        <f aca="false">W88</f>
        <v>23961</v>
      </c>
      <c r="AJ88" s="64" t="str">
        <f aca="false">IF(Q88&lt;&gt;"",Q88,"")</f>
        <v>1261158</v>
      </c>
      <c r="AK88" s="10" t="n">
        <v>1175</v>
      </c>
      <c r="AL88" s="1" t="n">
        <f aca="false">AI88/AK88</f>
        <v>20.3923404255319</v>
      </c>
      <c r="AM88" s="10" t="n">
        <f aca="false">0</f>
        <v>0</v>
      </c>
      <c r="AN88" s="10" t="n">
        <f aca="false">AK88-AM88</f>
        <v>1175</v>
      </c>
      <c r="AO88" s="19" t="n">
        <f aca="false">AN88*AL88</f>
        <v>23961</v>
      </c>
      <c r="AP88" s="19" t="str">
        <f aca="false">+J88</f>
        <v>3) STOCK</v>
      </c>
    </row>
    <row r="89" customFormat="false" ht="16.4" hidden="false" customHeight="false" outlineLevel="0" collapsed="false">
      <c r="A89" s="1" t="s">
        <v>42</v>
      </c>
      <c r="B89" s="2" t="s">
        <v>43</v>
      </c>
      <c r="C89" s="54" t="str">
        <f aca="false">VLOOKUP($B89,[1]SKU!$A$2:$H$1048576,2,FALSE())</f>
        <v>PULPA PIERNA</v>
      </c>
      <c r="D89" s="3" t="str">
        <f aca="false">VLOOKUP($B89,[1]SKU!$A$2:$H$1048576,3,FALSE())</f>
        <v>CERDO</v>
      </c>
      <c r="E89" s="3" t="str">
        <f aca="false">VLOOKUP($B89,[1]SKU!$A$2:$H$1048576,4,FALSE())</f>
        <v>BRASIL</v>
      </c>
      <c r="F89" s="3" t="str">
        <f aca="false">VLOOKUP($B89,[1]SKU!$A$2:$H$1048576,5,FALSE())</f>
        <v>SEARA</v>
      </c>
      <c r="G89" s="3" t="str">
        <f aca="false">VLOOKUP($B89,[1]SKU!$A$2:$H$1048576,6,FALSE())</f>
        <v>CONGELADO</v>
      </c>
      <c r="H89" s="55" t="str">
        <f aca="false">VLOOKUP($B89,[1]SKU!$A$2:$H$1048576,7,FALSE())</f>
        <v>-</v>
      </c>
      <c r="I89" s="55" t="str">
        <f aca="false">VLOOKUP($B89,[1]SKU!$A$2:$H$1048576,8,FALSE())</f>
        <v>1PC/B - 2B/C</v>
      </c>
      <c r="J89" s="3" t="s">
        <v>44</v>
      </c>
      <c r="K89" s="5" t="n">
        <f aca="false">AO89</f>
        <v>23995.84</v>
      </c>
      <c r="L89" s="6" t="n">
        <f aca="false">+AE89</f>
        <v>2904.33666838785</v>
      </c>
      <c r="M89" s="56" t="n">
        <v>46541</v>
      </c>
      <c r="N89" s="57" t="n">
        <f aca="false">+K89*L89</f>
        <v>69691998.000768</v>
      </c>
      <c r="O89" s="58" t="n">
        <f aca="false">+L89/(1-0.03)</f>
        <v>2994.16151380191</v>
      </c>
      <c r="P89" s="58" t="n">
        <f aca="false">+L89/(1-0.07)</f>
        <v>3122.94265418049</v>
      </c>
      <c r="Q89" s="59" t="n">
        <v>1260796</v>
      </c>
      <c r="R89" s="1" t="n">
        <v>940.28</v>
      </c>
      <c r="S89" s="60" t="n">
        <v>45839</v>
      </c>
      <c r="T89" s="10" t="n">
        <f aca="false">+AN89</f>
        <v>1138</v>
      </c>
      <c r="U89" s="11" t="s">
        <v>47</v>
      </c>
      <c r="V89" s="12" t="n">
        <v>23995.84</v>
      </c>
      <c r="W89" s="12" t="n">
        <f aca="false">IF(E89="canada",V89/2.20462,IF(E89="usa",V89/2.20462,V89))</f>
        <v>23995.84</v>
      </c>
      <c r="X89" s="13" t="n">
        <f aca="false">W89/SUM($W$5)</f>
        <v>1</v>
      </c>
      <c r="Y89" s="14" t="n">
        <v>71267.64</v>
      </c>
      <c r="Z89" s="15" t="n">
        <f aca="false">Y89*AH89</f>
        <v>67011536.5392</v>
      </c>
      <c r="AA89" s="15" t="n">
        <f aca="false">Z89/W89</f>
        <v>2792.6314119114</v>
      </c>
      <c r="AB89" s="61" t="n">
        <f aca="false">VLOOKUP(_xlfn.CONCAT(D89,E89),[1]INTERNACIÓN!$M$5:$N$1048576,2,FALSE())*Z89</f>
        <v>2680461.461568</v>
      </c>
      <c r="AC89" s="62" t="n">
        <f aca="false">Z89+AB89</f>
        <v>69691998.000768</v>
      </c>
      <c r="AD89" s="16" t="str">
        <f aca="false">_xlfn.CONCAT(B89,Q89)</f>
        <v>LWS-571260796</v>
      </c>
      <c r="AE89" s="62" t="n">
        <f aca="false">AC89/W89</f>
        <v>2904.33666838785</v>
      </c>
      <c r="AF89" s="17" t="n">
        <f aca="false">IF(E89="USA",Y89/V89,IF(E89="CANADA",Y89/V89,(Y89/V89)/2.20462))</f>
        <v>1.34717085028954</v>
      </c>
      <c r="AG89" s="18" t="n">
        <f aca="false">Y89/W89</f>
        <v>2.96999979996533</v>
      </c>
      <c r="AH89" s="63" t="n">
        <f aca="false">IF(R89&lt;&gt;"",R89,"")</f>
        <v>940.28</v>
      </c>
      <c r="AI89" s="1" t="n">
        <f aca="false">W89</f>
        <v>23995.84</v>
      </c>
      <c r="AJ89" s="64" t="n">
        <f aca="false">IF(Q89&lt;&gt;"",Q89,"")</f>
        <v>1260796</v>
      </c>
      <c r="AK89" s="10" t="n">
        <v>1138</v>
      </c>
      <c r="AL89" s="1" t="n">
        <f aca="false">AI89/AK89</f>
        <v>21.0859753954306</v>
      </c>
      <c r="AM89" s="10" t="n">
        <f aca="false">0</f>
        <v>0</v>
      </c>
      <c r="AN89" s="10" t="n">
        <f aca="false">AK89-AM89</f>
        <v>1138</v>
      </c>
      <c r="AO89" s="19" t="n">
        <f aca="false">AN89*AL89</f>
        <v>23995.84</v>
      </c>
      <c r="AP89" s="19" t="str">
        <f aca="false">+J89</f>
        <v>3) STOCK</v>
      </c>
    </row>
    <row r="90" customFormat="false" ht="16.4" hidden="false" customHeight="false" outlineLevel="0" collapsed="false">
      <c r="A90" s="1" t="s">
        <v>42</v>
      </c>
      <c r="B90" s="2" t="n">
        <v>966</v>
      </c>
      <c r="C90" s="54" t="str">
        <f aca="false">VLOOKUP($B90,[1]SKU!$A$2:$H$1048576,2,FALSE())</f>
        <v>POSTA PALETA</v>
      </c>
      <c r="D90" s="3" t="str">
        <f aca="false">VLOOKUP($B90,[1]SKU!$A$2:$H$1048576,3,FALSE())</f>
        <v>VACUNO</v>
      </c>
      <c r="E90" s="3" t="str">
        <f aca="false">VLOOKUP($B90,[1]SKU!$A$2:$H$1048576,4,FALSE())</f>
        <v>BRASIL</v>
      </c>
      <c r="F90" s="3" t="str">
        <f aca="false">VLOOKUP($B90,[1]SKU!$A$2:$H$1048576,5,FALSE())</f>
        <v>FRIBOI</v>
      </c>
      <c r="G90" s="3" t="str">
        <f aca="false">VLOOKUP($B90,[1]SKU!$A$2:$H$1048576,6,FALSE())</f>
        <v>ENFRIADO</v>
      </c>
      <c r="H90" s="55" t="str">
        <f aca="false">VLOOKUP($B90,[1]SKU!$A$2:$H$1048576,7,FALSE())</f>
        <v>V</v>
      </c>
      <c r="I90" s="55" t="str">
        <f aca="false">VLOOKUP($B90,[1]SKU!$A$2:$H$1048576,8,FALSE())</f>
        <v>1PC/B - 3-8B/C</v>
      </c>
      <c r="J90" s="3" t="s">
        <v>44</v>
      </c>
      <c r="K90" s="5" t="n">
        <f aca="false">AO90</f>
        <v>4675.04</v>
      </c>
      <c r="L90" s="6" t="n">
        <f aca="false">+AE90</f>
        <v>5632.72798749358</v>
      </c>
      <c r="M90" s="56" t="n">
        <v>45921</v>
      </c>
      <c r="N90" s="57" t="n">
        <f aca="false">+K90*L90</f>
        <v>26333228.650652</v>
      </c>
      <c r="O90" s="58" t="n">
        <f aca="false">+L90/(1-0.03)</f>
        <v>5806.93606958101</v>
      </c>
      <c r="P90" s="58" t="n">
        <f aca="false">+L90/(1-0.07)</f>
        <v>6056.69676074579</v>
      </c>
      <c r="Q90" s="59" t="s">
        <v>48</v>
      </c>
      <c r="R90" s="1" t="n">
        <v>940.28</v>
      </c>
      <c r="S90" s="60" t="n">
        <v>45839</v>
      </c>
      <c r="T90" s="10" t="n">
        <f aca="false">+AN90</f>
        <v>239</v>
      </c>
      <c r="U90" s="11" t="s">
        <v>49</v>
      </c>
      <c r="V90" s="12" t="n">
        <v>4675.04</v>
      </c>
      <c r="W90" s="12" t="n">
        <f aca="false">IF(E90="canada",V90/2.20462,IF(E90="usa",V90/2.20462,V90))</f>
        <v>4675.04</v>
      </c>
      <c r="X90" s="13" t="n">
        <f aca="false">SUM(W90)/SUM($W$6:$W$13)</f>
        <v>0.194714530740122</v>
      </c>
      <c r="Y90" s="14" t="n">
        <v>27190.03</v>
      </c>
      <c r="Z90" s="15" t="n">
        <f aca="false">Y90*AH90</f>
        <v>25566241.4084</v>
      </c>
      <c r="AA90" s="15" t="n">
        <f aca="false">Z90/W90</f>
        <v>5468.6679490229</v>
      </c>
      <c r="AB90" s="61" t="n">
        <f aca="false">VLOOKUP(_xlfn.CONCAT(D90,E90),[1]INTERNACIÓN!$M$5:$N$1048576,2,FALSE())*Z90</f>
        <v>766987.242252</v>
      </c>
      <c r="AC90" s="62" t="n">
        <f aca="false">Z90+AB90</f>
        <v>26333228.650652</v>
      </c>
      <c r="AD90" s="16" t="str">
        <f aca="false">_xlfn.CONCAT(B90,Q90)</f>
        <v>96661703002-2</v>
      </c>
      <c r="AE90" s="62" t="n">
        <f aca="false">AC90/W90</f>
        <v>5632.72798749358</v>
      </c>
      <c r="AF90" s="17" t="n">
        <f aca="false">IF(E90="USA",Y90/V90,IF(E90="CANADA",Y90/V90,(Y90/V90)/2.20462))</f>
        <v>2.63809610513329</v>
      </c>
      <c r="AG90" s="18" t="n">
        <f aca="false">Y90/W90</f>
        <v>5.81599943529895</v>
      </c>
      <c r="AH90" s="63" t="n">
        <f aca="false">IF(R90&lt;&gt;"",R90,"")</f>
        <v>940.28</v>
      </c>
      <c r="AI90" s="5" t="n">
        <f aca="false">W90</f>
        <v>4675.04</v>
      </c>
      <c r="AJ90" s="64" t="str">
        <f aca="false">IF(Q90&lt;&gt;"",Q90,"")</f>
        <v>61703002-2</v>
      </c>
      <c r="AK90" s="10" t="n">
        <v>239</v>
      </c>
      <c r="AL90" s="1" t="n">
        <f aca="false">AI90/AK90</f>
        <v>19.5608368200837</v>
      </c>
      <c r="AM90" s="10" t="n">
        <f aca="false">0</f>
        <v>0</v>
      </c>
      <c r="AN90" s="10" t="n">
        <f aca="false">AK90-AM90</f>
        <v>239</v>
      </c>
      <c r="AO90" s="19" t="n">
        <f aca="false">AN90*AL90</f>
        <v>4675.04</v>
      </c>
      <c r="AP90" s="19" t="str">
        <f aca="false">+J90</f>
        <v>3) STOCK</v>
      </c>
    </row>
    <row r="91" customFormat="false" ht="16.4" hidden="false" customHeight="false" outlineLevel="0" collapsed="false">
      <c r="A91" s="1" t="s">
        <v>42</v>
      </c>
      <c r="B91" s="2" t="n">
        <v>968</v>
      </c>
      <c r="C91" s="54" t="str">
        <f aca="false">VLOOKUP($B91,[1]SKU!$A$2:$H$1048576,2,FALSE())</f>
        <v>HUACHALOMO</v>
      </c>
      <c r="D91" s="3" t="str">
        <f aca="false">VLOOKUP($B91,[1]SKU!$A$2:$H$1048576,3,FALSE())</f>
        <v>VACUNO</v>
      </c>
      <c r="E91" s="3" t="str">
        <f aca="false">VLOOKUP($B91,[1]SKU!$A$2:$H$1048576,4,FALSE())</f>
        <v>BRASIL</v>
      </c>
      <c r="F91" s="3" t="str">
        <f aca="false">VLOOKUP($B91,[1]SKU!$A$2:$H$1048576,5,FALSE())</f>
        <v>FRIBOI</v>
      </c>
      <c r="G91" s="3" t="str">
        <f aca="false">VLOOKUP($B91,[1]SKU!$A$2:$H$1048576,6,FALSE())</f>
        <v>ENFRIADO</v>
      </c>
      <c r="H91" s="55" t="str">
        <f aca="false">VLOOKUP($B91,[1]SKU!$A$2:$H$1048576,7,FALSE())</f>
        <v>V</v>
      </c>
      <c r="I91" s="55" t="str">
        <f aca="false">VLOOKUP($B91,[1]SKU!$A$2:$H$1048576,8,FALSE())</f>
        <v>1PC/B - 3-13B/C</v>
      </c>
      <c r="J91" s="3" t="s">
        <v>44</v>
      </c>
      <c r="K91" s="5" t="n">
        <f aca="false">AO91</f>
        <v>4529.626</v>
      </c>
      <c r="L91" s="6" t="n">
        <f aca="false">+AE91</f>
        <v>5632.7275046814</v>
      </c>
      <c r="M91" s="56" t="n">
        <v>45921</v>
      </c>
      <c r="N91" s="57" t="n">
        <f aca="false">+K91*L91</f>
        <v>25514148.95612</v>
      </c>
      <c r="O91" s="58" t="n">
        <f aca="false">+L91/(1-0.03)</f>
        <v>5806.9355718365</v>
      </c>
      <c r="P91" s="58" t="n">
        <f aca="false">+L91/(1-0.07)</f>
        <v>6056.69624159291</v>
      </c>
      <c r="Q91" s="59" t="s">
        <v>48</v>
      </c>
      <c r="R91" s="1" t="n">
        <v>940.28</v>
      </c>
      <c r="S91" s="60" t="n">
        <v>45839</v>
      </c>
      <c r="T91" s="10" t="n">
        <f aca="false">+AN91</f>
        <v>244</v>
      </c>
      <c r="U91" s="11" t="s">
        <v>49</v>
      </c>
      <c r="V91" s="12" t="n">
        <v>4529.626</v>
      </c>
      <c r="W91" s="12" t="n">
        <f aca="false">IF(E91="canada",V91/2.20462,IF(E91="usa",V91/2.20462,V91))</f>
        <v>4529.626</v>
      </c>
      <c r="X91" s="13" t="n">
        <f aca="false">SUM(W91)/SUM($W$6:$W$13)</f>
        <v>0.18865806517554</v>
      </c>
      <c r="Y91" s="14" t="n">
        <v>26344.3</v>
      </c>
      <c r="Z91" s="15" t="n">
        <f aca="false">Y91*AH91</f>
        <v>24771018.404</v>
      </c>
      <c r="AA91" s="15" t="n">
        <f aca="false">Z91/W91</f>
        <v>5468.66748027321</v>
      </c>
      <c r="AB91" s="61" t="n">
        <f aca="false">VLOOKUP(_xlfn.CONCAT(D91,E91),[1]INTERNACIÓN!$M$5:$N$1048576,2,FALSE())*Z91</f>
        <v>743130.55212</v>
      </c>
      <c r="AC91" s="62" t="n">
        <f aca="false">Z91+AB91</f>
        <v>25514148.95612</v>
      </c>
      <c r="AD91" s="16" t="str">
        <f aca="false">_xlfn.CONCAT(B91,Q91)</f>
        <v>96861703002-2</v>
      </c>
      <c r="AE91" s="62" t="n">
        <f aca="false">AC91/W91</f>
        <v>5632.7275046814</v>
      </c>
      <c r="AF91" s="17" t="n">
        <f aca="false">IF(E91="USA",Y91/V91,IF(E91="CANADA",Y91/V91,(Y91/V91)/2.20462))</f>
        <v>2.63809587900752</v>
      </c>
      <c r="AG91" s="18" t="n">
        <f aca="false">Y91/W91</f>
        <v>5.81599893677756</v>
      </c>
      <c r="AH91" s="63" t="n">
        <f aca="false">IF(R91&lt;&gt;"",R91,"")</f>
        <v>940.28</v>
      </c>
      <c r="AI91" s="5" t="n">
        <f aca="false">W91</f>
        <v>4529.626</v>
      </c>
      <c r="AJ91" s="64" t="str">
        <f aca="false">IF(Q91&lt;&gt;"",Q91,"")</f>
        <v>61703002-2</v>
      </c>
      <c r="AK91" s="10" t="n">
        <v>244</v>
      </c>
      <c r="AL91" s="1" t="n">
        <f aca="false">AI91/AK91</f>
        <v>18.5640409836066</v>
      </c>
      <c r="AM91" s="10" t="n">
        <f aca="false">0</f>
        <v>0</v>
      </c>
      <c r="AN91" s="10" t="n">
        <f aca="false">AK91-AM91</f>
        <v>244</v>
      </c>
      <c r="AO91" s="19" t="n">
        <f aca="false">AN91*AL91</f>
        <v>4529.626</v>
      </c>
      <c r="AP91" s="19" t="str">
        <f aca="false">+J91</f>
        <v>3) STOCK</v>
      </c>
    </row>
    <row r="92" customFormat="false" ht="16.4" hidden="false" customHeight="false" outlineLevel="0" collapsed="false">
      <c r="A92" s="1" t="s">
        <v>42</v>
      </c>
      <c r="B92" s="2" t="n">
        <v>973</v>
      </c>
      <c r="C92" s="54" t="str">
        <f aca="false">VLOOKUP($B92,[1]SKU!$A$2:$H$1048576,2,FALSE())</f>
        <v>ABASTERO</v>
      </c>
      <c r="D92" s="3" t="str">
        <f aca="false">VLOOKUP($B92,[1]SKU!$A$2:$H$1048576,3,FALSE())</f>
        <v>VACUNO</v>
      </c>
      <c r="E92" s="3" t="str">
        <f aca="false">VLOOKUP($B92,[1]SKU!$A$2:$H$1048576,4,FALSE())</f>
        <v>BRASIL</v>
      </c>
      <c r="F92" s="3" t="str">
        <f aca="false">VLOOKUP($B92,[1]SKU!$A$2:$H$1048576,5,FALSE())</f>
        <v>FRIBOI</v>
      </c>
      <c r="G92" s="3" t="str">
        <f aca="false">VLOOKUP($B92,[1]SKU!$A$2:$H$1048576,6,FALSE())</f>
        <v>ENFRIADO</v>
      </c>
      <c r="H92" s="55" t="str">
        <f aca="false">VLOOKUP($B92,[1]SKU!$A$2:$H$1048576,7,FALSE())</f>
        <v>V</v>
      </c>
      <c r="I92" s="55" t="str">
        <f aca="false">VLOOKUP($B92,[1]SKU!$A$2:$H$1048576,8,FALSE())</f>
        <v>1PC/B - 8-25B/C</v>
      </c>
      <c r="J92" s="3" t="s">
        <v>44</v>
      </c>
      <c r="K92" s="5" t="n">
        <f aca="false">AO92</f>
        <v>1616.833</v>
      </c>
      <c r="L92" s="6" t="n">
        <f aca="false">+AE92</f>
        <v>5632.72809832555</v>
      </c>
      <c r="M92" s="56" t="n">
        <v>45921</v>
      </c>
      <c r="N92" s="57" t="n">
        <f aca="false">+K92*L92</f>
        <v>9107180.6694</v>
      </c>
      <c r="O92" s="58" t="n">
        <f aca="false">+L92/(1-0.03)</f>
        <v>5806.93618384078</v>
      </c>
      <c r="P92" s="58" t="n">
        <f aca="false">+L92/(1-0.07)</f>
        <v>6056.69687991995</v>
      </c>
      <c r="Q92" s="59" t="s">
        <v>48</v>
      </c>
      <c r="R92" s="1" t="n">
        <v>940.28</v>
      </c>
      <c r="S92" s="60" t="n">
        <v>45839</v>
      </c>
      <c r="T92" s="10" t="n">
        <f aca="false">+AN92</f>
        <v>73</v>
      </c>
      <c r="U92" s="11" t="s">
        <v>49</v>
      </c>
      <c r="V92" s="12" t="n">
        <v>1616.833</v>
      </c>
      <c r="W92" s="12" t="n">
        <f aca="false">IF(E92="canada",V92/2.20462,IF(E92="usa",V92/2.20462,V92))</f>
        <v>1616.833</v>
      </c>
      <c r="X92" s="13" t="n">
        <f aca="false">SUM(W92)/SUM($W$6:$W$13)</f>
        <v>0.0673407882884731</v>
      </c>
      <c r="Y92" s="14" t="n">
        <v>9403.5</v>
      </c>
      <c r="Z92" s="15" t="n">
        <f aca="false">Y92*AH92</f>
        <v>8841922.98</v>
      </c>
      <c r="AA92" s="15" t="n">
        <f aca="false">Z92/W92</f>
        <v>5468.66805662675</v>
      </c>
      <c r="AB92" s="61" t="n">
        <f aca="false">VLOOKUP(_xlfn.CONCAT(D92,E92),[1]INTERNACIÓN!$M$5:$N$1048576,2,FALSE())*Z92</f>
        <v>265257.6894</v>
      </c>
      <c r="AC92" s="62" t="n">
        <f aca="false">Z92+AB92</f>
        <v>9107180.6694</v>
      </c>
      <c r="AD92" s="16" t="str">
        <f aca="false">_xlfn.CONCAT(B92,Q92)</f>
        <v>97361703002-2</v>
      </c>
      <c r="AE92" s="62" t="n">
        <f aca="false">AC92/W92</f>
        <v>5632.72809832555</v>
      </c>
      <c r="AF92" s="17" t="n">
        <f aca="false">IF(E92="USA",Y92/V92,IF(E92="CANADA",Y92/V92,(Y92/V92)/2.20462))</f>
        <v>2.6380961570416</v>
      </c>
      <c r="AG92" s="18" t="n">
        <f aca="false">Y92/W92</f>
        <v>5.81599954973705</v>
      </c>
      <c r="AH92" s="63" t="n">
        <f aca="false">IF(R92&lt;&gt;"",R92,"")</f>
        <v>940.28</v>
      </c>
      <c r="AI92" s="5" t="n">
        <f aca="false">W92</f>
        <v>1616.833</v>
      </c>
      <c r="AJ92" s="64" t="str">
        <f aca="false">IF(Q92&lt;&gt;"",Q92,"")</f>
        <v>61703002-2</v>
      </c>
      <c r="AK92" s="10" t="n">
        <v>73</v>
      </c>
      <c r="AL92" s="1" t="n">
        <f aca="false">AI92/AK92</f>
        <v>22.148397260274</v>
      </c>
      <c r="AM92" s="10" t="n">
        <f aca="false">0</f>
        <v>0</v>
      </c>
      <c r="AN92" s="10" t="n">
        <f aca="false">AK92-AM92</f>
        <v>73</v>
      </c>
      <c r="AO92" s="19" t="n">
        <f aca="false">AN92*AL92</f>
        <v>1616.833</v>
      </c>
      <c r="AP92" s="19" t="str">
        <f aca="false">+J92</f>
        <v>3) STOCK</v>
      </c>
    </row>
    <row r="93" customFormat="false" ht="16.4" hidden="false" customHeight="false" outlineLevel="0" collapsed="false">
      <c r="A93" s="1" t="s">
        <v>42</v>
      </c>
      <c r="B93" s="2" t="n">
        <v>974</v>
      </c>
      <c r="C93" s="54" t="str">
        <f aca="false">VLOOKUP($B93,[1]SKU!$A$2:$H$1048576,2,FALSE())</f>
        <v>CHOCLILLO</v>
      </c>
      <c r="D93" s="3" t="str">
        <f aca="false">VLOOKUP($B93,[1]SKU!$A$2:$H$1048576,3,FALSE())</f>
        <v>VACUNO</v>
      </c>
      <c r="E93" s="3" t="str">
        <f aca="false">VLOOKUP($B93,[1]SKU!$A$2:$H$1048576,4,FALSE())</f>
        <v>BRASIL</v>
      </c>
      <c r="F93" s="3" t="str">
        <f aca="false">VLOOKUP($B93,[1]SKU!$A$2:$H$1048576,5,FALSE())</f>
        <v>FRIBOI</v>
      </c>
      <c r="G93" s="3" t="str">
        <f aca="false">VLOOKUP($B93,[1]SKU!$A$2:$H$1048576,6,FALSE())</f>
        <v>ENFRIADO</v>
      </c>
      <c r="H93" s="55" t="str">
        <f aca="false">VLOOKUP($B93,[1]SKU!$A$2:$H$1048576,7,FALSE())</f>
        <v>V</v>
      </c>
      <c r="I93" s="55" t="str">
        <f aca="false">VLOOKUP($B93,[1]SKU!$A$2:$H$1048576,8,FALSE())</f>
        <v>1PC/B - 8-28B/C</v>
      </c>
      <c r="J93" s="3" t="s">
        <v>44</v>
      </c>
      <c r="K93" s="5" t="n">
        <f aca="false">AO93</f>
        <v>1434.38</v>
      </c>
      <c r="L93" s="6" t="n">
        <f aca="false">+AE93</f>
        <v>5632.72577959815</v>
      </c>
      <c r="M93" s="56" t="n">
        <v>45921</v>
      </c>
      <c r="N93" s="57" t="n">
        <f aca="false">+K93*L93</f>
        <v>8079469.20374</v>
      </c>
      <c r="O93" s="58" t="n">
        <f aca="false">+L93/(1-0.03)</f>
        <v>5806.93379340016</v>
      </c>
      <c r="P93" s="58" t="n">
        <f aca="false">+L93/(1-0.07)</f>
        <v>6056.69438666468</v>
      </c>
      <c r="Q93" s="59" t="s">
        <v>48</v>
      </c>
      <c r="R93" s="1" t="n">
        <v>940.28</v>
      </c>
      <c r="S93" s="60" t="n">
        <v>45839</v>
      </c>
      <c r="T93" s="10" t="n">
        <f aca="false">+AN93</f>
        <v>68</v>
      </c>
      <c r="U93" s="11" t="s">
        <v>49</v>
      </c>
      <c r="V93" s="12" t="n">
        <v>1434.38</v>
      </c>
      <c r="W93" s="12" t="n">
        <f aca="false">IF(E93="canada",V93/2.20462,IF(E93="usa",V93/2.20462,V93))</f>
        <v>1434.38</v>
      </c>
      <c r="X93" s="13" t="n">
        <f aca="false">SUM(W93)/SUM($W$6:$W$13)</f>
        <v>0.0597416553875509</v>
      </c>
      <c r="Y93" s="14" t="n">
        <v>8342.35</v>
      </c>
      <c r="Z93" s="15" t="n">
        <f aca="false">Y93*AH93</f>
        <v>7844144.858</v>
      </c>
      <c r="AA93" s="15" t="n">
        <f aca="false">Z93/W93</f>
        <v>5468.6658054351</v>
      </c>
      <c r="AB93" s="61" t="n">
        <f aca="false">VLOOKUP(_xlfn.CONCAT(D93,E93),[1]INTERNACIÓN!$M$5:$N$1048576,2,FALSE())*Z93</f>
        <v>235324.34574</v>
      </c>
      <c r="AC93" s="62" t="n">
        <f aca="false">Z93+AB93</f>
        <v>8079469.20374</v>
      </c>
      <c r="AD93" s="16" t="str">
        <f aca="false">_xlfn.CONCAT(B93,Q93)</f>
        <v>97461703002-2</v>
      </c>
      <c r="AE93" s="62" t="n">
        <f aca="false">AC93/W93</f>
        <v>5632.72577959815</v>
      </c>
      <c r="AF93" s="17" t="n">
        <f aca="false">IF(E93="USA",Y93/V93,IF(E93="CANADA",Y93/V93,(Y93/V93)/2.20462))</f>
        <v>2.63809507106235</v>
      </c>
      <c r="AG93" s="18" t="n">
        <f aca="false">Y93/W93</f>
        <v>5.81599715556547</v>
      </c>
      <c r="AH93" s="63" t="n">
        <f aca="false">IF(R93&lt;&gt;"",R93,"")</f>
        <v>940.28</v>
      </c>
      <c r="AI93" s="5" t="n">
        <f aca="false">W93</f>
        <v>1434.38</v>
      </c>
      <c r="AJ93" s="64" t="str">
        <f aca="false">IF(Q93&lt;&gt;"",Q93,"")</f>
        <v>61703002-2</v>
      </c>
      <c r="AK93" s="10" t="n">
        <v>68</v>
      </c>
      <c r="AL93" s="1" t="n">
        <f aca="false">AI93/AK93</f>
        <v>21.0938235294118</v>
      </c>
      <c r="AM93" s="10" t="n">
        <f aca="false">0</f>
        <v>0</v>
      </c>
      <c r="AN93" s="10" t="n">
        <f aca="false">AK93-AM93</f>
        <v>68</v>
      </c>
      <c r="AO93" s="19" t="n">
        <f aca="false">AN93*AL93</f>
        <v>1434.38</v>
      </c>
      <c r="AP93" s="19" t="str">
        <f aca="false">+J93</f>
        <v>3) STOCK</v>
      </c>
    </row>
    <row r="94" customFormat="false" ht="16.4" hidden="false" customHeight="false" outlineLevel="0" collapsed="false">
      <c r="A94" s="1" t="s">
        <v>42</v>
      </c>
      <c r="B94" s="2" t="n">
        <v>975</v>
      </c>
      <c r="C94" s="54" t="str">
        <f aca="false">VLOOKUP($B94,[1]SKU!$A$2:$H$1048576,2,FALSE())</f>
        <v>PUNTA PALETA</v>
      </c>
      <c r="D94" s="3" t="str">
        <f aca="false">VLOOKUP($B94,[1]SKU!$A$2:$H$1048576,3,FALSE())</f>
        <v>VACUNO</v>
      </c>
      <c r="E94" s="3" t="str">
        <f aca="false">VLOOKUP($B94,[1]SKU!$A$2:$H$1048576,4,FALSE())</f>
        <v>BRASIL</v>
      </c>
      <c r="F94" s="3" t="str">
        <f aca="false">VLOOKUP($B94,[1]SKU!$A$2:$H$1048576,5,FALSE())</f>
        <v>FRIBOI</v>
      </c>
      <c r="G94" s="3" t="str">
        <f aca="false">VLOOKUP($B94,[1]SKU!$A$2:$H$1048576,6,FALSE())</f>
        <v>ENFRIADO</v>
      </c>
      <c r="H94" s="55" t="str">
        <f aca="false">VLOOKUP($B94,[1]SKU!$A$2:$H$1048576,7,FALSE())</f>
        <v>V</v>
      </c>
      <c r="I94" s="55" t="str">
        <f aca="false">VLOOKUP($B94,[1]SKU!$A$2:$H$1048576,8,FALSE())</f>
        <v>1PC/B - 8-25B/C</v>
      </c>
      <c r="J94" s="3" t="s">
        <v>44</v>
      </c>
      <c r="K94" s="5" t="n">
        <f aca="false">AO94</f>
        <v>1988.546</v>
      </c>
      <c r="L94" s="6" t="n">
        <f aca="false">+AE94</f>
        <v>5632.72681224975</v>
      </c>
      <c r="M94" s="56" t="n">
        <v>45921</v>
      </c>
      <c r="N94" s="57" t="n">
        <f aca="false">+K94*L94</f>
        <v>11200936.371592</v>
      </c>
      <c r="O94" s="58" t="n">
        <f aca="false">+L94/(1-0.03)</f>
        <v>5806.93485798944</v>
      </c>
      <c r="P94" s="58" t="n">
        <f aca="false">+L94/(1-0.07)</f>
        <v>6056.69549704275</v>
      </c>
      <c r="Q94" s="59" t="s">
        <v>48</v>
      </c>
      <c r="R94" s="1" t="n">
        <v>940.28</v>
      </c>
      <c r="S94" s="60" t="n">
        <v>45839</v>
      </c>
      <c r="T94" s="10" t="n">
        <f aca="false">+AN94</f>
        <v>95</v>
      </c>
      <c r="U94" s="11" t="s">
        <v>49</v>
      </c>
      <c r="V94" s="12" t="n">
        <v>1988.546</v>
      </c>
      <c r="W94" s="12" t="n">
        <f aca="false">IF(E94="canada",V94/2.20462,IF(E94="usa",V94/2.20462,V94))</f>
        <v>1988.546</v>
      </c>
      <c r="X94" s="13" t="n">
        <f aca="false">SUM(W94)/SUM($W$6:$W$13)</f>
        <v>0.0828225643513523</v>
      </c>
      <c r="Y94" s="14" t="n">
        <v>11565.38</v>
      </c>
      <c r="Z94" s="15" t="n">
        <f aca="false">Y94*AH94</f>
        <v>10874695.5064</v>
      </c>
      <c r="AA94" s="15" t="n">
        <f aca="false">Z94/W94</f>
        <v>5468.66680800947</v>
      </c>
      <c r="AB94" s="61" t="n">
        <f aca="false">VLOOKUP(_xlfn.CONCAT(D94,E94),[1]INTERNACIÓN!$M$5:$N$1048576,2,FALSE())*Z94</f>
        <v>326240.865192</v>
      </c>
      <c r="AC94" s="62" t="n">
        <f aca="false">Z94+AB94</f>
        <v>11200936.371592</v>
      </c>
      <c r="AD94" s="16" t="str">
        <f aca="false">_xlfn.CONCAT(B94,Q94)</f>
        <v>97561703002-2</v>
      </c>
      <c r="AE94" s="62" t="n">
        <f aca="false">AC94/W94</f>
        <v>5632.72681224975</v>
      </c>
      <c r="AF94" s="17" t="n">
        <f aca="false">IF(E94="USA",Y94/V94,IF(E94="CANADA",Y94/V94,(Y94/V94)/2.20462))</f>
        <v>2.63809555470618</v>
      </c>
      <c r="AG94" s="18" t="n">
        <f aca="false">Y94/W94</f>
        <v>5.81599822181634</v>
      </c>
      <c r="AH94" s="63" t="n">
        <f aca="false">IF(R94&lt;&gt;"",R94,"")</f>
        <v>940.28</v>
      </c>
      <c r="AI94" s="5" t="n">
        <f aca="false">W94</f>
        <v>1988.546</v>
      </c>
      <c r="AJ94" s="64" t="str">
        <f aca="false">IF(Q94&lt;&gt;"",Q94,"")</f>
        <v>61703002-2</v>
      </c>
      <c r="AK94" s="10" t="n">
        <v>95</v>
      </c>
      <c r="AL94" s="1" t="n">
        <f aca="false">AI94/AK94</f>
        <v>20.9320631578947</v>
      </c>
      <c r="AM94" s="10" t="n">
        <f aca="false">0</f>
        <v>0</v>
      </c>
      <c r="AN94" s="10" t="n">
        <f aca="false">AK94-AM94</f>
        <v>95</v>
      </c>
      <c r="AO94" s="19" t="n">
        <f aca="false">AN94*AL94</f>
        <v>1988.546</v>
      </c>
      <c r="AP94" s="19" t="str">
        <f aca="false">+J94</f>
        <v>3) STOCK</v>
      </c>
    </row>
    <row r="95" customFormat="false" ht="16.4" hidden="false" customHeight="false" outlineLevel="0" collapsed="false">
      <c r="A95" s="1" t="s">
        <v>42</v>
      </c>
      <c r="B95" s="2" t="n">
        <v>976</v>
      </c>
      <c r="C95" s="54" t="str">
        <f aca="false">VLOOKUP($B95,[1]SKU!$A$2:$H$1048576,2,FALSE())</f>
        <v>SOBRECOSTILLA</v>
      </c>
      <c r="D95" s="3" t="str">
        <f aca="false">VLOOKUP($B95,[1]SKU!$A$2:$H$1048576,3,FALSE())</f>
        <v>VACUNO</v>
      </c>
      <c r="E95" s="3" t="str">
        <f aca="false">VLOOKUP($B95,[1]SKU!$A$2:$H$1048576,4,FALSE())</f>
        <v>BRASIL</v>
      </c>
      <c r="F95" s="3" t="str">
        <f aca="false">VLOOKUP($B95,[1]SKU!$A$2:$H$1048576,5,FALSE())</f>
        <v>FRIBOI</v>
      </c>
      <c r="G95" s="3" t="str">
        <f aca="false">VLOOKUP($B95,[1]SKU!$A$2:$H$1048576,6,FALSE())</f>
        <v>ENFRIADO</v>
      </c>
      <c r="H95" s="55" t="str">
        <f aca="false">VLOOKUP($B95,[1]SKU!$A$2:$H$1048576,7,FALSE())</f>
        <v>V</v>
      </c>
      <c r="I95" s="55" t="str">
        <f aca="false">VLOOKUP($B95,[1]SKU!$A$2:$H$1048576,8,FALSE())</f>
        <v>1PC/B - 3-20B/C</v>
      </c>
      <c r="J95" s="3" t="s">
        <v>44</v>
      </c>
      <c r="K95" s="5" t="n">
        <f aca="false">AO95</f>
        <v>5231.138</v>
      </c>
      <c r="L95" s="6" t="n">
        <f aca="false">+AE95</f>
        <v>5632.72879211369</v>
      </c>
      <c r="M95" s="56" t="n">
        <v>45921</v>
      </c>
      <c r="N95" s="57" t="n">
        <f aca="false">+K95*L95</f>
        <v>29465581.62812</v>
      </c>
      <c r="O95" s="58" t="n">
        <f aca="false">+L95/(1-0.03)</f>
        <v>5806.93689908627</v>
      </c>
      <c r="P95" s="58" t="n">
        <f aca="false">+L95/(1-0.07)</f>
        <v>6056.69762592869</v>
      </c>
      <c r="Q95" s="59" t="s">
        <v>48</v>
      </c>
      <c r="R95" s="1" t="n">
        <v>940.28</v>
      </c>
      <c r="S95" s="60" t="n">
        <v>45839</v>
      </c>
      <c r="T95" s="10" t="n">
        <f aca="false">+AN95</f>
        <v>273</v>
      </c>
      <c r="U95" s="11" t="s">
        <v>49</v>
      </c>
      <c r="V95" s="12" t="n">
        <v>5231.138</v>
      </c>
      <c r="W95" s="12" t="n">
        <f aca="false">IF(E95="canada",V95/2.20462,IF(E95="usa",V95/2.20462,V95))</f>
        <v>5231.138</v>
      </c>
      <c r="X95" s="13" t="n">
        <f aca="false">SUM(W95)/SUM($W$6:$W$13)</f>
        <v>0.217875907138082</v>
      </c>
      <c r="Y95" s="14" t="n">
        <v>30424.3</v>
      </c>
      <c r="Z95" s="15" t="n">
        <f aca="false">Y95*AH95</f>
        <v>28607360.804</v>
      </c>
      <c r="AA95" s="15" t="n">
        <f aca="false">Z95/W95</f>
        <v>5468.66873020746</v>
      </c>
      <c r="AB95" s="61" t="n">
        <f aca="false">VLOOKUP(_xlfn.CONCAT(D95,E95),[1]INTERNACIÓN!$M$5:$N$1048576,2,FALSE())*Z95</f>
        <v>858220.82412</v>
      </c>
      <c r="AC95" s="62" t="n">
        <f aca="false">Z95+AB95</f>
        <v>29465581.62812</v>
      </c>
      <c r="AD95" s="16" t="str">
        <f aca="false">_xlfn.CONCAT(B95,Q95)</f>
        <v>97661703002-2</v>
      </c>
      <c r="AE95" s="62" t="n">
        <f aca="false">AC95/W95</f>
        <v>5632.72879211369</v>
      </c>
      <c r="AF95" s="17" t="n">
        <f aca="false">IF(E95="USA",Y95/V95,IF(E95="CANADA",Y95/V95,(Y95/V95)/2.20462))</f>
        <v>2.63809648197825</v>
      </c>
      <c r="AG95" s="18" t="n">
        <f aca="false">Y95/W95</f>
        <v>5.81600026609889</v>
      </c>
      <c r="AH95" s="63" t="n">
        <f aca="false">IF(R95&lt;&gt;"",R95,"")</f>
        <v>940.28</v>
      </c>
      <c r="AI95" s="5" t="n">
        <f aca="false">W95</f>
        <v>5231.138</v>
      </c>
      <c r="AJ95" s="64" t="str">
        <f aca="false">IF(Q95&lt;&gt;"",Q95,"")</f>
        <v>61703002-2</v>
      </c>
      <c r="AK95" s="10" t="n">
        <v>273</v>
      </c>
      <c r="AL95" s="1" t="n">
        <f aca="false">AI95/AK95</f>
        <v>19.1616776556777</v>
      </c>
      <c r="AM95" s="10" t="n">
        <f aca="false">0</f>
        <v>0</v>
      </c>
      <c r="AN95" s="10" t="n">
        <f aca="false">AK95-AM95</f>
        <v>273</v>
      </c>
      <c r="AO95" s="19" t="n">
        <f aca="false">AN95*AL95</f>
        <v>5231.138</v>
      </c>
      <c r="AP95" s="19" t="str">
        <f aca="false">+J95</f>
        <v>3) STOCK</v>
      </c>
    </row>
    <row r="96" customFormat="false" ht="16.4" hidden="false" customHeight="false" outlineLevel="0" collapsed="false">
      <c r="A96" s="1" t="s">
        <v>42</v>
      </c>
      <c r="B96" s="2" t="n">
        <v>977</v>
      </c>
      <c r="C96" s="54" t="str">
        <f aca="false">VLOOKUP($B96,[1]SKU!$A$2:$H$1048576,2,FALSE())</f>
        <v>ASADO DEL CARNICERO</v>
      </c>
      <c r="D96" s="3" t="str">
        <f aca="false">VLOOKUP($B96,[1]SKU!$A$2:$H$1048576,3,FALSE())</f>
        <v>VACUNO</v>
      </c>
      <c r="E96" s="3" t="str">
        <f aca="false">VLOOKUP($B96,[1]SKU!$A$2:$H$1048576,4,FALSE())</f>
        <v>BRASIL</v>
      </c>
      <c r="F96" s="3" t="str">
        <f aca="false">VLOOKUP($B96,[1]SKU!$A$2:$H$1048576,5,FALSE())</f>
        <v>FRIBOI</v>
      </c>
      <c r="G96" s="3" t="str">
        <f aca="false">VLOOKUP($B96,[1]SKU!$A$2:$H$1048576,6,FALSE())</f>
        <v>ENFRIADO</v>
      </c>
      <c r="H96" s="55" t="str">
        <f aca="false">VLOOKUP($B96,[1]SKU!$A$2:$H$1048576,7,FALSE())</f>
        <v>V</v>
      </c>
      <c r="I96" s="55" t="str">
        <f aca="false">VLOOKUP($B96,[1]SKU!$A$2:$H$1048576,8,FALSE())</f>
        <v>1PC/B - 6-30B/C</v>
      </c>
      <c r="J96" s="3" t="s">
        <v>44</v>
      </c>
      <c r="K96" s="5" t="n">
        <f aca="false">AO96</f>
        <v>1728.79</v>
      </c>
      <c r="L96" s="6" t="n">
        <f aca="false">+AE96</f>
        <v>5632.72705544109</v>
      </c>
      <c r="M96" s="56" t="n">
        <v>45921</v>
      </c>
      <c r="N96" s="57" t="n">
        <f aca="false">+K96*L96</f>
        <v>9737802.206176</v>
      </c>
      <c r="O96" s="58" t="n">
        <f aca="false">+L96/(1-0.03)</f>
        <v>5806.93510870215</v>
      </c>
      <c r="P96" s="58" t="n">
        <f aca="false">+L96/(1-0.07)</f>
        <v>6056.69575853881</v>
      </c>
      <c r="Q96" s="59" t="s">
        <v>48</v>
      </c>
      <c r="R96" s="1" t="n">
        <v>940.28</v>
      </c>
      <c r="S96" s="60" t="n">
        <v>45839</v>
      </c>
      <c r="T96" s="10" t="n">
        <f aca="false">+AN96</f>
        <v>82</v>
      </c>
      <c r="U96" s="11" t="s">
        <v>49</v>
      </c>
      <c r="V96" s="12" t="n">
        <v>1728.79</v>
      </c>
      <c r="W96" s="12" t="n">
        <f aca="false">IF(E96="canada",V96/2.20462,IF(E96="usa",V96/2.20462,V96))</f>
        <v>1728.79</v>
      </c>
      <c r="X96" s="13" t="n">
        <f aca="false">SUM(W96)/SUM($W$6:$W$13)</f>
        <v>0.072003776138432</v>
      </c>
      <c r="Y96" s="14" t="n">
        <v>10054.64</v>
      </c>
      <c r="Z96" s="15" t="n">
        <f aca="false">Y96*AH96</f>
        <v>9454176.8992</v>
      </c>
      <c r="AA96" s="15" t="n">
        <f aca="false">Z96/W96</f>
        <v>5468.66704411756</v>
      </c>
      <c r="AB96" s="61" t="n">
        <f aca="false">VLOOKUP(_xlfn.CONCAT(D96,E96),[1]INTERNACIÓN!$M$5:$N$1048576,2,FALSE())*Z96</f>
        <v>283625.306976</v>
      </c>
      <c r="AC96" s="62" t="n">
        <f aca="false">Z96+AB96</f>
        <v>9737802.206176</v>
      </c>
      <c r="AD96" s="16" t="str">
        <f aca="false">_xlfn.CONCAT(B96,Q96)</f>
        <v>97761703002-2</v>
      </c>
      <c r="AE96" s="62" t="n">
        <f aca="false">AC96/W96</f>
        <v>5632.72705544109</v>
      </c>
      <c r="AF96" s="17" t="n">
        <f aca="false">IF(E96="USA",Y96/V96,IF(E96="CANADA",Y96/V96,(Y96/V96)/2.20462))</f>
        <v>2.63809566860519</v>
      </c>
      <c r="AG96" s="18" t="n">
        <f aca="false">Y96/W96</f>
        <v>5.81599847292037</v>
      </c>
      <c r="AH96" s="63" t="n">
        <f aca="false">IF(R96&lt;&gt;"",R96,"")</f>
        <v>940.28</v>
      </c>
      <c r="AI96" s="5" t="n">
        <f aca="false">W96</f>
        <v>1728.79</v>
      </c>
      <c r="AJ96" s="64" t="str">
        <f aca="false">IF(Q96&lt;&gt;"",Q96,"")</f>
        <v>61703002-2</v>
      </c>
      <c r="AK96" s="10" t="n">
        <v>82</v>
      </c>
      <c r="AL96" s="1" t="n">
        <f aca="false">AI96/AK96</f>
        <v>21.0828048780488</v>
      </c>
      <c r="AM96" s="10" t="n">
        <f aca="false">0</f>
        <v>0</v>
      </c>
      <c r="AN96" s="10" t="n">
        <f aca="false">AK96-AM96</f>
        <v>82</v>
      </c>
      <c r="AO96" s="19" t="n">
        <f aca="false">AN96*AL96</f>
        <v>1728.79</v>
      </c>
      <c r="AP96" s="19" t="str">
        <f aca="false">+J96</f>
        <v>3) STOCK</v>
      </c>
    </row>
    <row r="97" customFormat="false" ht="16.4" hidden="false" customHeight="false" outlineLevel="0" collapsed="false">
      <c r="A97" s="1" t="s">
        <v>42</v>
      </c>
      <c r="B97" s="2" t="n">
        <v>355789</v>
      </c>
      <c r="C97" s="54" t="str">
        <f aca="false">VLOOKUP($B97,[1]SKU!$A$2:$H$1048576,2,FALSE())</f>
        <v>LOMO VETADO</v>
      </c>
      <c r="D97" s="3" t="str">
        <f aca="false">VLOOKUP($B97,[1]SKU!$A$2:$H$1048576,3,FALSE())</f>
        <v>VACUNO</v>
      </c>
      <c r="E97" s="3" t="str">
        <f aca="false">VLOOKUP($B97,[1]SKU!$A$2:$H$1048576,4,FALSE())</f>
        <v>BRASIL</v>
      </c>
      <c r="F97" s="3" t="str">
        <f aca="false">VLOOKUP($B97,[1]SKU!$A$2:$H$1048576,5,FALSE())</f>
        <v>FRIBOI</v>
      </c>
      <c r="G97" s="3" t="str">
        <f aca="false">VLOOKUP($B97,[1]SKU!$A$2:$H$1048576,6,FALSE())</f>
        <v>ENFRIADO</v>
      </c>
      <c r="H97" s="55" t="str">
        <f aca="false">VLOOKUP($B97,[1]SKU!$A$2:$H$1048576,7,FALSE())</f>
        <v>V</v>
      </c>
      <c r="I97" s="55" t="str">
        <f aca="false">VLOOKUP($B97,[1]SKU!$A$2:$H$1048576,8,FALSE())</f>
        <v>1PC/B - 5-20B/C</v>
      </c>
      <c r="J97" s="3" t="s">
        <v>44</v>
      </c>
      <c r="K97" s="5" t="n">
        <f aca="false">AO97</f>
        <v>2805.36</v>
      </c>
      <c r="L97" s="6" t="n">
        <f aca="false">+AE97</f>
        <v>5632.72723634329</v>
      </c>
      <c r="M97" s="56" t="n">
        <v>45921</v>
      </c>
      <c r="N97" s="57" t="n">
        <f aca="false">+K97*L97</f>
        <v>15801827.679748</v>
      </c>
      <c r="O97" s="58" t="n">
        <f aca="false">+L97/(1-0.03)</f>
        <v>5806.93529519926</v>
      </c>
      <c r="P97" s="58" t="n">
        <f aca="false">+L97/(1-0.07)</f>
        <v>6056.6959530573</v>
      </c>
      <c r="Q97" s="59" t="s">
        <v>48</v>
      </c>
      <c r="R97" s="1" t="n">
        <v>940.28</v>
      </c>
      <c r="S97" s="60" t="n">
        <v>45839</v>
      </c>
      <c r="T97" s="10" t="n">
        <f aca="false">+AN97</f>
        <v>138</v>
      </c>
      <c r="U97" s="11" t="s">
        <v>49</v>
      </c>
      <c r="V97" s="12" t="n">
        <v>2805.36</v>
      </c>
      <c r="W97" s="12" t="n">
        <f aca="false">IF(E97="canada",V97/2.20462,IF(E97="usa",V97/2.20462,V97))</f>
        <v>2805.36</v>
      </c>
      <c r="X97" s="13" t="n">
        <f aca="false">SUM(W97)/SUM($W$6:$W$13)</f>
        <v>0.116842712780448</v>
      </c>
      <c r="Y97" s="14" t="n">
        <v>16315.97</v>
      </c>
      <c r="Z97" s="15" t="n">
        <f aca="false">Y97*AH97</f>
        <v>15341580.2716</v>
      </c>
      <c r="AA97" s="15" t="n">
        <f aca="false">Z97/W97</f>
        <v>5468.66721975076</v>
      </c>
      <c r="AB97" s="61" t="n">
        <f aca="false">VLOOKUP(_xlfn.CONCAT(D97,E97),[1]INTERNACIÓN!$M$5:$N$1048576,2,FALSE())*Z97</f>
        <v>460247.408148</v>
      </c>
      <c r="AC97" s="62" t="n">
        <f aca="false">Z97+AB97</f>
        <v>15801827.679748</v>
      </c>
      <c r="AD97" s="16" t="str">
        <f aca="false">_xlfn.CONCAT(B97,Q97)</f>
        <v>35578961703002-2</v>
      </c>
      <c r="AE97" s="62" t="n">
        <f aca="false">AC97/W97</f>
        <v>5632.72723634329</v>
      </c>
      <c r="AF97" s="17" t="n">
        <f aca="false">IF(E97="USA",Y97/V97,IF(E97="CANADA",Y97/V97,(Y97/V97)/2.20462))</f>
        <v>2.63809575333099</v>
      </c>
      <c r="AG97" s="18" t="n">
        <f aca="false">Y97/W97</f>
        <v>5.81599865970856</v>
      </c>
      <c r="AH97" s="63" t="n">
        <f aca="false">IF(R97&lt;&gt;"",R97,"")</f>
        <v>940.28</v>
      </c>
      <c r="AI97" s="1" t="n">
        <f aca="false">W97</f>
        <v>2805.36</v>
      </c>
      <c r="AJ97" s="64" t="str">
        <f aca="false">IF(Q97&lt;&gt;"",Q97,"")</f>
        <v>61703002-2</v>
      </c>
      <c r="AK97" s="10" t="n">
        <v>138</v>
      </c>
      <c r="AL97" s="1" t="n">
        <f aca="false">AI97/AK97</f>
        <v>20.3286956521739</v>
      </c>
      <c r="AM97" s="10" t="n">
        <f aca="false">0</f>
        <v>0</v>
      </c>
      <c r="AN97" s="10" t="n">
        <f aca="false">AK97-AM97</f>
        <v>138</v>
      </c>
      <c r="AO97" s="19" t="n">
        <f aca="false">AN97*AL97</f>
        <v>2805.36</v>
      </c>
      <c r="AP97" s="19" t="str">
        <f aca="false">+J97</f>
        <v>3) STOCK</v>
      </c>
    </row>
    <row r="98" customFormat="false" ht="16.4" hidden="false" customHeight="false" outlineLevel="0" collapsed="false">
      <c r="A98" s="1" t="s">
        <v>42</v>
      </c>
      <c r="B98" s="2" t="s">
        <v>50</v>
      </c>
      <c r="C98" s="54" t="str">
        <f aca="false">VLOOKUP($B98,[1]SKU!$A$2:$H$1048576,2,FALSE())</f>
        <v>COSTILLAR IWP</v>
      </c>
      <c r="D98" s="3" t="str">
        <f aca="false">VLOOKUP($B98,[1]SKU!$A$2:$H$1048576,3,FALSE())</f>
        <v>CERDO</v>
      </c>
      <c r="E98" s="3" t="str">
        <f aca="false">VLOOKUP($B98,[1]SKU!$A$2:$H$1048576,4,FALSE())</f>
        <v>BRASIL</v>
      </c>
      <c r="F98" s="3" t="str">
        <f aca="false">VLOOKUP($B98,[1]SKU!$A$2:$H$1048576,5,FALSE())</f>
        <v>SEARA</v>
      </c>
      <c r="G98" s="3" t="str">
        <f aca="false">VLOOKUP($B98,[1]SKU!$A$2:$H$1048576,6,FALSE())</f>
        <v>CONGELADO</v>
      </c>
      <c r="H98" s="55" t="str">
        <f aca="false">VLOOKUP($B98,[1]SKU!$A$2:$H$1048576,7,FALSE())</f>
        <v>-</v>
      </c>
      <c r="I98" s="55" t="str">
        <f aca="false">VLOOKUP($B98,[1]SKU!$A$2:$H$1048576,8,FALSE())</f>
        <v>1PC/B - 9-10B/C</v>
      </c>
      <c r="J98" s="3" t="s">
        <v>44</v>
      </c>
      <c r="K98" s="5" t="n">
        <f aca="false">AO98</f>
        <v>24451.08</v>
      </c>
      <c r="L98" s="6" t="n">
        <f aca="false">+AE98</f>
        <v>3227.04080002487</v>
      </c>
      <c r="M98" s="56" t="n">
        <v>46554</v>
      </c>
      <c r="N98" s="57" t="n">
        <f aca="false">+K98*L98</f>
        <v>78904632.764672</v>
      </c>
      <c r="O98" s="58" t="n">
        <f aca="false">+L98/(1-0.03)</f>
        <v>3326.84618559265</v>
      </c>
      <c r="P98" s="58" t="n">
        <f aca="false">+L98/(1-0.07)</f>
        <v>3469.93634411276</v>
      </c>
      <c r="Q98" s="59" t="n">
        <v>1265386</v>
      </c>
      <c r="R98" s="1" t="n">
        <v>940.28</v>
      </c>
      <c r="S98" s="60" t="n">
        <v>45839</v>
      </c>
      <c r="T98" s="10" t="n">
        <f aca="false">+AN98</f>
        <v>1365</v>
      </c>
      <c r="V98" s="12" t="n">
        <v>24451.08</v>
      </c>
      <c r="W98" s="12" t="n">
        <f aca="false">IF(E98="canada",V98/2.20462,IF(E98="usa",V98/2.20462,V98))</f>
        <v>24451.08</v>
      </c>
      <c r="X98" s="13" t="n">
        <f aca="false">W98/SUM($W$14)</f>
        <v>1</v>
      </c>
      <c r="Y98" s="14" t="n">
        <v>80688.56</v>
      </c>
      <c r="Z98" s="15" t="n">
        <f aca="false">Y98*AH98</f>
        <v>75869839.1968</v>
      </c>
      <c r="AA98" s="15" t="n">
        <f aca="false">Z98/W98</f>
        <v>3102.92384617776</v>
      </c>
      <c r="AB98" s="61" t="n">
        <f aca="false">VLOOKUP(_xlfn.CONCAT(D98,E98),[1]INTERNACIÓN!$M$5:$N$1048576,2,FALSE())*Z98</f>
        <v>3034793.567872</v>
      </c>
      <c r="AC98" s="62" t="n">
        <f aca="false">Z98+AB98</f>
        <v>78904632.764672</v>
      </c>
      <c r="AD98" s="16" t="str">
        <f aca="false">_xlfn.CONCAT(B98,Q98)</f>
        <v>SPA-281265386</v>
      </c>
      <c r="AE98" s="62" t="n">
        <f aca="false">AC98/W98</f>
        <v>3227.04080002487</v>
      </c>
      <c r="AF98" s="17" t="n">
        <f aca="false">IF(E98="USA",Y98/V98,IF(E98="CANADA",Y98/V98,(Y98/V98)/2.20462))</f>
        <v>1.49685652693346</v>
      </c>
      <c r="AG98" s="18" t="n">
        <f aca="false">Y98/W98</f>
        <v>3.29999983640804</v>
      </c>
      <c r="AH98" s="63" t="n">
        <f aca="false">IF(R98&lt;&gt;"",R98,"")</f>
        <v>940.28</v>
      </c>
      <c r="AI98" s="1" t="n">
        <f aca="false">W98</f>
        <v>24451.08</v>
      </c>
      <c r="AJ98" s="64" t="n">
        <f aca="false">IF(Q98&lt;&gt;"",Q98,"")</f>
        <v>1265386</v>
      </c>
      <c r="AK98" s="10" t="n">
        <v>1365</v>
      </c>
      <c r="AL98" s="1" t="n">
        <f aca="false">AI98/AK98</f>
        <v>17.9128791208791</v>
      </c>
      <c r="AM98" s="10" t="n">
        <f aca="false">0</f>
        <v>0</v>
      </c>
      <c r="AN98" s="10" t="n">
        <f aca="false">AK98-AM98</f>
        <v>1365</v>
      </c>
      <c r="AO98" s="19" t="n">
        <f aca="false">AN98*AL98</f>
        <v>24451.08</v>
      </c>
      <c r="AP98" s="19" t="str">
        <f aca="false">+J98</f>
        <v>3) STOCK</v>
      </c>
    </row>
    <row r="99" customFormat="false" ht="16.4" hidden="false" customHeight="false" outlineLevel="0" collapsed="false">
      <c r="A99" s="1" t="s">
        <v>42</v>
      </c>
      <c r="B99" s="2" t="s">
        <v>51</v>
      </c>
      <c r="C99" s="54" t="str">
        <f aca="false">VLOOKUP($B99,[1]SKU!$A$2:$H$1048576,2,FALSE())</f>
        <v>PUNTA DE GANSO</v>
      </c>
      <c r="D99" s="3" t="str">
        <f aca="false">VLOOKUP($B99,[1]SKU!$A$2:$H$1048576,3,FALSE())</f>
        <v>VACUNO</v>
      </c>
      <c r="E99" s="3" t="str">
        <f aca="false">VLOOKUP($B99,[1]SKU!$A$2:$H$1048576,4,FALSE())</f>
        <v>CANADA</v>
      </c>
      <c r="F99" s="3" t="str">
        <f aca="false">VLOOKUP($B99,[1]SKU!$A$2:$H$1048576,5,FALSE())</f>
        <v>BLUE RIBBON</v>
      </c>
      <c r="G99" s="3" t="str">
        <f aca="false">VLOOKUP($B99,[1]SKU!$A$2:$H$1048576,6,FALSE())</f>
        <v>ENFRIADO</v>
      </c>
      <c r="H99" s="55" t="str">
        <f aca="false">VLOOKUP($B99,[1]SKU!$A$2:$H$1048576,7,FALSE())</f>
        <v>AAA</v>
      </c>
      <c r="I99" s="55" t="str">
        <f aca="false">VLOOKUP($B99,[1]SKU!$A$2:$H$1048576,8,FALSE())</f>
        <v>1PC/B - 10B/C</v>
      </c>
      <c r="J99" s="3" t="s">
        <v>44</v>
      </c>
      <c r="K99" s="5" t="n">
        <f aca="false">AO99</f>
        <v>482.52</v>
      </c>
      <c r="L99" s="6" t="n">
        <f aca="false">+AE99</f>
        <v>15475.0874119208</v>
      </c>
      <c r="M99" s="56" t="n">
        <v>45923</v>
      </c>
      <c r="N99" s="57" t="n">
        <f aca="false">+K99*L99</f>
        <v>7467039.178</v>
      </c>
      <c r="O99" s="58" t="n">
        <f aca="false">+L99/(1-0.03)</f>
        <v>15953.6983628049</v>
      </c>
      <c r="P99" s="58" t="n">
        <f aca="false">+L99/(1-0.07)</f>
        <v>16639.8789375492</v>
      </c>
      <c r="Q99" s="59" t="n">
        <v>9091712385</v>
      </c>
      <c r="R99" s="65" t="n">
        <v>940</v>
      </c>
      <c r="S99" s="60" t="n">
        <v>45839</v>
      </c>
      <c r="T99" s="10" t="n">
        <f aca="false">+AN99</f>
        <v>26</v>
      </c>
      <c r="V99" s="12" t="n">
        <v>482.52</v>
      </c>
      <c r="W99" s="12" t="n">
        <v>482.52</v>
      </c>
      <c r="X99" s="13" t="n">
        <f aca="false">SUM(W99)/SUM($W$15:$W$20)</f>
        <v>0.184142636889588</v>
      </c>
      <c r="Y99" s="14" t="n">
        <v>7712.29</v>
      </c>
      <c r="Z99" s="15" t="n">
        <f aca="false">Y99*AH99</f>
        <v>7249552.6</v>
      </c>
      <c r="AA99" s="15" t="n">
        <f aca="false">Z99/W99</f>
        <v>15024.3567106027</v>
      </c>
      <c r="AB99" s="61" t="n">
        <f aca="false">VLOOKUP(_xlfn.CONCAT(D99,E99),[1]INTERNACIÓN!$M$5:$N$1048576,2,FALSE())*Z99</f>
        <v>217486.578</v>
      </c>
      <c r="AC99" s="62" t="n">
        <f aca="false">Z99+AB99</f>
        <v>7467039.178</v>
      </c>
      <c r="AD99" s="16" t="str">
        <f aca="false">_xlfn.CONCAT(B99,Q99)</f>
        <v>C4807AWFR9091712385</v>
      </c>
      <c r="AE99" s="62" t="n">
        <f aca="false">AC99/W99</f>
        <v>15475.0874119208</v>
      </c>
      <c r="AF99" s="17" t="n">
        <f aca="false">IF(E99="USA",Y99/V99,IF(E99="CANADA",Y99/V99,(Y99/V99)/2.20462))</f>
        <v>15.9833582027688</v>
      </c>
      <c r="AG99" s="18" t="n">
        <f aca="false">Y99/W99</f>
        <v>15.9833582027688</v>
      </c>
      <c r="AH99" s="63" t="n">
        <f aca="false">IF(R99&lt;&gt;"",R99,"")</f>
        <v>940</v>
      </c>
      <c r="AI99" s="5" t="n">
        <f aca="false">W99</f>
        <v>482.52</v>
      </c>
      <c r="AJ99" s="64" t="n">
        <f aca="false">IF(Q99&lt;&gt;"",Q99,"")</f>
        <v>9091712385</v>
      </c>
      <c r="AK99" s="10" t="n">
        <v>26</v>
      </c>
      <c r="AL99" s="1" t="n">
        <f aca="false">AI99/AK99</f>
        <v>18.5584615384615</v>
      </c>
      <c r="AM99" s="10" t="n">
        <f aca="false">0</f>
        <v>0</v>
      </c>
      <c r="AN99" s="10" t="n">
        <f aca="false">AK99-AM99</f>
        <v>26</v>
      </c>
      <c r="AO99" s="19" t="n">
        <f aca="false">AN99*AL99</f>
        <v>482.52</v>
      </c>
      <c r="AP99" s="19" t="str">
        <f aca="false">+J99</f>
        <v>3) STOCK</v>
      </c>
    </row>
    <row r="100" customFormat="false" ht="16.4" hidden="false" customHeight="false" outlineLevel="0" collapsed="false">
      <c r="A100" s="1" t="s">
        <v>42</v>
      </c>
      <c r="B100" s="2" t="s">
        <v>52</v>
      </c>
      <c r="C100" s="54" t="str">
        <f aca="false">VLOOKUP($B100,[1]SKU!$A$2:$H$1048576,2,FALSE())</f>
        <v>PUNTA PALETA</v>
      </c>
      <c r="D100" s="3" t="str">
        <f aca="false">VLOOKUP($B100,[1]SKU!$A$2:$H$1048576,3,FALSE())</f>
        <v>VACUNO</v>
      </c>
      <c r="E100" s="3" t="str">
        <f aca="false">VLOOKUP($B100,[1]SKU!$A$2:$H$1048576,4,FALSE())</f>
        <v>CANADA</v>
      </c>
      <c r="F100" s="3" t="str">
        <f aca="false">VLOOKUP($B100,[1]SKU!$A$2:$H$1048576,5,FALSE())</f>
        <v>BLUE RIBBON</v>
      </c>
      <c r="G100" s="3" t="str">
        <f aca="false">VLOOKUP($B100,[1]SKU!$A$2:$H$1048576,6,FALSE())</f>
        <v>ENFRIADO</v>
      </c>
      <c r="H100" s="55" t="str">
        <f aca="false">VLOOKUP($B100,[1]SKU!$A$2:$H$1048576,7,FALSE())</f>
        <v>AAA</v>
      </c>
      <c r="I100" s="55" t="str">
        <f aca="false">VLOOKUP($B100,[1]SKU!$A$2:$H$1048576,8,FALSE())</f>
        <v>4PC/B - 12B/C</v>
      </c>
      <c r="J100" s="3" t="s">
        <v>44</v>
      </c>
      <c r="K100" s="5" t="n">
        <f aca="false">AO100</f>
        <v>274.35</v>
      </c>
      <c r="L100" s="6" t="n">
        <f aca="false">+AE100</f>
        <v>17289.4016694004</v>
      </c>
      <c r="M100" s="56" t="n">
        <v>45923</v>
      </c>
      <c r="N100" s="57" t="n">
        <f aca="false">+K100*L100</f>
        <v>4743347.348</v>
      </c>
      <c r="O100" s="58" t="n">
        <f aca="false">+L100/(1-0.03)</f>
        <v>17824.1254323715</v>
      </c>
      <c r="P100" s="58" t="n">
        <f aca="false">+L100/(1-0.07)</f>
        <v>18590.7544832262</v>
      </c>
      <c r="Q100" s="59" t="n">
        <v>9091712385</v>
      </c>
      <c r="R100" s="65" t="n">
        <v>940</v>
      </c>
      <c r="S100" s="60" t="n">
        <v>45839</v>
      </c>
      <c r="T100" s="10" t="n">
        <f aca="false">+AN100</f>
        <v>14</v>
      </c>
      <c r="V100" s="12" t="n">
        <v>274.35</v>
      </c>
      <c r="W100" s="12" t="n">
        <v>274.35</v>
      </c>
      <c r="X100" s="13" t="n">
        <f aca="false">SUM(W100)/SUM($W$15:$W$20)</f>
        <v>0.104699354287197</v>
      </c>
      <c r="Y100" s="14" t="n">
        <v>4899.14</v>
      </c>
      <c r="Z100" s="15" t="n">
        <f aca="false">Y100*AH100</f>
        <v>4605191.6</v>
      </c>
      <c r="AA100" s="15" t="n">
        <f aca="false">Z100/W100</f>
        <v>16785.8268634955</v>
      </c>
      <c r="AB100" s="61" t="n">
        <f aca="false">VLOOKUP(_xlfn.CONCAT(D100,E100),[1]INTERNACIÓN!$M$5:$N$1048576,2,FALSE())*Z100</f>
        <v>138155.748</v>
      </c>
      <c r="AC100" s="62" t="n">
        <f aca="false">Z100+AB100</f>
        <v>4743347.348</v>
      </c>
      <c r="AD100" s="16" t="str">
        <f aca="false">_xlfn.CONCAT(B100,Q100)</f>
        <v>C1807AWFR9091712385</v>
      </c>
      <c r="AE100" s="62" t="n">
        <f aca="false">AC100/W100</f>
        <v>17289.4016694004</v>
      </c>
      <c r="AF100" s="17" t="n">
        <f aca="false">IF(E100="USA",Y100/V100,IF(E100="CANADA",Y100/V100,(Y100/V100)/2.20462))</f>
        <v>17.8572626207399</v>
      </c>
      <c r="AG100" s="18" t="n">
        <f aca="false">Y100/W100</f>
        <v>17.8572626207399</v>
      </c>
      <c r="AH100" s="63" t="n">
        <f aca="false">IF(R100&lt;&gt;"",R100,"")</f>
        <v>940</v>
      </c>
      <c r="AI100" s="5" t="n">
        <f aca="false">W100</f>
        <v>274.35</v>
      </c>
      <c r="AJ100" s="64" t="n">
        <f aca="false">IF(Q100&lt;&gt;"",Q100,"")</f>
        <v>9091712385</v>
      </c>
      <c r="AK100" s="10" t="n">
        <v>14</v>
      </c>
      <c r="AL100" s="1" t="n">
        <f aca="false">AI100/AK100</f>
        <v>19.5964285714286</v>
      </c>
      <c r="AM100" s="10" t="n">
        <f aca="false">0</f>
        <v>0</v>
      </c>
      <c r="AN100" s="10" t="n">
        <f aca="false">AK100-AM100</f>
        <v>14</v>
      </c>
      <c r="AO100" s="19" t="n">
        <f aca="false">AN100*AL100</f>
        <v>274.35</v>
      </c>
      <c r="AP100" s="19" t="str">
        <f aca="false">+J100</f>
        <v>3) STOCK</v>
      </c>
    </row>
    <row r="101" customFormat="false" ht="16.4" hidden="false" customHeight="false" outlineLevel="0" collapsed="false">
      <c r="A101" s="1" t="s">
        <v>42</v>
      </c>
      <c r="B101" s="2" t="s">
        <v>53</v>
      </c>
      <c r="C101" s="54" t="str">
        <f aca="false">VLOOKUP($B101,[1]SKU!$A$2:$H$1048576,2,FALSE())</f>
        <v>PALANCA</v>
      </c>
      <c r="D101" s="3" t="str">
        <f aca="false">VLOOKUP($B101,[1]SKU!$A$2:$H$1048576,3,FALSE())</f>
        <v>VACUNO</v>
      </c>
      <c r="E101" s="3" t="str">
        <f aca="false">VLOOKUP($B101,[1]SKU!$A$2:$H$1048576,4,FALSE())</f>
        <v>CANADA</v>
      </c>
      <c r="F101" s="3" t="str">
        <f aca="false">VLOOKUP($B101,[1]SKU!$A$2:$H$1048576,5,FALSE())</f>
        <v>BLUE RIBBON</v>
      </c>
      <c r="G101" s="3" t="str">
        <f aca="false">VLOOKUP($B101,[1]SKU!$A$2:$H$1048576,6,FALSE())</f>
        <v>ENFRIADO</v>
      </c>
      <c r="H101" s="55" t="str">
        <f aca="false">VLOOKUP($B101,[1]SKU!$A$2:$H$1048576,7,FALSE())</f>
        <v>AAA</v>
      </c>
      <c r="I101" s="55" t="str">
        <f aca="false">VLOOKUP($B101,[1]SKU!$A$2:$H$1048576,8,FALSE())</f>
        <v>1PC/B - 18B/C</v>
      </c>
      <c r="J101" s="3" t="s">
        <v>44</v>
      </c>
      <c r="K101" s="5" t="n">
        <f aca="false">AO101</f>
        <v>252.03</v>
      </c>
      <c r="L101" s="6" t="n">
        <f aca="false">+AE101</f>
        <v>17823.0165218426</v>
      </c>
      <c r="M101" s="56" t="n">
        <v>45923</v>
      </c>
      <c r="N101" s="57" t="n">
        <f aca="false">+K101*L101</f>
        <v>4491934.854</v>
      </c>
      <c r="O101" s="58" t="n">
        <f aca="false">+L101/(1-0.03)</f>
        <v>18374.2438369512</v>
      </c>
      <c r="P101" s="58" t="n">
        <f aca="false">+L101/(1-0.07)</f>
        <v>19164.5338944544</v>
      </c>
      <c r="Q101" s="59" t="n">
        <v>9091712385</v>
      </c>
      <c r="R101" s="65" t="n">
        <v>940</v>
      </c>
      <c r="S101" s="60" t="n">
        <v>45839</v>
      </c>
      <c r="T101" s="10" t="n">
        <f aca="false">+AN101</f>
        <v>12</v>
      </c>
      <c r="V101" s="12" t="n">
        <v>252.03</v>
      </c>
      <c r="W101" s="12" t="n">
        <v>252.03</v>
      </c>
      <c r="X101" s="13" t="n">
        <f aca="false">SUM(W101)/SUM($W$15:$W$20)</f>
        <v>0.0961814407180693</v>
      </c>
      <c r="Y101" s="14" t="n">
        <v>4639.47</v>
      </c>
      <c r="Z101" s="15" t="n">
        <f aca="false">Y101*AH101</f>
        <v>4361101.8</v>
      </c>
      <c r="AA101" s="15" t="n">
        <f aca="false">Z101/W101</f>
        <v>17303.8995357696</v>
      </c>
      <c r="AB101" s="61" t="n">
        <f aca="false">VLOOKUP(_xlfn.CONCAT(D101,E101),[1]INTERNACIÓN!$M$5:$N$1048576,2,FALSE())*Z101</f>
        <v>130833.054</v>
      </c>
      <c r="AC101" s="62" t="n">
        <f aca="false">Z101+AB101</f>
        <v>4491934.854</v>
      </c>
      <c r="AD101" s="16" t="str">
        <f aca="false">_xlfn.CONCAT(B101,Q101)</f>
        <v>C5167AWFR9091712385</v>
      </c>
      <c r="AE101" s="62" t="n">
        <f aca="false">AC101/W101</f>
        <v>17823.0165218426</v>
      </c>
      <c r="AF101" s="17" t="n">
        <f aca="false">IF(E101="USA",Y101/V101,IF(E101="CANADA",Y101/V101,(Y101/V101)/2.20462))</f>
        <v>18.408403761457</v>
      </c>
      <c r="AG101" s="18" t="n">
        <f aca="false">Y101/W101</f>
        <v>18.408403761457</v>
      </c>
      <c r="AH101" s="63" t="n">
        <f aca="false">IF(R101&lt;&gt;"",R101,"")</f>
        <v>940</v>
      </c>
      <c r="AI101" s="5" t="n">
        <f aca="false">W101</f>
        <v>252.03</v>
      </c>
      <c r="AJ101" s="64" t="n">
        <f aca="false">IF(Q101&lt;&gt;"",Q101,"")</f>
        <v>9091712385</v>
      </c>
      <c r="AK101" s="10" t="n">
        <v>12</v>
      </c>
      <c r="AL101" s="1" t="n">
        <f aca="false">AI101/AK101</f>
        <v>21.0025</v>
      </c>
      <c r="AM101" s="10" t="n">
        <f aca="false">0</f>
        <v>0</v>
      </c>
      <c r="AN101" s="10" t="n">
        <f aca="false">AK101-AM101</f>
        <v>12</v>
      </c>
      <c r="AO101" s="19" t="n">
        <f aca="false">AN101*AL101</f>
        <v>252.03</v>
      </c>
      <c r="AP101" s="19" t="str">
        <f aca="false">+J101</f>
        <v>3) STOCK</v>
      </c>
    </row>
    <row r="102" customFormat="false" ht="16.4" hidden="false" customHeight="false" outlineLevel="0" collapsed="false">
      <c r="A102" s="1" t="s">
        <v>42</v>
      </c>
      <c r="B102" s="2" t="s">
        <v>54</v>
      </c>
      <c r="C102" s="54" t="str">
        <f aca="false">VLOOKUP($B102,[1]SKU!$A$2:$H$1048576,2,FALSE())</f>
        <v>PUNTA PICANA</v>
      </c>
      <c r="D102" s="3" t="str">
        <f aca="false">VLOOKUP($B102,[1]SKU!$A$2:$H$1048576,3,FALSE())</f>
        <v>VACUNO</v>
      </c>
      <c r="E102" s="3" t="str">
        <f aca="false">VLOOKUP($B102,[1]SKU!$A$2:$H$1048576,4,FALSE())</f>
        <v>CANADA</v>
      </c>
      <c r="F102" s="3" t="str">
        <f aca="false">VLOOKUP($B102,[1]SKU!$A$2:$H$1048576,5,FALSE())</f>
        <v>BLUE RIBBON</v>
      </c>
      <c r="G102" s="3" t="str">
        <f aca="false">VLOOKUP($B102,[1]SKU!$A$2:$H$1048576,6,FALSE())</f>
        <v>ENFRIADO</v>
      </c>
      <c r="H102" s="55" t="str">
        <f aca="false">VLOOKUP($B102,[1]SKU!$A$2:$H$1048576,7,FALSE())</f>
        <v>AAA</v>
      </c>
      <c r="I102" s="55" t="str">
        <f aca="false">VLOOKUP($B102,[1]SKU!$A$2:$H$1048576,8,FALSE())</f>
        <v>1PC/B - 10B/C</v>
      </c>
      <c r="J102" s="3" t="s">
        <v>44</v>
      </c>
      <c r="K102" s="5" t="n">
        <f aca="false">AO102</f>
        <v>487</v>
      </c>
      <c r="L102" s="6" t="n">
        <f aca="false">+AE102</f>
        <v>11526.2718932238</v>
      </c>
      <c r="M102" s="56" t="n">
        <v>45923</v>
      </c>
      <c r="N102" s="57" t="n">
        <f aca="false">+K102*L102</f>
        <v>5613294.412</v>
      </c>
      <c r="O102" s="58" t="n">
        <f aca="false">+L102/(1-0.03)</f>
        <v>11882.7545290967</v>
      </c>
      <c r="P102" s="58" t="n">
        <f aca="false">+L102/(1-0.07)</f>
        <v>12393.840745402</v>
      </c>
      <c r="Q102" s="59" t="n">
        <v>9091712385</v>
      </c>
      <c r="R102" s="65" t="n">
        <v>940</v>
      </c>
      <c r="S102" s="60" t="n">
        <v>45839</v>
      </c>
      <c r="T102" s="10" t="n">
        <f aca="false">+AN102</f>
        <v>24</v>
      </c>
      <c r="V102" s="12" t="n">
        <v>487</v>
      </c>
      <c r="W102" s="12" t="n">
        <v>487</v>
      </c>
      <c r="X102" s="13" t="n">
        <f aca="false">SUM(W102)/SUM($W$15:$W$20)</f>
        <v>0.185852325634646</v>
      </c>
      <c r="Y102" s="14" t="n">
        <v>5797.66</v>
      </c>
      <c r="Z102" s="15" t="n">
        <f aca="false">Y102*AH102</f>
        <v>5449800.4</v>
      </c>
      <c r="AA102" s="15" t="n">
        <f aca="false">Z102/W102</f>
        <v>11190.5552361396</v>
      </c>
      <c r="AB102" s="61" t="n">
        <f aca="false">VLOOKUP(_xlfn.CONCAT(D102,E102),[1]INTERNACIÓN!$M$5:$N$1048576,2,FALSE())*Z102</f>
        <v>163494.012</v>
      </c>
      <c r="AC102" s="62" t="n">
        <f aca="false">Z102+AB102</f>
        <v>5613294.412</v>
      </c>
      <c r="AD102" s="16" t="str">
        <f aca="false">_xlfn.CONCAT(B102,Q102)</f>
        <v>C4547AWFR9091712385</v>
      </c>
      <c r="AE102" s="62" t="n">
        <f aca="false">AC102/W102</f>
        <v>11526.2718932238</v>
      </c>
      <c r="AF102" s="17" t="n">
        <f aca="false">IF(E102="USA",Y102/V102,IF(E102="CANADA",Y102/V102,(Y102/V102)/2.20462))</f>
        <v>11.9048459958932</v>
      </c>
      <c r="AG102" s="18" t="n">
        <f aca="false">Y102/W102</f>
        <v>11.9048459958932</v>
      </c>
      <c r="AH102" s="63" t="n">
        <f aca="false">IF(R102&lt;&gt;"",R102,"")</f>
        <v>940</v>
      </c>
      <c r="AI102" s="5" t="n">
        <f aca="false">W102</f>
        <v>487</v>
      </c>
      <c r="AJ102" s="64" t="n">
        <f aca="false">IF(Q102&lt;&gt;"",Q102,"")</f>
        <v>9091712385</v>
      </c>
      <c r="AK102" s="10" t="n">
        <v>24</v>
      </c>
      <c r="AL102" s="1" t="n">
        <f aca="false">AI102/AK102</f>
        <v>20.2916666666667</v>
      </c>
      <c r="AM102" s="10" t="n">
        <f aca="false">0</f>
        <v>0</v>
      </c>
      <c r="AN102" s="10" t="n">
        <f aca="false">AK102-AM102</f>
        <v>24</v>
      </c>
      <c r="AO102" s="19" t="n">
        <f aca="false">AN102*AL102</f>
        <v>487</v>
      </c>
      <c r="AP102" s="19" t="str">
        <f aca="false">+J102</f>
        <v>3) STOCK</v>
      </c>
    </row>
    <row r="103" customFormat="false" ht="16.4" hidden="false" customHeight="false" outlineLevel="0" collapsed="false">
      <c r="A103" s="1" t="s">
        <v>42</v>
      </c>
      <c r="B103" s="2" t="s">
        <v>55</v>
      </c>
      <c r="C103" s="54" t="str">
        <f aca="false">VLOOKUP($B103,[1]SKU!$A$2:$H$1048576,2,FALSE())</f>
        <v>ENTRAÑA</v>
      </c>
      <c r="D103" s="3" t="str">
        <f aca="false">VLOOKUP($B103,[1]SKU!$A$2:$H$1048576,3,FALSE())</f>
        <v>VACUNO</v>
      </c>
      <c r="E103" s="3" t="str">
        <f aca="false">VLOOKUP($B103,[1]SKU!$A$2:$H$1048576,4,FALSE())</f>
        <v>CANADA</v>
      </c>
      <c r="F103" s="3" t="str">
        <f aca="false">VLOOKUP($B103,[1]SKU!$A$2:$H$1048576,5,FALSE())</f>
        <v>BLUE RIBBON</v>
      </c>
      <c r="G103" s="3" t="str">
        <f aca="false">VLOOKUP($B103,[1]SKU!$A$2:$H$1048576,6,FALSE())</f>
        <v>ENFRIADO</v>
      </c>
      <c r="H103" s="55" t="str">
        <f aca="false">VLOOKUP($B103,[1]SKU!$A$2:$H$1048576,7,FALSE())</f>
        <v>AAA</v>
      </c>
      <c r="I103" s="55" t="str">
        <f aca="false">VLOOKUP($B103,[1]SKU!$A$2:$H$1048576,8,FALSE())</f>
        <v>1PC/B - 16B/C</v>
      </c>
      <c r="J103" s="3" t="s">
        <v>44</v>
      </c>
      <c r="K103" s="5" t="n">
        <f aca="false">AO103</f>
        <v>1011.17</v>
      </c>
      <c r="L103" s="6" t="n">
        <f aca="false">+AE103</f>
        <v>20277.6892589772</v>
      </c>
      <c r="M103" s="56" t="n">
        <v>45923</v>
      </c>
      <c r="N103" s="57" t="n">
        <f aca="false">+K103*L103</f>
        <v>20504191.048</v>
      </c>
      <c r="O103" s="58" t="n">
        <f aca="false">+L103/(1-0.03)</f>
        <v>20904.8342876054</v>
      </c>
      <c r="P103" s="58" t="n">
        <f aca="false">+L103/(1-0.07)</f>
        <v>21803.9669451368</v>
      </c>
      <c r="Q103" s="59" t="n">
        <v>9091712385</v>
      </c>
      <c r="R103" s="65" t="n">
        <v>940</v>
      </c>
      <c r="S103" s="60" t="n">
        <v>45839</v>
      </c>
      <c r="T103" s="10" t="n">
        <f aca="false">+AN103</f>
        <v>53</v>
      </c>
      <c r="V103" s="12" t="n">
        <v>1011.17</v>
      </c>
      <c r="W103" s="12" t="n">
        <v>1011.17</v>
      </c>
      <c r="X103" s="13" t="n">
        <f aca="false">SUM(W103)/SUM($W$15:$W$20)</f>
        <v>0.385889725075944</v>
      </c>
      <c r="Y103" s="14" t="n">
        <v>21177.64</v>
      </c>
      <c r="Z103" s="15" t="n">
        <f aca="false">Y103*AH103</f>
        <v>19906981.6</v>
      </c>
      <c r="AA103" s="15" t="n">
        <f aca="false">Z103/W103</f>
        <v>19687.0769504633</v>
      </c>
      <c r="AB103" s="61" t="n">
        <f aca="false">VLOOKUP(_xlfn.CONCAT(D103,E103),[1]INTERNACIÓN!$M$5:$N$1048576,2,FALSE())*Z103</f>
        <v>597209.448</v>
      </c>
      <c r="AC103" s="62" t="n">
        <f aca="false">Z103+AB103</f>
        <v>20504191.048</v>
      </c>
      <c r="AD103" s="16" t="str">
        <f aca="false">_xlfn.CONCAT(B103,Q103)</f>
        <v>C3877AWFR9091712385</v>
      </c>
      <c r="AE103" s="62" t="n">
        <f aca="false">AC103/W103</f>
        <v>20277.6892589772</v>
      </c>
      <c r="AF103" s="17" t="n">
        <f aca="false">IF(E103="USA",Y103/V103,IF(E103="CANADA",Y103/V103,(Y103/V103)/2.20462))</f>
        <v>20.9436988834716</v>
      </c>
      <c r="AG103" s="18" t="n">
        <f aca="false">Y103/W103</f>
        <v>20.9436988834716</v>
      </c>
      <c r="AH103" s="63" t="n">
        <f aca="false">IF(R103&lt;&gt;"",R103,"")</f>
        <v>940</v>
      </c>
      <c r="AI103" s="5" t="n">
        <f aca="false">W103</f>
        <v>1011.17</v>
      </c>
      <c r="AJ103" s="64" t="n">
        <f aca="false">IF(Q103&lt;&gt;"",Q103,"")</f>
        <v>9091712385</v>
      </c>
      <c r="AK103" s="10" t="n">
        <v>53</v>
      </c>
      <c r="AL103" s="1" t="n">
        <f aca="false">AI103/AK103</f>
        <v>19.078679245283</v>
      </c>
      <c r="AM103" s="10" t="n">
        <f aca="false">0</f>
        <v>0</v>
      </c>
      <c r="AN103" s="10" t="n">
        <f aca="false">AK103-AM103</f>
        <v>53</v>
      </c>
      <c r="AO103" s="19" t="n">
        <f aca="false">AN103*AL103</f>
        <v>1011.17</v>
      </c>
      <c r="AP103" s="19" t="str">
        <f aca="false">+J103</f>
        <v>3) STOCK</v>
      </c>
    </row>
    <row r="104" customFormat="false" ht="16.4" hidden="false" customHeight="false" outlineLevel="0" collapsed="false">
      <c r="A104" s="1" t="s">
        <v>42</v>
      </c>
      <c r="B104" s="2" t="s">
        <v>56</v>
      </c>
      <c r="C104" s="54" t="str">
        <f aca="false">VLOOKUP($B104,[1]SKU!$A$2:$H$1048576,2,FALSE())</f>
        <v>TAPABARRIGA/ARRACHERA</v>
      </c>
      <c r="D104" s="3" t="str">
        <f aca="false">VLOOKUP($B104,[1]SKU!$A$2:$H$1048576,3,FALSE())</f>
        <v>VACUNO</v>
      </c>
      <c r="E104" s="3" t="str">
        <f aca="false">VLOOKUP($B104,[1]SKU!$A$2:$H$1048576,4,FALSE())</f>
        <v>CANADA</v>
      </c>
      <c r="F104" s="3" t="str">
        <f aca="false">VLOOKUP($B104,[1]SKU!$A$2:$H$1048576,5,FALSE())</f>
        <v>BLUE RIBBON</v>
      </c>
      <c r="G104" s="3" t="str">
        <f aca="false">VLOOKUP($B104,[1]SKU!$A$2:$H$1048576,6,FALSE())</f>
        <v>ENFRIADO</v>
      </c>
      <c r="H104" s="55" t="str">
        <f aca="false">VLOOKUP($B104,[1]SKU!$A$2:$H$1048576,7,FALSE())</f>
        <v>AAA</v>
      </c>
      <c r="I104" s="55" t="str">
        <f aca="false">VLOOKUP($B104,[1]SKU!$A$2:$H$1048576,8,FALSE())</f>
        <v>1PC/B - 13B/C</v>
      </c>
      <c r="J104" s="3" t="s">
        <v>44</v>
      </c>
      <c r="K104" s="5" t="n">
        <f aca="false">AO104</f>
        <v>113.29</v>
      </c>
      <c r="L104" s="6" t="n">
        <f aca="false">+AE104</f>
        <v>17075.9235060464</v>
      </c>
      <c r="M104" s="56" t="n">
        <v>45923</v>
      </c>
      <c r="N104" s="57" t="n">
        <f aca="false">+K104*L104</f>
        <v>1934531.374</v>
      </c>
      <c r="O104" s="58" t="n">
        <f aca="false">+L104/(1-0.03)</f>
        <v>17604.0448515943</v>
      </c>
      <c r="P104" s="58" t="n">
        <f aca="false">+L104/(1-0.07)</f>
        <v>18361.2080710177</v>
      </c>
      <c r="Q104" s="59" t="n">
        <v>9091712385</v>
      </c>
      <c r="R104" s="65" t="n">
        <v>940</v>
      </c>
      <c r="S104" s="60" t="n">
        <v>45839</v>
      </c>
      <c r="T104" s="10" t="n">
        <f aca="false">+AN104</f>
        <v>6</v>
      </c>
      <c r="V104" s="12" t="n">
        <v>113.29</v>
      </c>
      <c r="W104" s="12" t="n">
        <v>113.29</v>
      </c>
      <c r="X104" s="13" t="n">
        <f aca="false">SUM(W104)/SUM($W$15:$W$20)</f>
        <v>0.0432345173945565</v>
      </c>
      <c r="Y104" s="14" t="n">
        <v>1998.07</v>
      </c>
      <c r="Z104" s="15" t="n">
        <f aca="false">Y104*AH104</f>
        <v>1878185.8</v>
      </c>
      <c r="AA104" s="15" t="n">
        <f aca="false">Z104/W104</f>
        <v>16578.5665107247</v>
      </c>
      <c r="AB104" s="61" t="n">
        <f aca="false">VLOOKUP(_xlfn.CONCAT(D104,E104),[1]INTERNACIÓN!$M$5:$N$1048576,2,FALSE())*Z104</f>
        <v>56345.574</v>
      </c>
      <c r="AC104" s="62" t="n">
        <f aca="false">Z104+AB104</f>
        <v>1934531.374</v>
      </c>
      <c r="AD104" s="16" t="str">
        <f aca="false">_xlfn.CONCAT(B104,Q104)</f>
        <v>C3107AWFR9091712385</v>
      </c>
      <c r="AE104" s="62" t="n">
        <f aca="false">AC104/W104</f>
        <v>17075.9235060464</v>
      </c>
      <c r="AF104" s="17" t="n">
        <f aca="false">IF(E104="USA",Y104/V104,IF(E104="CANADA",Y104/V104,(Y104/V104)/2.20462))</f>
        <v>17.6367728837497</v>
      </c>
      <c r="AG104" s="18" t="n">
        <f aca="false">Y104/W104</f>
        <v>17.6367728837497</v>
      </c>
      <c r="AH104" s="63" t="n">
        <f aca="false">IF(R104&lt;&gt;"",R104,"")</f>
        <v>940</v>
      </c>
      <c r="AI104" s="1" t="n">
        <f aca="false">W104</f>
        <v>113.29</v>
      </c>
      <c r="AJ104" s="64" t="n">
        <f aca="false">IF(Q104&lt;&gt;"",Q104,"")</f>
        <v>9091712385</v>
      </c>
      <c r="AK104" s="10" t="n">
        <v>6</v>
      </c>
      <c r="AL104" s="1" t="n">
        <f aca="false">AI104/AK104</f>
        <v>18.8816666666667</v>
      </c>
      <c r="AM104" s="10" t="n">
        <f aca="false">0</f>
        <v>0</v>
      </c>
      <c r="AN104" s="10" t="n">
        <f aca="false">AK104-AM104</f>
        <v>6</v>
      </c>
      <c r="AO104" s="19" t="n">
        <f aca="false">AN104*AL104</f>
        <v>113.29</v>
      </c>
      <c r="AP104" s="19" t="str">
        <f aca="false">+J104</f>
        <v>3) STOCK</v>
      </c>
    </row>
    <row r="105" customFormat="false" ht="16.4" hidden="false" customHeight="false" outlineLevel="0" collapsed="false">
      <c r="A105" s="1" t="s">
        <v>42</v>
      </c>
      <c r="B105" s="2" t="n">
        <v>984</v>
      </c>
      <c r="C105" s="54" t="str">
        <f aca="false">VLOOKUP($B105,[1]SKU!$A$2:$H$1048576,2,FALSE())</f>
        <v>POSTA ROSADA</v>
      </c>
      <c r="D105" s="3" t="str">
        <f aca="false">VLOOKUP($B105,[1]SKU!$A$2:$H$1048576,3,FALSE())</f>
        <v>VACUNO</v>
      </c>
      <c r="E105" s="3" t="str">
        <f aca="false">VLOOKUP($B105,[1]SKU!$A$2:$H$1048576,4,FALSE())</f>
        <v>BRASIL</v>
      </c>
      <c r="F105" s="3" t="str">
        <f aca="false">VLOOKUP($B105,[1]SKU!$A$2:$H$1048576,5,FALSE())</f>
        <v>FRIBOI</v>
      </c>
      <c r="G105" s="3" t="str">
        <f aca="false">VLOOKUP($B105,[1]SKU!$A$2:$H$1048576,6,FALSE())</f>
        <v>ENFRIADO</v>
      </c>
      <c r="H105" s="55" t="str">
        <f aca="false">VLOOKUP($B105,[1]SKU!$A$2:$H$1048576,7,FALSE())</f>
        <v>V</v>
      </c>
      <c r="I105" s="55" t="str">
        <f aca="false">VLOOKUP($B105,[1]SKU!$A$2:$H$1048576,8,FALSE())</f>
        <v>1PC/B - 3-4B/C</v>
      </c>
      <c r="J105" s="3" t="s">
        <v>44</v>
      </c>
      <c r="K105" s="5" t="n">
        <f aca="false">AO105</f>
        <v>17130.622</v>
      </c>
      <c r="L105" s="6" t="n">
        <f aca="false">+AE105</f>
        <v>5906.01976262158</v>
      </c>
      <c r="M105" s="56" t="n">
        <v>45921</v>
      </c>
      <c r="N105" s="57" t="n">
        <f aca="false">+K105*L105</f>
        <v>101173792.078</v>
      </c>
      <c r="O105" s="58" t="n">
        <f aca="false">+L105/(1-0.03)</f>
        <v>6088.68016765111</v>
      </c>
      <c r="P105" s="58" t="n">
        <f aca="false">+L105/(1-0.07)</f>
        <v>6350.55888453933</v>
      </c>
      <c r="Q105" s="59" t="s">
        <v>57</v>
      </c>
      <c r="R105" s="65" t="n">
        <v>940</v>
      </c>
      <c r="S105" s="60" t="n">
        <v>45839</v>
      </c>
      <c r="T105" s="10" t="n">
        <f aca="false">+AN105</f>
        <v>811</v>
      </c>
      <c r="U105" s="11" t="s">
        <v>58</v>
      </c>
      <c r="V105" s="12" t="n">
        <v>17130.622</v>
      </c>
      <c r="W105" s="12" t="n">
        <f aca="false">IF(E105="canada",V105/2.20462,IF(E105="usa",V105/2.20462,V105))</f>
        <v>17130.622</v>
      </c>
      <c r="X105" s="13" t="n">
        <f aca="false">SUM(W105)/SUM($W$21:$W$28)</f>
        <v>0.701049014437812</v>
      </c>
      <c r="Y105" s="14" t="n">
        <v>104496.79</v>
      </c>
      <c r="Z105" s="15" t="n">
        <f aca="false">Y105*AH105</f>
        <v>98226982.6</v>
      </c>
      <c r="AA105" s="15" t="n">
        <f aca="false">Z105/W105</f>
        <v>5733.99976953551</v>
      </c>
      <c r="AB105" s="61" t="n">
        <f aca="false">VLOOKUP(_xlfn.CONCAT(D105,E105),[1]INTERNACIÓN!$M$5:$N$1048576,2,FALSE())*Z105</f>
        <v>2946809.478</v>
      </c>
      <c r="AC105" s="62" t="n">
        <f aca="false">Z105+AB105</f>
        <v>101173792.078</v>
      </c>
      <c r="AD105" s="16" t="str">
        <f aca="false">_xlfn.CONCAT(B105,Q105)</f>
        <v>98461057687-3</v>
      </c>
      <c r="AE105" s="62" t="n">
        <f aca="false">AC105/W105</f>
        <v>5906.01976262158</v>
      </c>
      <c r="AF105" s="17" t="n">
        <f aca="false">IF(E105="USA",Y105/V105,IF(E105="CANADA",Y105/V105,(Y105/V105)/2.20462))</f>
        <v>2.76691663634777</v>
      </c>
      <c r="AG105" s="18" t="n">
        <f aca="false">Y105/W105</f>
        <v>6.09999975482501</v>
      </c>
      <c r="AH105" s="63" t="n">
        <f aca="false">IF(R105&lt;&gt;"",R105,"")</f>
        <v>940</v>
      </c>
      <c r="AI105" s="5" t="n">
        <f aca="false">W105</f>
        <v>17130.622</v>
      </c>
      <c r="AJ105" s="64" t="str">
        <f aca="false">IF(Q105&lt;&gt;"",Q105,"")</f>
        <v>61057687-3</v>
      </c>
      <c r="AK105" s="10" t="n">
        <v>811</v>
      </c>
      <c r="AL105" s="1" t="n">
        <f aca="false">AI105/AK105</f>
        <v>21.1228384710234</v>
      </c>
      <c r="AM105" s="10" t="n">
        <f aca="false">0</f>
        <v>0</v>
      </c>
      <c r="AN105" s="10" t="n">
        <f aca="false">AK105-AM105</f>
        <v>811</v>
      </c>
      <c r="AO105" s="19" t="n">
        <f aca="false">AN105*AL105</f>
        <v>17130.622</v>
      </c>
      <c r="AP105" s="19" t="str">
        <f aca="false">+J105</f>
        <v>3) STOCK</v>
      </c>
    </row>
    <row r="106" customFormat="false" ht="16.4" hidden="false" customHeight="false" outlineLevel="0" collapsed="false">
      <c r="A106" s="1" t="s">
        <v>42</v>
      </c>
      <c r="B106" s="2" t="n">
        <v>1047</v>
      </c>
      <c r="C106" s="54" t="str">
        <f aca="false">VLOOKUP($B106,[1]SKU!$A$2:$H$1048576,2,FALSE())</f>
        <v>LOMO LISO</v>
      </c>
      <c r="D106" s="3" t="str">
        <f aca="false">VLOOKUP($B106,[1]SKU!$A$2:$H$1048576,3,FALSE())</f>
        <v>VACUNO</v>
      </c>
      <c r="E106" s="3" t="str">
        <f aca="false">VLOOKUP($B106,[1]SKU!$A$2:$H$1048576,4,FALSE())</f>
        <v>BRASIL</v>
      </c>
      <c r="F106" s="3" t="str">
        <f aca="false">VLOOKUP($B106,[1]SKU!$A$2:$H$1048576,5,FALSE())</f>
        <v>FRIBOI</v>
      </c>
      <c r="G106" s="3" t="str">
        <f aca="false">VLOOKUP($B106,[1]SKU!$A$2:$H$1048576,6,FALSE())</f>
        <v>ENFRIADO</v>
      </c>
      <c r="H106" s="55" t="str">
        <f aca="false">VLOOKUP($B106,[1]SKU!$A$2:$H$1048576,7,FALSE())</f>
        <v>V</v>
      </c>
      <c r="I106" s="55" t="str">
        <f aca="false">VLOOKUP($B106,[1]SKU!$A$2:$H$1048576,8,FALSE())</f>
        <v>1PC/B - 3-6B/C</v>
      </c>
      <c r="J106" s="3" t="s">
        <v>44</v>
      </c>
      <c r="K106" s="5" t="n">
        <f aca="false">AO106</f>
        <v>468.691</v>
      </c>
      <c r="L106" s="6" t="n">
        <f aca="false">+AE106</f>
        <v>7067.85111726063</v>
      </c>
      <c r="M106" s="56" t="n">
        <v>45921</v>
      </c>
      <c r="N106" s="57" t="n">
        <f aca="false">+K106*L106</f>
        <v>3312638.208</v>
      </c>
      <c r="O106" s="58" t="n">
        <f aca="false">+L106/(1-0.03)</f>
        <v>7286.44445078415</v>
      </c>
      <c r="P106" s="58" t="n">
        <f aca="false">+L106/(1-0.07)</f>
        <v>7599.83991103293</v>
      </c>
      <c r="Q106" s="59" t="s">
        <v>57</v>
      </c>
      <c r="R106" s="65" t="n">
        <v>940</v>
      </c>
      <c r="S106" s="60" t="n">
        <v>45839</v>
      </c>
      <c r="T106" s="10" t="n">
        <f aca="false">+AN106</f>
        <v>24</v>
      </c>
      <c r="U106" s="11" t="s">
        <v>58</v>
      </c>
      <c r="V106" s="12" t="n">
        <v>468.691</v>
      </c>
      <c r="W106" s="12" t="n">
        <f aca="false">IF(E106="canada",V106/2.20462,IF(E106="usa",V106/2.20462,V106))</f>
        <v>468.691</v>
      </c>
      <c r="X106" s="13" t="n">
        <f aca="false">SUM(W106)/SUM($W$21:$W$28)</f>
        <v>0.0191805857152106</v>
      </c>
      <c r="Y106" s="14" t="n">
        <v>3421.44</v>
      </c>
      <c r="Z106" s="15" t="n">
        <f aca="false">Y106*AH106</f>
        <v>3216153.6</v>
      </c>
      <c r="AA106" s="15" t="n">
        <f aca="false">Z106/W106</f>
        <v>6861.99137598119</v>
      </c>
      <c r="AB106" s="61" t="n">
        <f aca="false">VLOOKUP(_xlfn.CONCAT(D106,E106),[1]INTERNACIÓN!$M$5:$N$1048576,2,FALSE())*Z106</f>
        <v>96484.608</v>
      </c>
      <c r="AC106" s="62" t="n">
        <f aca="false">Z106+AB106</f>
        <v>3312638.208</v>
      </c>
      <c r="AD106" s="16" t="str">
        <f aca="false">_xlfn.CONCAT(B106,Q106)</f>
        <v>104761057687-3</v>
      </c>
      <c r="AE106" s="62" t="n">
        <f aca="false">AC106/W106</f>
        <v>7067.85111726063</v>
      </c>
      <c r="AF106" s="17" t="n">
        <f aca="false">IF(E106="USA",Y106/V106,IF(E106="CANADA",Y106/V106,(Y106/V106)/2.20462))</f>
        <v>3.31122407739742</v>
      </c>
      <c r="AG106" s="18" t="n">
        <f aca="false">Y106/W106</f>
        <v>7.29999082551191</v>
      </c>
      <c r="AH106" s="63" t="n">
        <f aca="false">IF(R106&lt;&gt;"",R106,"")</f>
        <v>940</v>
      </c>
      <c r="AI106" s="5" t="n">
        <f aca="false">W106</f>
        <v>468.691</v>
      </c>
      <c r="AJ106" s="64" t="str">
        <f aca="false">IF(Q106&lt;&gt;"",Q106,"")</f>
        <v>61057687-3</v>
      </c>
      <c r="AK106" s="10" t="n">
        <v>24</v>
      </c>
      <c r="AL106" s="1" t="n">
        <f aca="false">AI106/AK106</f>
        <v>19.5287916666667</v>
      </c>
      <c r="AM106" s="10" t="n">
        <f aca="false">0</f>
        <v>0</v>
      </c>
      <c r="AN106" s="10" t="n">
        <f aca="false">AK106-AM106</f>
        <v>24</v>
      </c>
      <c r="AO106" s="19" t="n">
        <f aca="false">AN106*AL106</f>
        <v>468.691</v>
      </c>
      <c r="AP106" s="19" t="str">
        <f aca="false">+J106</f>
        <v>3) STOCK</v>
      </c>
    </row>
    <row r="107" customFormat="false" ht="16.4" hidden="false" customHeight="false" outlineLevel="0" collapsed="false">
      <c r="A107" s="1" t="s">
        <v>42</v>
      </c>
      <c r="B107" s="2" t="n">
        <v>1048</v>
      </c>
      <c r="C107" s="54" t="str">
        <f aca="false">VLOOKUP($B107,[1]SKU!$A$2:$H$1048576,2,FALSE())</f>
        <v>POSTA NEGRA</v>
      </c>
      <c r="D107" s="3" t="str">
        <f aca="false">VLOOKUP($B107,[1]SKU!$A$2:$H$1048576,3,FALSE())</f>
        <v>VACUNO</v>
      </c>
      <c r="E107" s="3" t="str">
        <f aca="false">VLOOKUP($B107,[1]SKU!$A$2:$H$1048576,4,FALSE())</f>
        <v>BRASIL</v>
      </c>
      <c r="F107" s="3" t="str">
        <f aca="false">VLOOKUP($B107,[1]SKU!$A$2:$H$1048576,5,FALSE())</f>
        <v>FRIBOI</v>
      </c>
      <c r="G107" s="3" t="str">
        <f aca="false">VLOOKUP($B107,[1]SKU!$A$2:$H$1048576,6,FALSE())</f>
        <v>ENFRIADO</v>
      </c>
      <c r="H107" s="55" t="str">
        <f aca="false">VLOOKUP($B107,[1]SKU!$A$2:$H$1048576,7,FALSE())</f>
        <v>V</v>
      </c>
      <c r="I107" s="55" t="str">
        <f aca="false">VLOOKUP($B107,[1]SKU!$A$2:$H$1048576,8,FALSE())</f>
        <v>1PC/B - 1-5B/C</v>
      </c>
      <c r="J107" s="3" t="s">
        <v>44</v>
      </c>
      <c r="K107" s="5" t="n">
        <f aca="false">AO107</f>
        <v>2324.193</v>
      </c>
      <c r="L107" s="6" t="n">
        <f aca="false">+AE107</f>
        <v>6293.29812541385</v>
      </c>
      <c r="M107" s="56" t="n">
        <v>45921</v>
      </c>
      <c r="N107" s="57" t="n">
        <f aca="false">+K107*L107</f>
        <v>14626839.45</v>
      </c>
      <c r="O107" s="58" t="n">
        <f aca="false">+L107/(1-0.03)</f>
        <v>6487.93621176686</v>
      </c>
      <c r="P107" s="58" t="n">
        <f aca="false">+L107/(1-0.07)</f>
        <v>6766.9872316278</v>
      </c>
      <c r="Q107" s="59" t="s">
        <v>57</v>
      </c>
      <c r="R107" s="65" t="n">
        <v>940</v>
      </c>
      <c r="S107" s="60" t="n">
        <v>45839</v>
      </c>
      <c r="T107" s="10" t="n">
        <f aca="false">+AN107</f>
        <v>120</v>
      </c>
      <c r="U107" s="11" t="s">
        <v>58</v>
      </c>
      <c r="V107" s="12" t="n">
        <v>2324.193</v>
      </c>
      <c r="W107" s="12" t="n">
        <f aca="false">IF(E107="canada",V107/2.20462,IF(E107="usa",V107/2.20462,V107))</f>
        <v>2324.193</v>
      </c>
      <c r="X107" s="13" t="n">
        <f aca="false">SUM(W107)/SUM($W$21:$W$28)</f>
        <v>0.0951146556157307</v>
      </c>
      <c r="Y107" s="14" t="n">
        <v>15107.25</v>
      </c>
      <c r="Z107" s="15" t="n">
        <f aca="false">Y107*AH107</f>
        <v>14200815</v>
      </c>
      <c r="AA107" s="15" t="n">
        <f aca="false">Z107/W107</f>
        <v>6109.99818001345</v>
      </c>
      <c r="AB107" s="61" t="n">
        <f aca="false">VLOOKUP(_xlfn.CONCAT(D107,E107),[1]INTERNACIÓN!$M$5:$N$1048576,2,FALSE())*Z107</f>
        <v>426024.45</v>
      </c>
      <c r="AC107" s="62" t="n">
        <f aca="false">Z107+AB107</f>
        <v>14626839.45</v>
      </c>
      <c r="AD107" s="16" t="str">
        <f aca="false">_xlfn.CONCAT(B107,Q107)</f>
        <v>104861057687-3</v>
      </c>
      <c r="AE107" s="62" t="n">
        <f aca="false">AC107/W107</f>
        <v>6293.29812541385</v>
      </c>
      <c r="AF107" s="17" t="n">
        <f aca="false">IF(E107="USA",Y107/V107,IF(E107="CANADA",Y107/V107,(Y107/V107)/2.20462))</f>
        <v>2.94835303310507</v>
      </c>
      <c r="AG107" s="18" t="n">
        <f aca="false">Y107/W107</f>
        <v>6.4999980638441</v>
      </c>
      <c r="AH107" s="63" t="n">
        <f aca="false">IF(R107&lt;&gt;"",R107,"")</f>
        <v>940</v>
      </c>
      <c r="AI107" s="5" t="n">
        <f aca="false">W107</f>
        <v>2324.193</v>
      </c>
      <c r="AJ107" s="64" t="str">
        <f aca="false">IF(Q107&lt;&gt;"",Q107,"")</f>
        <v>61057687-3</v>
      </c>
      <c r="AK107" s="10" t="n">
        <v>120</v>
      </c>
      <c r="AL107" s="1" t="n">
        <f aca="false">AI107/AK107</f>
        <v>19.368275</v>
      </c>
      <c r="AM107" s="10" t="n">
        <f aca="false">0</f>
        <v>0</v>
      </c>
      <c r="AN107" s="10" t="n">
        <f aca="false">AK107-AM107</f>
        <v>120</v>
      </c>
      <c r="AO107" s="19" t="n">
        <f aca="false">AN107*AL107</f>
        <v>2324.193</v>
      </c>
      <c r="AP107" s="19" t="str">
        <f aca="false">+J107</f>
        <v>3) STOCK</v>
      </c>
    </row>
    <row r="108" customFormat="false" ht="16.4" hidden="false" customHeight="false" outlineLevel="0" collapsed="false">
      <c r="A108" s="1" t="s">
        <v>42</v>
      </c>
      <c r="B108" s="2" t="n">
        <v>1051</v>
      </c>
      <c r="C108" s="54" t="str">
        <f aca="false">VLOOKUP($B108,[1]SKU!$A$2:$H$1048576,2,FALSE())</f>
        <v>ASIENTO</v>
      </c>
      <c r="D108" s="3" t="str">
        <f aca="false">VLOOKUP($B108,[1]SKU!$A$2:$H$1048576,3,FALSE())</f>
        <v>VACUNO</v>
      </c>
      <c r="E108" s="3" t="str">
        <f aca="false">VLOOKUP($B108,[1]SKU!$A$2:$H$1048576,4,FALSE())</f>
        <v>BRASIL</v>
      </c>
      <c r="F108" s="3" t="str">
        <f aca="false">VLOOKUP($B108,[1]SKU!$A$2:$H$1048576,5,FALSE())</f>
        <v>FRIBOI</v>
      </c>
      <c r="G108" s="3" t="str">
        <f aca="false">VLOOKUP($B108,[1]SKU!$A$2:$H$1048576,6,FALSE())</f>
        <v>ENFRIADO</v>
      </c>
      <c r="H108" s="55" t="str">
        <f aca="false">VLOOKUP($B108,[1]SKU!$A$2:$H$1048576,7,FALSE())</f>
        <v>V</v>
      </c>
      <c r="I108" s="55" t="str">
        <f aca="false">VLOOKUP($B108,[1]SKU!$A$2:$H$1048576,8,FALSE())</f>
        <v>1PC/B - 4-8B/C</v>
      </c>
      <c r="J108" s="3" t="s">
        <v>44</v>
      </c>
      <c r="K108" s="5" t="n">
        <f aca="false">AO108</f>
        <v>1019.864</v>
      </c>
      <c r="L108" s="6" t="n">
        <f aca="false">+AE108</f>
        <v>6390.11772157856</v>
      </c>
      <c r="M108" s="56" t="n">
        <v>45921</v>
      </c>
      <c r="N108" s="57" t="n">
        <f aca="false">+K108*L108</f>
        <v>6517051.02</v>
      </c>
      <c r="O108" s="58" t="n">
        <f aca="false">+L108/(1-0.03)</f>
        <v>6587.75022843151</v>
      </c>
      <c r="P108" s="58" t="n">
        <f aca="false">+L108/(1-0.07)</f>
        <v>6871.09432427803</v>
      </c>
      <c r="Q108" s="59" t="s">
        <v>57</v>
      </c>
      <c r="R108" s="65" t="n">
        <v>940</v>
      </c>
      <c r="S108" s="60" t="n">
        <v>45839</v>
      </c>
      <c r="T108" s="10" t="n">
        <f aca="false">+AN108</f>
        <v>48</v>
      </c>
      <c r="U108" s="11" t="s">
        <v>58</v>
      </c>
      <c r="V108" s="12" t="n">
        <v>1019.864</v>
      </c>
      <c r="W108" s="12" t="n">
        <f aca="false">IF(E108="canada",V108/2.20462,IF(E108="usa",V108/2.20462,V108))</f>
        <v>1019.864</v>
      </c>
      <c r="X108" s="13" t="n">
        <f aca="false">SUM(W108)/SUM($W$21:$W$28)</f>
        <v>0.0417366428411417</v>
      </c>
      <c r="Y108" s="14" t="n">
        <v>6731.1</v>
      </c>
      <c r="Z108" s="15" t="n">
        <f aca="false">Y108*AH108</f>
        <v>6327234</v>
      </c>
      <c r="AA108" s="15" t="n">
        <f aca="false">Z108/W108</f>
        <v>6203.99778794035</v>
      </c>
      <c r="AB108" s="61" t="n">
        <f aca="false">VLOOKUP(_xlfn.CONCAT(D108,E108),[1]INTERNACIÓN!$M$5:$N$1048576,2,FALSE())*Z108</f>
        <v>189817.02</v>
      </c>
      <c r="AC108" s="62" t="n">
        <f aca="false">Z108+AB108</f>
        <v>6517051.02</v>
      </c>
      <c r="AD108" s="16" t="str">
        <f aca="false">_xlfn.CONCAT(B108,Q108)</f>
        <v>105161057687-3</v>
      </c>
      <c r="AE108" s="62" t="n">
        <f aca="false">AC108/W108</f>
        <v>6390.11772157856</v>
      </c>
      <c r="AF108" s="17" t="n">
        <f aca="false">IF(E108="USA",Y108/V108,IF(E108="CANADA",Y108/V108,(Y108/V108)/2.20462))</f>
        <v>2.99371213485547</v>
      </c>
      <c r="AG108" s="18" t="n">
        <f aca="false">Y108/W108</f>
        <v>6.59999764674506</v>
      </c>
      <c r="AH108" s="63" t="n">
        <f aca="false">IF(R108&lt;&gt;"",R108,"")</f>
        <v>940</v>
      </c>
      <c r="AI108" s="5" t="n">
        <f aca="false">W108</f>
        <v>1019.864</v>
      </c>
      <c r="AJ108" s="64" t="str">
        <f aca="false">IF(Q108&lt;&gt;"",Q108,"")</f>
        <v>61057687-3</v>
      </c>
      <c r="AK108" s="10" t="n">
        <v>48</v>
      </c>
      <c r="AL108" s="1" t="n">
        <f aca="false">AI108/AK108</f>
        <v>21.2471666666667</v>
      </c>
      <c r="AM108" s="10" t="n">
        <f aca="false">0</f>
        <v>0</v>
      </c>
      <c r="AN108" s="10" t="n">
        <f aca="false">AK108-AM108</f>
        <v>48</v>
      </c>
      <c r="AO108" s="19" t="n">
        <f aca="false">AN108*AL108</f>
        <v>1019.864</v>
      </c>
      <c r="AP108" s="19" t="str">
        <f aca="false">+J108</f>
        <v>3) STOCK</v>
      </c>
    </row>
    <row r="109" customFormat="false" ht="16.4" hidden="false" customHeight="false" outlineLevel="0" collapsed="false">
      <c r="A109" s="1" t="s">
        <v>42</v>
      </c>
      <c r="B109" s="2" t="n">
        <v>355789</v>
      </c>
      <c r="C109" s="54" t="str">
        <f aca="false">VLOOKUP($B109,[1]SKU!$A$2:$H$1048576,2,FALSE())</f>
        <v>LOMO VETADO</v>
      </c>
      <c r="D109" s="3" t="str">
        <f aca="false">VLOOKUP($B109,[1]SKU!$A$2:$H$1048576,3,FALSE())</f>
        <v>VACUNO</v>
      </c>
      <c r="E109" s="3" t="str">
        <f aca="false">VLOOKUP($B109,[1]SKU!$A$2:$H$1048576,4,FALSE())</f>
        <v>BRASIL</v>
      </c>
      <c r="F109" s="3" t="str">
        <f aca="false">VLOOKUP($B109,[1]SKU!$A$2:$H$1048576,5,FALSE())</f>
        <v>FRIBOI</v>
      </c>
      <c r="G109" s="3" t="str">
        <f aca="false">VLOOKUP($B109,[1]SKU!$A$2:$H$1048576,6,FALSE())</f>
        <v>ENFRIADO</v>
      </c>
      <c r="H109" s="55" t="str">
        <f aca="false">VLOOKUP($B109,[1]SKU!$A$2:$H$1048576,7,FALSE())</f>
        <v>V</v>
      </c>
      <c r="I109" s="55" t="str">
        <f aca="false">VLOOKUP($B109,[1]SKU!$A$2:$H$1048576,8,FALSE())</f>
        <v>1PC/B - 5-20B/C</v>
      </c>
      <c r="J109" s="3" t="s">
        <v>44</v>
      </c>
      <c r="K109" s="5" t="n">
        <f aca="false">AO109</f>
        <v>1983.46</v>
      </c>
      <c r="L109" s="6" t="n">
        <f aca="false">+AE109</f>
        <v>7358.32195254757</v>
      </c>
      <c r="M109" s="56" t="n">
        <v>45921</v>
      </c>
      <c r="N109" s="57" t="n">
        <f aca="false">+K109*L109</f>
        <v>14594937.26</v>
      </c>
      <c r="O109" s="58" t="n">
        <f aca="false">+L109/(1-0.03)</f>
        <v>7585.89892015213</v>
      </c>
      <c r="P109" s="58" t="n">
        <f aca="false">+L109/(1-0.07)</f>
        <v>7912.17414252427</v>
      </c>
      <c r="Q109" s="59" t="s">
        <v>57</v>
      </c>
      <c r="R109" s="65" t="n">
        <v>940</v>
      </c>
      <c r="S109" s="60" t="n">
        <v>45839</v>
      </c>
      <c r="T109" s="10" t="n">
        <f aca="false">+AN109</f>
        <v>102</v>
      </c>
      <c r="U109" s="11" t="s">
        <v>58</v>
      </c>
      <c r="V109" s="12" t="n">
        <v>1983.46</v>
      </c>
      <c r="W109" s="12" t="n">
        <f aca="false">IF(E109="canada",V109/2.20462,IF(E109="usa",V109/2.20462,V109))</f>
        <v>1983.46</v>
      </c>
      <c r="X109" s="13" t="n">
        <f aca="false">SUM(W109)/SUM($W$21:$W$28)</f>
        <v>0.0811705890292146</v>
      </c>
      <c r="Y109" s="14" t="n">
        <v>15074.3</v>
      </c>
      <c r="Z109" s="15" t="n">
        <f aca="false">Y109*AH109</f>
        <v>14169842</v>
      </c>
      <c r="AA109" s="15" t="n">
        <f aca="false">Z109/W109</f>
        <v>7144.00189567725</v>
      </c>
      <c r="AB109" s="61" t="n">
        <f aca="false">VLOOKUP(_xlfn.CONCAT(D109,E109),[1]INTERNACIÓN!$M$5:$N$1048576,2,FALSE())*Z109</f>
        <v>425095.26</v>
      </c>
      <c r="AC109" s="62" t="n">
        <f aca="false">Z109+AB109</f>
        <v>14594937.26</v>
      </c>
      <c r="AD109" s="16" t="str">
        <f aca="false">_xlfn.CONCAT(B109,Q109)</f>
        <v>35578961057687-3</v>
      </c>
      <c r="AE109" s="62" t="n">
        <f aca="false">AC109/W109</f>
        <v>7358.32195254757</v>
      </c>
      <c r="AF109" s="17" t="n">
        <f aca="false">IF(E109="USA",Y109/V109,IF(E109="CANADA",Y109/V109,(Y109/V109)/2.20462))</f>
        <v>3.44730702646167</v>
      </c>
      <c r="AG109" s="18" t="n">
        <f aca="false">Y109/W109</f>
        <v>7.60000201667793</v>
      </c>
      <c r="AH109" s="63" t="n">
        <f aca="false">IF(R109&lt;&gt;"",R109,"")</f>
        <v>940</v>
      </c>
      <c r="AI109" s="5" t="n">
        <f aca="false">W109</f>
        <v>1983.46</v>
      </c>
      <c r="AJ109" s="64" t="str">
        <f aca="false">IF(Q109&lt;&gt;"",Q109,"")</f>
        <v>61057687-3</v>
      </c>
      <c r="AK109" s="10" t="n">
        <v>102</v>
      </c>
      <c r="AL109" s="1" t="n">
        <f aca="false">AI109/AK109</f>
        <v>19.4456862745098</v>
      </c>
      <c r="AM109" s="10" t="n">
        <f aca="false">0</f>
        <v>0</v>
      </c>
      <c r="AN109" s="10" t="n">
        <f aca="false">AK109-AM109</f>
        <v>102</v>
      </c>
      <c r="AO109" s="19" t="n">
        <f aca="false">AN109*AL109</f>
        <v>1983.46</v>
      </c>
      <c r="AP109" s="19" t="str">
        <f aca="false">+J109</f>
        <v>3) STOCK</v>
      </c>
    </row>
    <row r="110" customFormat="false" ht="16.4" hidden="false" customHeight="false" outlineLevel="0" collapsed="false">
      <c r="A110" s="1" t="s">
        <v>42</v>
      </c>
      <c r="B110" s="2" t="n">
        <v>367532</v>
      </c>
      <c r="C110" s="54" t="str">
        <f aca="false">VLOOKUP($B110,[1]SKU!$A$2:$H$1048576,2,FALSE())</f>
        <v>FILETE</v>
      </c>
      <c r="D110" s="3" t="str">
        <f aca="false">VLOOKUP($B110,[1]SKU!$A$2:$H$1048576,3,FALSE())</f>
        <v>VACUNO</v>
      </c>
      <c r="E110" s="3" t="str">
        <f aca="false">VLOOKUP($B110,[1]SKU!$A$2:$H$1048576,4,FALSE())</f>
        <v>BRASIL</v>
      </c>
      <c r="F110" s="3" t="str">
        <f aca="false">VLOOKUP($B110,[1]SKU!$A$2:$H$1048576,5,FALSE())</f>
        <v>FRIBOI</v>
      </c>
      <c r="G110" s="3" t="str">
        <f aca="false">VLOOKUP($B110,[1]SKU!$A$2:$H$1048576,6,FALSE())</f>
        <v>ENFRIADO</v>
      </c>
      <c r="H110" s="55" t="str">
        <f aca="false">VLOOKUP($B110,[1]SKU!$A$2:$H$1048576,7,FALSE())</f>
        <v>V</v>
      </c>
      <c r="I110" s="55" t="str">
        <f aca="false">VLOOKUP($B110,[1]SKU!$A$2:$H$1048576,8,FALSE())</f>
        <v>1PC/B - 10-18B/C</v>
      </c>
      <c r="J110" s="3" t="s">
        <v>44</v>
      </c>
      <c r="K110" s="5" t="n">
        <f aca="false">AO110</f>
        <v>519.206</v>
      </c>
      <c r="L110" s="6" t="n">
        <f aca="false">+AE110</f>
        <v>11327.9396270459</v>
      </c>
      <c r="M110" s="56" t="n">
        <v>45921</v>
      </c>
      <c r="N110" s="57" t="n">
        <f aca="false">+K110*L110</f>
        <v>5881534.222</v>
      </c>
      <c r="O110" s="58" t="n">
        <f aca="false">+L110/(1-0.03)</f>
        <v>11678.2882753051</v>
      </c>
      <c r="P110" s="58" t="n">
        <f aca="false">+L110/(1-0.07)</f>
        <v>12180.5802441354</v>
      </c>
      <c r="Q110" s="59" t="s">
        <v>57</v>
      </c>
      <c r="R110" s="65" t="n">
        <v>940</v>
      </c>
      <c r="S110" s="60" t="n">
        <v>45839</v>
      </c>
      <c r="T110" s="10" t="n">
        <f aca="false">+AN110</f>
        <v>26</v>
      </c>
      <c r="U110" s="11" t="s">
        <v>58</v>
      </c>
      <c r="V110" s="12" t="n">
        <v>519.206</v>
      </c>
      <c r="W110" s="12" t="n">
        <f aca="false">IF(E110="canada",V110/2.20462,IF(E110="usa",V110/2.20462,V110))</f>
        <v>519.206</v>
      </c>
      <c r="X110" s="13" t="n">
        <f aca="false">SUM(W110)/SUM($W$21:$W$28)</f>
        <v>0.0212478481277678</v>
      </c>
      <c r="Y110" s="14" t="n">
        <v>6074.71</v>
      </c>
      <c r="Z110" s="15" t="n">
        <f aca="false">Y110*AH110</f>
        <v>5710227.4</v>
      </c>
      <c r="AA110" s="15" t="n">
        <f aca="false">Z110/W110</f>
        <v>10997.9996379087</v>
      </c>
      <c r="AB110" s="61" t="n">
        <f aca="false">VLOOKUP(_xlfn.CONCAT(D110,E110),[1]INTERNACIÓN!$M$5:$N$1048576,2,FALSE())*Z110</f>
        <v>171306.822</v>
      </c>
      <c r="AC110" s="62" t="n">
        <f aca="false">Z110+AB110</f>
        <v>5881534.222</v>
      </c>
      <c r="AD110" s="16" t="str">
        <f aca="false">_xlfn.CONCAT(B110,Q110)</f>
        <v>36753261057687-3</v>
      </c>
      <c r="AE110" s="62" t="n">
        <f aca="false">AC110/W110</f>
        <v>11327.9396270459</v>
      </c>
      <c r="AF110" s="17" t="n">
        <f aca="false">IF(E110="USA",Y110/V110,IF(E110="CANADA",Y110/V110,(Y110/V110)/2.20462))</f>
        <v>5.30703686567138</v>
      </c>
      <c r="AG110" s="18" t="n">
        <f aca="false">Y110/W110</f>
        <v>11.6999996147964</v>
      </c>
      <c r="AH110" s="63" t="n">
        <f aca="false">IF(R110&lt;&gt;"",R110,"")</f>
        <v>940</v>
      </c>
      <c r="AI110" s="5" t="n">
        <f aca="false">W110</f>
        <v>519.206</v>
      </c>
      <c r="AJ110" s="64" t="str">
        <f aca="false">IF(Q110&lt;&gt;"",Q110,"")</f>
        <v>61057687-3</v>
      </c>
      <c r="AK110" s="10" t="n">
        <v>26</v>
      </c>
      <c r="AL110" s="1" t="n">
        <f aca="false">AI110/AK110</f>
        <v>19.9694615384615</v>
      </c>
      <c r="AM110" s="10" t="n">
        <f aca="false">0</f>
        <v>0</v>
      </c>
      <c r="AN110" s="10" t="n">
        <f aca="false">AK110-AM110</f>
        <v>26</v>
      </c>
      <c r="AO110" s="19" t="n">
        <f aca="false">AN110*AL110</f>
        <v>519.206</v>
      </c>
      <c r="AP110" s="19" t="str">
        <f aca="false">+J110</f>
        <v>3) STOCK</v>
      </c>
    </row>
    <row r="111" customFormat="false" ht="16.4" hidden="false" customHeight="false" outlineLevel="0" collapsed="false">
      <c r="A111" s="1" t="s">
        <v>42</v>
      </c>
      <c r="B111" s="2" t="n">
        <v>388271</v>
      </c>
      <c r="C111" s="54" t="str">
        <f aca="false">VLOOKUP($B111,[1]SKU!$A$2:$H$1048576,2,FALSE())</f>
        <v>POSTA NEGRA</v>
      </c>
      <c r="D111" s="3" t="str">
        <f aca="false">VLOOKUP($B111,[1]SKU!$A$2:$H$1048576,3,FALSE())</f>
        <v>VACUNO</v>
      </c>
      <c r="E111" s="3" t="str">
        <f aca="false">VLOOKUP($B111,[1]SKU!$A$2:$H$1048576,4,FALSE())</f>
        <v>BRASIL</v>
      </c>
      <c r="F111" s="3" t="str">
        <f aca="false">VLOOKUP($B111,[1]SKU!$A$2:$H$1048576,5,FALSE())</f>
        <v>FRIBOI</v>
      </c>
      <c r="G111" s="3" t="str">
        <f aca="false">VLOOKUP($B111,[1]SKU!$A$2:$H$1048576,6,FALSE())</f>
        <v>ENFRIADO</v>
      </c>
      <c r="H111" s="55" t="str">
        <f aca="false">VLOOKUP($B111,[1]SKU!$A$2:$H$1048576,7,FALSE())</f>
        <v>V</v>
      </c>
      <c r="I111" s="55" t="str">
        <f aca="false">VLOOKUP($B111,[1]SKU!$A$2:$H$1048576,8,FALSE())</f>
        <v>1PC/B - 1-3B/C</v>
      </c>
      <c r="J111" s="3" t="s">
        <v>44</v>
      </c>
      <c r="K111" s="5" t="n">
        <f aca="false">AO111</f>
        <v>970.629</v>
      </c>
      <c r="L111" s="6" t="n">
        <f aca="false">+AE111</f>
        <v>6583.762792993</v>
      </c>
      <c r="M111" s="56" t="n">
        <v>45921</v>
      </c>
      <c r="N111" s="57" t="n">
        <f aca="false">+K111*L111</f>
        <v>6390391.096</v>
      </c>
      <c r="O111" s="58" t="n">
        <f aca="false">+L111/(1-0.03)</f>
        <v>6787.38432267319</v>
      </c>
      <c r="P111" s="58" t="n">
        <f aca="false">+L111/(1-0.07)</f>
        <v>7079.31483117527</v>
      </c>
      <c r="Q111" s="59" t="s">
        <v>57</v>
      </c>
      <c r="R111" s="65" t="n">
        <v>940</v>
      </c>
      <c r="S111" s="60" t="n">
        <v>45839</v>
      </c>
      <c r="T111" s="10" t="n">
        <f aca="false">+AN111</f>
        <v>51</v>
      </c>
      <c r="U111" s="11" t="s">
        <v>58</v>
      </c>
      <c r="V111" s="12" t="n">
        <v>970.629</v>
      </c>
      <c r="W111" s="12" t="n">
        <f aca="false">IF(E111="canada",V111/2.20462,IF(E111="usa",V111/2.20462,V111))</f>
        <v>970.629</v>
      </c>
      <c r="X111" s="13" t="n">
        <f aca="false">SUM(W111)/SUM($W$21:$W$28)</f>
        <v>0.0397217628078396</v>
      </c>
      <c r="Y111" s="14" t="n">
        <v>6600.28</v>
      </c>
      <c r="Z111" s="15" t="n">
        <f aca="false">Y111*AH111</f>
        <v>6204263.2</v>
      </c>
      <c r="AA111" s="15" t="n">
        <f aca="false">Z111/W111</f>
        <v>6392.00271164369</v>
      </c>
      <c r="AB111" s="61" t="n">
        <f aca="false">VLOOKUP(_xlfn.CONCAT(D111,E111),[1]INTERNACIÓN!$M$5:$N$1048576,2,FALSE())*Z111</f>
        <v>186127.896</v>
      </c>
      <c r="AC111" s="62" t="n">
        <f aca="false">Z111+AB111</f>
        <v>6390391.096</v>
      </c>
      <c r="AD111" s="16" t="str">
        <f aca="false">_xlfn.CONCAT(B111,Q111)</f>
        <v>38827161057687-3</v>
      </c>
      <c r="AE111" s="62" t="n">
        <f aca="false">AC111/W111</f>
        <v>6583.762792993</v>
      </c>
      <c r="AF111" s="17" t="n">
        <f aca="false">IF(E111="USA",Y111/V111,IF(E111="CANADA",Y111/V111,(Y111/V111)/2.20462))</f>
        <v>3.08443309265421</v>
      </c>
      <c r="AG111" s="18" t="n">
        <f aca="false">Y111/W111</f>
        <v>6.80000288472733</v>
      </c>
      <c r="AH111" s="63" t="n">
        <f aca="false">IF(R111&lt;&gt;"",R111,"")</f>
        <v>940</v>
      </c>
      <c r="AI111" s="5" t="n">
        <f aca="false">W111</f>
        <v>970.629</v>
      </c>
      <c r="AJ111" s="64" t="str">
        <f aca="false">IF(Q111&lt;&gt;"",Q111,"")</f>
        <v>61057687-3</v>
      </c>
      <c r="AK111" s="10" t="n">
        <v>51</v>
      </c>
      <c r="AL111" s="1" t="n">
        <f aca="false">AI111/AK111</f>
        <v>19.0319411764706</v>
      </c>
      <c r="AM111" s="10" t="n">
        <f aca="false">0</f>
        <v>0</v>
      </c>
      <c r="AN111" s="10" t="n">
        <f aca="false">AK111-AM111</f>
        <v>51</v>
      </c>
      <c r="AO111" s="19" t="n">
        <f aca="false">AN111*AL111</f>
        <v>970.629</v>
      </c>
      <c r="AP111" s="19" t="str">
        <f aca="false">+J111</f>
        <v>3) STOCK</v>
      </c>
    </row>
    <row r="112" customFormat="false" ht="16.4" hidden="false" customHeight="false" outlineLevel="0" collapsed="false">
      <c r="A112" s="1" t="s">
        <v>42</v>
      </c>
      <c r="B112" s="2" t="n">
        <v>391322</v>
      </c>
      <c r="C112" s="54" t="str">
        <f aca="false">VLOOKUP($B112,[1]SKU!$A$2:$H$1048576,2,FALSE())</f>
        <v>PUNTA DE GANSO</v>
      </c>
      <c r="D112" s="3" t="str">
        <f aca="false">VLOOKUP($B112,[1]SKU!$A$2:$H$1048576,3,FALSE())</f>
        <v>VACUNO</v>
      </c>
      <c r="E112" s="3" t="str">
        <f aca="false">VLOOKUP($B112,[1]SKU!$A$2:$H$1048576,4,FALSE())</f>
        <v>BRASIL</v>
      </c>
      <c r="F112" s="3" t="str">
        <f aca="false">VLOOKUP($B112,[1]SKU!$A$2:$H$1048576,5,FALSE())</f>
        <v>FRIBOI</v>
      </c>
      <c r="G112" s="3" t="str">
        <f aca="false">VLOOKUP($B112,[1]SKU!$A$2:$H$1048576,6,FALSE())</f>
        <v>ENFRIADO</v>
      </c>
      <c r="H112" s="55" t="str">
        <f aca="false">VLOOKUP($B112,[1]SKU!$A$2:$H$1048576,7,FALSE())</f>
        <v>V</v>
      </c>
      <c r="I112" s="55" t="str">
        <f aca="false">VLOOKUP($B112,[1]SKU!$A$2:$H$1048576,8,FALSE())</f>
        <v>1PC/B - 8-15B/C</v>
      </c>
      <c r="J112" s="3" t="s">
        <v>44</v>
      </c>
      <c r="K112" s="5" t="n">
        <f aca="false">AO112</f>
        <v>19.033</v>
      </c>
      <c r="L112" s="6" t="n">
        <f aca="false">+AE112</f>
        <v>10069.1172174644</v>
      </c>
      <c r="M112" s="56" t="n">
        <v>45921</v>
      </c>
      <c r="N112" s="57" t="n">
        <f aca="false">+K112*L112</f>
        <v>191645.508</v>
      </c>
      <c r="O112" s="58" t="n">
        <f aca="false">+L112/(1-0.03)</f>
        <v>10380.5332138808</v>
      </c>
      <c r="P112" s="58" t="n">
        <f aca="false">+L112/(1-0.07)</f>
        <v>10827.0077607144</v>
      </c>
      <c r="Q112" s="59" t="s">
        <v>57</v>
      </c>
      <c r="R112" s="65" t="n">
        <v>940</v>
      </c>
      <c r="S112" s="60" t="n">
        <v>45839</v>
      </c>
      <c r="T112" s="10" t="n">
        <f aca="false">+AN112</f>
        <v>1</v>
      </c>
      <c r="U112" s="11" t="s">
        <v>58</v>
      </c>
      <c r="V112" s="12" t="n">
        <v>19.033</v>
      </c>
      <c r="W112" s="12" t="n">
        <f aca="false">IF(E112="canada",V112/2.20462,IF(E112="usa",V112/2.20462,V112))</f>
        <v>19.033</v>
      </c>
      <c r="X112" s="13" t="n">
        <f aca="false">SUM(W112)/SUM($W$21:$W$28)</f>
        <v>0.000778901425283616</v>
      </c>
      <c r="Y112" s="14" t="n">
        <v>197.94</v>
      </c>
      <c r="Z112" s="15" t="n">
        <f aca="false">Y112*AH112</f>
        <v>186063.6</v>
      </c>
      <c r="AA112" s="15" t="n">
        <f aca="false">Z112/W112</f>
        <v>9775.8419587033</v>
      </c>
      <c r="AB112" s="61" t="n">
        <f aca="false">VLOOKUP(_xlfn.CONCAT(D112,E112),[1]INTERNACIÓN!$M$5:$N$1048576,2,FALSE())*Z112</f>
        <v>5581.908</v>
      </c>
      <c r="AC112" s="62" t="n">
        <f aca="false">Z112+AB112</f>
        <v>191645.508</v>
      </c>
      <c r="AD112" s="16" t="str">
        <f aca="false">_xlfn.CONCAT(B112,Q112)</f>
        <v>39132261057687-3</v>
      </c>
      <c r="AE112" s="62" t="n">
        <f aca="false">AC112/W112</f>
        <v>10069.1172174644</v>
      </c>
      <c r="AF112" s="17" t="n">
        <f aca="false">IF(E112="USA",Y112/V112,IF(E112="CANADA",Y112/V112,(Y112/V112)/2.20462))</f>
        <v>4.71728999599068</v>
      </c>
      <c r="AG112" s="18" t="n">
        <f aca="false">Y112/W112</f>
        <v>10.399831870961</v>
      </c>
      <c r="AH112" s="63" t="n">
        <f aca="false">IF(R112&lt;&gt;"",R112,"")</f>
        <v>940</v>
      </c>
      <c r="AI112" s="1" t="n">
        <f aca="false">W112</f>
        <v>19.033</v>
      </c>
      <c r="AJ112" s="64" t="str">
        <f aca="false">IF(Q112&lt;&gt;"",Q112,"")</f>
        <v>61057687-3</v>
      </c>
      <c r="AK112" s="10" t="n">
        <v>1</v>
      </c>
      <c r="AL112" s="1" t="n">
        <f aca="false">AI112/AK112</f>
        <v>19.033</v>
      </c>
      <c r="AM112" s="10" t="n">
        <f aca="false">0</f>
        <v>0</v>
      </c>
      <c r="AN112" s="10" t="n">
        <f aca="false">AK112-AM112</f>
        <v>1</v>
      </c>
      <c r="AO112" s="19" t="n">
        <f aca="false">AN112*AL112</f>
        <v>19.033</v>
      </c>
      <c r="AP112" s="19" t="str">
        <f aca="false">+J112</f>
        <v>3) STOCK</v>
      </c>
    </row>
    <row r="113" customFormat="false" ht="16.4" hidden="false" customHeight="false" outlineLevel="0" collapsed="false">
      <c r="A113" s="1" t="s">
        <v>42</v>
      </c>
      <c r="B113" s="2" t="s">
        <v>50</v>
      </c>
      <c r="C113" s="54" t="str">
        <f aca="false">VLOOKUP($B113,[1]SKU!$A$2:$H$1048576,2,FALSE())</f>
        <v>COSTILLAR IWP</v>
      </c>
      <c r="D113" s="3" t="str">
        <f aca="false">VLOOKUP($B113,[1]SKU!$A$2:$H$1048576,3,FALSE())</f>
        <v>CERDO</v>
      </c>
      <c r="E113" s="3" t="str">
        <f aca="false">VLOOKUP($B113,[1]SKU!$A$2:$H$1048576,4,FALSE())</f>
        <v>BRASIL</v>
      </c>
      <c r="F113" s="3" t="str">
        <f aca="false">VLOOKUP($B113,[1]SKU!$A$2:$H$1048576,5,FALSE())</f>
        <v>SEARA</v>
      </c>
      <c r="G113" s="3" t="str">
        <f aca="false">VLOOKUP($B113,[1]SKU!$A$2:$H$1048576,6,FALSE())</f>
        <v>CONGELADO</v>
      </c>
      <c r="H113" s="55" t="str">
        <f aca="false">VLOOKUP($B113,[1]SKU!$A$2:$H$1048576,7,FALSE())</f>
        <v>-</v>
      </c>
      <c r="I113" s="55" t="str">
        <f aca="false">VLOOKUP($B113,[1]SKU!$A$2:$H$1048576,8,FALSE())</f>
        <v>1PC/B - 9-10B/C</v>
      </c>
      <c r="J113" s="3" t="s">
        <v>44</v>
      </c>
      <c r="K113" s="5" t="n">
        <f aca="false">AO113</f>
        <v>24499.51</v>
      </c>
      <c r="L113" s="6" t="n">
        <f aca="false">+AE113</f>
        <v>3177.2000997571</v>
      </c>
      <c r="M113" s="56" t="n">
        <v>46554</v>
      </c>
      <c r="N113" s="57" t="n">
        <f aca="false">+K113*L113</f>
        <v>77839845.616</v>
      </c>
      <c r="O113" s="58" t="n">
        <f aca="false">+L113/(1-0.03)</f>
        <v>3275.46402036814</v>
      </c>
      <c r="P113" s="58" t="n">
        <f aca="false">+L113/(1-0.07)</f>
        <v>3416.3441932872</v>
      </c>
      <c r="Q113" s="59" t="n">
        <v>1266037</v>
      </c>
      <c r="R113" s="65" t="n">
        <v>940</v>
      </c>
      <c r="S113" s="60" t="n">
        <v>45839</v>
      </c>
      <c r="T113" s="10" t="n">
        <f aca="false">+AN113</f>
        <v>1352</v>
      </c>
      <c r="U113" s="11" t="s">
        <v>59</v>
      </c>
      <c r="V113" s="12" t="n">
        <v>24499.51</v>
      </c>
      <c r="W113" s="12" t="n">
        <f aca="false">IF(E113="canada",V113/2.20462,IF(E113="usa",V113/2.20462,V113))</f>
        <v>24499.51</v>
      </c>
      <c r="X113" s="13" t="n">
        <f aca="false">W113/SUM($W$29)</f>
        <v>1</v>
      </c>
      <c r="Y113" s="14" t="n">
        <v>79623.41</v>
      </c>
      <c r="Z113" s="15" t="n">
        <f aca="false">Y113*AH113</f>
        <v>74846005.4</v>
      </c>
      <c r="AA113" s="15" t="n">
        <f aca="false">Z113/W113</f>
        <v>3055.00009592029</v>
      </c>
      <c r="AB113" s="61" t="n">
        <f aca="false">VLOOKUP(_xlfn.CONCAT(D113,E113),[1]INTERNACIÓN!$M$5:$N$1048576,2,FALSE())*Z113</f>
        <v>2993840.216</v>
      </c>
      <c r="AC113" s="62" t="n">
        <f aca="false">Z113+AB113</f>
        <v>77839845.616</v>
      </c>
      <c r="AD113" s="16" t="str">
        <f aca="false">_xlfn.CONCAT(B113,Q113)</f>
        <v>SPA-281266037</v>
      </c>
      <c r="AE113" s="62" t="n">
        <f aca="false">AC113/W113</f>
        <v>3177.2000997571</v>
      </c>
      <c r="AF113" s="17" t="n">
        <f aca="false">IF(E113="USA",Y113/V113,IF(E113="CANADA",Y113/V113,(Y113/V113)/2.20462))</f>
        <v>1.47417700195175</v>
      </c>
      <c r="AG113" s="18" t="n">
        <f aca="false">Y113/W113</f>
        <v>3.25000010204286</v>
      </c>
      <c r="AH113" s="63" t="n">
        <f aca="false">IF(R113&lt;&gt;"",R113,"")</f>
        <v>940</v>
      </c>
      <c r="AI113" s="1" t="n">
        <f aca="false">W113</f>
        <v>24499.51</v>
      </c>
      <c r="AJ113" s="64" t="n">
        <f aca="false">IF(Q113&lt;&gt;"",Q113,"")</f>
        <v>1266037</v>
      </c>
      <c r="AK113" s="10" t="n">
        <v>1352</v>
      </c>
      <c r="AL113" s="1" t="n">
        <f aca="false">AI113/AK113</f>
        <v>18.1209393491124</v>
      </c>
      <c r="AM113" s="10" t="n">
        <f aca="false">0</f>
        <v>0</v>
      </c>
      <c r="AN113" s="10" t="n">
        <f aca="false">AK113-AM113</f>
        <v>1352</v>
      </c>
      <c r="AO113" s="19" t="n">
        <f aca="false">AN113*AL113</f>
        <v>24499.51</v>
      </c>
      <c r="AP113" s="19" t="str">
        <f aca="false">+J113</f>
        <v>3) STOCK</v>
      </c>
    </row>
    <row r="114" customFormat="false" ht="16.4" hidden="false" customHeight="false" outlineLevel="0" collapsed="false">
      <c r="A114" s="1" t="s">
        <v>42</v>
      </c>
      <c r="B114" s="2" t="s">
        <v>60</v>
      </c>
      <c r="C114" s="54" t="str">
        <f aca="false">VLOOKUP($B114,[1]SKU!$A$2:$H$1048576,2,FALSE())</f>
        <v>CHULETA CENTRO </v>
      </c>
      <c r="D114" s="3" t="str">
        <f aca="false">VLOOKUP($B114,[1]SKU!$A$2:$H$1048576,3,FALSE())</f>
        <v>CERDO</v>
      </c>
      <c r="E114" s="3" t="str">
        <f aca="false">VLOOKUP($B114,[1]SKU!$A$2:$H$1048576,4,FALSE())</f>
        <v>BRASIL</v>
      </c>
      <c r="F114" s="3" t="str">
        <f aca="false">VLOOKUP($B114,[1]SKU!$A$2:$H$1048576,5,FALSE())</f>
        <v>SEARA</v>
      </c>
      <c r="G114" s="3" t="str">
        <f aca="false">VLOOKUP($B114,[1]SKU!$A$2:$H$1048576,6,FALSE())</f>
        <v>CONGELADO</v>
      </c>
      <c r="H114" s="55" t="str">
        <f aca="false">VLOOKUP($B114,[1]SKU!$A$2:$H$1048576,7,FALSE())</f>
        <v>-</v>
      </c>
      <c r="I114" s="55" t="str">
        <f aca="false">VLOOKUP($B114,[1]SKU!$A$2:$H$1048576,8,FALSE())</f>
        <v>1PC/B - 3-4B/C</v>
      </c>
      <c r="J114" s="3" t="s">
        <v>44</v>
      </c>
      <c r="K114" s="5" t="n">
        <f aca="false">AO114</f>
        <v>24362.82</v>
      </c>
      <c r="L114" s="6" t="n">
        <f aca="false">+AE114</f>
        <v>2365.79182344244</v>
      </c>
      <c r="M114" s="56" t="n">
        <v>46559</v>
      </c>
      <c r="N114" s="57" t="n">
        <f aca="false">+K114*L114</f>
        <v>57637360.352</v>
      </c>
      <c r="O114" s="58" t="n">
        <f aca="false">+L114/(1-0.03)</f>
        <v>2438.96064272417</v>
      </c>
      <c r="P114" s="58" t="n">
        <f aca="false">+L114/(1-0.07)</f>
        <v>2543.86217574456</v>
      </c>
      <c r="Q114" s="59" t="n">
        <v>1267093</v>
      </c>
      <c r="R114" s="65" t="n">
        <v>940</v>
      </c>
      <c r="S114" s="60" t="n">
        <v>45839</v>
      </c>
      <c r="T114" s="10" t="n">
        <f aca="false">+AN114</f>
        <v>1344</v>
      </c>
      <c r="V114" s="12" t="n">
        <v>24362.82</v>
      </c>
      <c r="W114" s="12" t="n">
        <f aca="false">IF(E114="canada",V114/2.20462,IF(E114="usa",V114/2.20462,V114))</f>
        <v>24362.82</v>
      </c>
      <c r="X114" s="13" t="n">
        <f aca="false">W114/SUM($W$30)</f>
        <v>1</v>
      </c>
      <c r="Y114" s="14" t="n">
        <v>58958.02</v>
      </c>
      <c r="Z114" s="15" t="n">
        <f aca="false">Y114*AH114</f>
        <v>55420538.8</v>
      </c>
      <c r="AA114" s="15" t="n">
        <f aca="false">Z114/W114</f>
        <v>2274.79983023312</v>
      </c>
      <c r="AB114" s="61" t="n">
        <f aca="false">VLOOKUP(_xlfn.CONCAT(D114,E114),[1]INTERNACIÓN!$M$5:$N$1048576,2,FALSE())*Z114</f>
        <v>2216821.552</v>
      </c>
      <c r="AC114" s="62" t="n">
        <f aca="false">Z114+AB114</f>
        <v>57637360.352</v>
      </c>
      <c r="AD114" s="16" t="str">
        <f aca="false">_xlfn.CONCAT(B114,Q114)</f>
        <v>LBI-301267093</v>
      </c>
      <c r="AE114" s="62" t="n">
        <f aca="false">AC114/W114</f>
        <v>2365.79182344244</v>
      </c>
      <c r="AF114" s="17" t="n">
        <f aca="false">IF(E114="USA",Y114/V114,IF(E114="CANADA",Y114/V114,(Y114/V114)/2.20462))</f>
        <v>1.09769475891398</v>
      </c>
      <c r="AG114" s="18" t="n">
        <f aca="false">Y114/W114</f>
        <v>2.41999981939693</v>
      </c>
      <c r="AH114" s="63" t="n">
        <f aca="false">IF(R114&lt;&gt;"",R114,"")</f>
        <v>940</v>
      </c>
      <c r="AI114" s="1" t="n">
        <f aca="false">W114</f>
        <v>24362.82</v>
      </c>
      <c r="AJ114" s="64" t="n">
        <f aca="false">IF(Q114&lt;&gt;"",Q114,"")</f>
        <v>1267093</v>
      </c>
      <c r="AK114" s="10" t="n">
        <v>1344</v>
      </c>
      <c r="AL114" s="1" t="n">
        <f aca="false">AI114/AK114</f>
        <v>18.1270982142857</v>
      </c>
      <c r="AM114" s="10" t="n">
        <f aca="false">0</f>
        <v>0</v>
      </c>
      <c r="AN114" s="10" t="n">
        <f aca="false">AK114-AM114</f>
        <v>1344</v>
      </c>
      <c r="AO114" s="19" t="n">
        <f aca="false">AN114*AL114</f>
        <v>24362.82</v>
      </c>
      <c r="AP114" s="19" t="str">
        <f aca="false">+J114</f>
        <v>3) STOCK</v>
      </c>
    </row>
    <row r="115" customFormat="false" ht="16.4" hidden="false" customHeight="false" outlineLevel="0" collapsed="false">
      <c r="A115" s="1" t="s">
        <v>42</v>
      </c>
      <c r="B115" s="2" t="s">
        <v>60</v>
      </c>
      <c r="C115" s="54" t="str">
        <f aca="false">VLOOKUP($B115,[1]SKU!$A$2:$H$1048576,2,FALSE())</f>
        <v>CHULETA CENTRO </v>
      </c>
      <c r="D115" s="3" t="str">
        <f aca="false">VLOOKUP($B115,[1]SKU!$A$2:$H$1048576,3,FALSE())</f>
        <v>CERDO</v>
      </c>
      <c r="E115" s="3" t="str">
        <f aca="false">VLOOKUP($B115,[1]SKU!$A$2:$H$1048576,4,FALSE())</f>
        <v>BRASIL</v>
      </c>
      <c r="F115" s="3" t="str">
        <f aca="false">VLOOKUP($B115,[1]SKU!$A$2:$H$1048576,5,FALSE())</f>
        <v>SEARA</v>
      </c>
      <c r="G115" s="3" t="str">
        <f aca="false">VLOOKUP($B115,[1]SKU!$A$2:$H$1048576,6,FALSE())</f>
        <v>CONGELADO</v>
      </c>
      <c r="H115" s="55" t="str">
        <f aca="false">VLOOKUP($B115,[1]SKU!$A$2:$H$1048576,7,FALSE())</f>
        <v>-</v>
      </c>
      <c r="I115" s="55" t="str">
        <f aca="false">VLOOKUP($B115,[1]SKU!$A$2:$H$1048576,8,FALSE())</f>
        <v>1PC/B - 3-4B/C</v>
      </c>
      <c r="J115" s="3" t="s">
        <v>44</v>
      </c>
      <c r="K115" s="5" t="n">
        <f aca="false">AO115</f>
        <v>24387.63</v>
      </c>
      <c r="L115" s="6" t="n">
        <f aca="false">+AE115</f>
        <v>2365.79181560488</v>
      </c>
      <c r="M115" s="56" t="n">
        <v>46558</v>
      </c>
      <c r="N115" s="57" t="n">
        <f aca="false">+K115*L115</f>
        <v>57696055.456</v>
      </c>
      <c r="O115" s="58" t="n">
        <f aca="false">+L115/(1-0.03)</f>
        <v>2438.9606346442</v>
      </c>
      <c r="P115" s="58" t="n">
        <f aca="false">+L115/(1-0.07)</f>
        <v>2543.86216731707</v>
      </c>
      <c r="Q115" s="59" t="n">
        <v>1265960</v>
      </c>
      <c r="R115" s="65" t="n">
        <v>940</v>
      </c>
      <c r="S115" s="60" t="n">
        <v>45839</v>
      </c>
      <c r="T115" s="10" t="n">
        <f aca="false">+AN115</f>
        <v>1320</v>
      </c>
      <c r="V115" s="12" t="n">
        <v>24387.63</v>
      </c>
      <c r="W115" s="12" t="n">
        <f aca="false">IF(E115="canada",V115/2.20462,IF(E115="usa",V115/2.20462,V115))</f>
        <v>24387.63</v>
      </c>
      <c r="X115" s="13" t="n">
        <f aca="false">W115/SUM($W$31)</f>
        <v>1</v>
      </c>
      <c r="Y115" s="14" t="n">
        <v>59018.06</v>
      </c>
      <c r="Z115" s="15" t="n">
        <f aca="false">Y115*AH115</f>
        <v>55476976.4</v>
      </c>
      <c r="AA115" s="15" t="n">
        <f aca="false">Z115/W115</f>
        <v>2274.799822697</v>
      </c>
      <c r="AB115" s="61" t="n">
        <f aca="false">VLOOKUP(_xlfn.CONCAT(D115,E115),[1]INTERNACIÓN!$M$5:$N$1048576,2,FALSE())*Z115</f>
        <v>2219079.056</v>
      </c>
      <c r="AC115" s="62" t="n">
        <f aca="false">Z115+AB115</f>
        <v>57696055.456</v>
      </c>
      <c r="AD115" s="16" t="str">
        <f aca="false">_xlfn.CONCAT(B115,Q115)</f>
        <v>LBI-301265960</v>
      </c>
      <c r="AE115" s="62" t="n">
        <f aca="false">AC115/W115</f>
        <v>2365.79181560488</v>
      </c>
      <c r="AF115" s="17" t="n">
        <f aca="false">IF(E115="USA",Y115/V115,IF(E115="CANADA",Y115/V115,(Y115/V115)/2.20462))</f>
        <v>1.09769475527746</v>
      </c>
      <c r="AG115" s="18" t="n">
        <f aca="false">Y115/W115</f>
        <v>2.41999981137979</v>
      </c>
      <c r="AH115" s="63" t="n">
        <f aca="false">IF(R115&lt;&gt;"",R115,"")</f>
        <v>940</v>
      </c>
      <c r="AI115" s="1" t="n">
        <f aca="false">W115</f>
        <v>24387.63</v>
      </c>
      <c r="AJ115" s="64" t="n">
        <f aca="false">IF(Q115&lt;&gt;"",Q115,"")</f>
        <v>1265960</v>
      </c>
      <c r="AK115" s="10" t="n">
        <v>1320</v>
      </c>
      <c r="AL115" s="1" t="n">
        <f aca="false">AI115/AK115</f>
        <v>18.4754772727273</v>
      </c>
      <c r="AM115" s="10" t="n">
        <f aca="false">0</f>
        <v>0</v>
      </c>
      <c r="AN115" s="10" t="n">
        <f aca="false">AK115-AM115</f>
        <v>1320</v>
      </c>
      <c r="AO115" s="19" t="n">
        <f aca="false">AN115*AL115</f>
        <v>24387.63</v>
      </c>
      <c r="AP115" s="19" t="str">
        <f aca="false">+J115</f>
        <v>3) STOCK</v>
      </c>
    </row>
    <row r="116" customFormat="false" ht="16.4" hidden="false" customHeight="false" outlineLevel="0" collapsed="false">
      <c r="A116" s="1" t="s">
        <v>42</v>
      </c>
      <c r="B116" s="2" t="s">
        <v>43</v>
      </c>
      <c r="C116" s="54" t="str">
        <f aca="false">VLOOKUP($B116,[1]SKU!$A$2:$H$1048576,2,FALSE())</f>
        <v>PULPA PIERNA</v>
      </c>
      <c r="D116" s="3" t="str">
        <f aca="false">VLOOKUP($B116,[1]SKU!$A$2:$H$1048576,3,FALSE())</f>
        <v>CERDO</v>
      </c>
      <c r="E116" s="3" t="str">
        <f aca="false">VLOOKUP($B116,[1]SKU!$A$2:$H$1048576,4,FALSE())</f>
        <v>BRASIL</v>
      </c>
      <c r="F116" s="3" t="str">
        <f aca="false">VLOOKUP($B116,[1]SKU!$A$2:$H$1048576,5,FALSE())</f>
        <v>SEARA</v>
      </c>
      <c r="G116" s="3" t="str">
        <f aca="false">VLOOKUP($B116,[1]SKU!$A$2:$H$1048576,6,FALSE())</f>
        <v>CONGELADO</v>
      </c>
      <c r="H116" s="55" t="str">
        <f aca="false">VLOOKUP($B116,[1]SKU!$A$2:$H$1048576,7,FALSE())</f>
        <v>-</v>
      </c>
      <c r="I116" s="55" t="str">
        <f aca="false">VLOOKUP($B116,[1]SKU!$A$2:$H$1048576,8,FALSE())</f>
        <v>1PC/B - 2B/C</v>
      </c>
      <c r="J116" s="3" t="s">
        <v>44</v>
      </c>
      <c r="K116" s="5" t="n">
        <f aca="false">AO116</f>
        <v>23961</v>
      </c>
      <c r="L116" s="6" t="n">
        <f aca="false">+AE116</f>
        <v>2923.894688</v>
      </c>
      <c r="M116" s="56" t="n">
        <v>46541</v>
      </c>
      <c r="N116" s="57" t="n">
        <f aca="false">+K116*L116</f>
        <v>70059440.619168</v>
      </c>
      <c r="O116" s="58" t="n">
        <f aca="false">+L116/(1-0.03)</f>
        <v>3014.32442061856</v>
      </c>
      <c r="P116" s="58" t="n">
        <f aca="false">+L116/(1-0.07)</f>
        <v>3143.9727827957</v>
      </c>
      <c r="Q116" s="59" t="s">
        <v>45</v>
      </c>
      <c r="R116" s="1" t="n">
        <v>940.28</v>
      </c>
      <c r="S116" s="60" t="n">
        <v>45839</v>
      </c>
      <c r="T116" s="10" t="n">
        <f aca="false">+AN116</f>
        <v>1175</v>
      </c>
      <c r="U116" s="11" t="s">
        <v>46</v>
      </c>
      <c r="V116" s="12" t="n">
        <v>23961</v>
      </c>
      <c r="W116" s="12" t="n">
        <f aca="false">IF(E116="canada",V116/2.20462,IF(E116="usa",V116/2.20462,V116))</f>
        <v>23961</v>
      </c>
      <c r="X116" s="13" t="n">
        <f aca="false">W116/SUM($W$4)</f>
        <v>1</v>
      </c>
      <c r="Y116" s="14" t="n">
        <v>71643.39</v>
      </c>
      <c r="Z116" s="15" t="n">
        <f aca="false">Y116*AH116</f>
        <v>67364846.7492</v>
      </c>
      <c r="AA116" s="15" t="n">
        <f aca="false">Z116/W116</f>
        <v>2811.4372</v>
      </c>
      <c r="AB116" s="61" t="n">
        <f aca="false">VLOOKUP(_xlfn.CONCAT(D116,E116),[1]INTERNACIÓN!$M$5:$N$1048576,2,FALSE())*Z116</f>
        <v>2694593.869968</v>
      </c>
      <c r="AC116" s="62" t="n">
        <f aca="false">Z116+AB116</f>
        <v>70059440.619168</v>
      </c>
      <c r="AD116" s="16" t="str">
        <f aca="false">_xlfn.CONCAT(B116,Q116)</f>
        <v>LWS-571261158</v>
      </c>
      <c r="AE116" s="62" t="n">
        <f aca="false">AC116/W116</f>
        <v>2923.894688</v>
      </c>
      <c r="AF116" s="17" t="n">
        <f aca="false">IF(E116="USA",Y116/V116,IF(E116="CANADA",Y116/V116,(Y116/V116)/2.20462))</f>
        <v>1.35624279921256</v>
      </c>
      <c r="AG116" s="18" t="n">
        <f aca="false">Y116/W116</f>
        <v>2.99</v>
      </c>
      <c r="AH116" s="63" t="n">
        <f aca="false">IF(R116&lt;&gt;"",R116,"")</f>
        <v>940.28</v>
      </c>
      <c r="AI116" s="1" t="n">
        <f aca="false">W116</f>
        <v>23961</v>
      </c>
      <c r="AJ116" s="64" t="str">
        <f aca="false">IF(Q116&lt;&gt;"",Q116,"")</f>
        <v>1261158</v>
      </c>
      <c r="AK116" s="10" t="n">
        <v>1175</v>
      </c>
      <c r="AL116" s="1" t="n">
        <f aca="false">AI116/AK116</f>
        <v>20.3923404255319</v>
      </c>
      <c r="AM116" s="10" t="n">
        <f aca="false">0</f>
        <v>0</v>
      </c>
      <c r="AN116" s="10" t="n">
        <f aca="false">AK116-AM116</f>
        <v>1175</v>
      </c>
      <c r="AO116" s="19" t="n">
        <f aca="false">AN116*AL116</f>
        <v>23961</v>
      </c>
      <c r="AP116" s="19" t="str">
        <f aca="false">+J116</f>
        <v>3) STOCK</v>
      </c>
    </row>
    <row r="117" customFormat="false" ht="16.4" hidden="false" customHeight="false" outlineLevel="0" collapsed="false">
      <c r="A117" s="1" t="s">
        <v>42</v>
      </c>
      <c r="B117" s="2" t="s">
        <v>43</v>
      </c>
      <c r="C117" s="54" t="str">
        <f aca="false">VLOOKUP($B117,[1]SKU!$A$2:$H$1048576,2,FALSE())</f>
        <v>PULPA PIERNA</v>
      </c>
      <c r="D117" s="3" t="str">
        <f aca="false">VLOOKUP($B117,[1]SKU!$A$2:$H$1048576,3,FALSE())</f>
        <v>CERDO</v>
      </c>
      <c r="E117" s="3" t="str">
        <f aca="false">VLOOKUP($B117,[1]SKU!$A$2:$H$1048576,4,FALSE())</f>
        <v>BRASIL</v>
      </c>
      <c r="F117" s="3" t="str">
        <f aca="false">VLOOKUP($B117,[1]SKU!$A$2:$H$1048576,5,FALSE())</f>
        <v>SEARA</v>
      </c>
      <c r="G117" s="3" t="str">
        <f aca="false">VLOOKUP($B117,[1]SKU!$A$2:$H$1048576,6,FALSE())</f>
        <v>CONGELADO</v>
      </c>
      <c r="H117" s="55" t="str">
        <f aca="false">VLOOKUP($B117,[1]SKU!$A$2:$H$1048576,7,FALSE())</f>
        <v>-</v>
      </c>
      <c r="I117" s="55" t="str">
        <f aca="false">VLOOKUP($B117,[1]SKU!$A$2:$H$1048576,8,FALSE())</f>
        <v>1PC/B - 2B/C</v>
      </c>
      <c r="J117" s="3" t="s">
        <v>44</v>
      </c>
      <c r="K117" s="5" t="n">
        <f aca="false">AO117</f>
        <v>23995.84</v>
      </c>
      <c r="L117" s="6" t="n">
        <f aca="false">+AE117</f>
        <v>2904.33666838785</v>
      </c>
      <c r="M117" s="56" t="n">
        <v>46541</v>
      </c>
      <c r="N117" s="57" t="n">
        <f aca="false">+K117*L117</f>
        <v>69691998.000768</v>
      </c>
      <c r="O117" s="58" t="n">
        <f aca="false">+L117/(1-0.03)</f>
        <v>2994.16151380191</v>
      </c>
      <c r="P117" s="58" t="n">
        <f aca="false">+L117/(1-0.07)</f>
        <v>3122.94265418049</v>
      </c>
      <c r="Q117" s="59" t="n">
        <v>1260796</v>
      </c>
      <c r="R117" s="1" t="n">
        <v>940.28</v>
      </c>
      <c r="S117" s="60" t="n">
        <v>45839</v>
      </c>
      <c r="T117" s="10" t="n">
        <f aca="false">+AN117</f>
        <v>1138</v>
      </c>
      <c r="U117" s="11" t="s">
        <v>47</v>
      </c>
      <c r="V117" s="12" t="n">
        <v>23995.84</v>
      </c>
      <c r="W117" s="12" t="n">
        <f aca="false">IF(E117="canada",V117/2.20462,IF(E117="usa",V117/2.20462,V117))</f>
        <v>23995.84</v>
      </c>
      <c r="X117" s="13" t="n">
        <f aca="false">W117/SUM($W$5)</f>
        <v>1</v>
      </c>
      <c r="Y117" s="14" t="n">
        <v>71267.64</v>
      </c>
      <c r="Z117" s="15" t="n">
        <f aca="false">Y117*AH117</f>
        <v>67011536.5392</v>
      </c>
      <c r="AA117" s="15" t="n">
        <f aca="false">Z117/W117</f>
        <v>2792.6314119114</v>
      </c>
      <c r="AB117" s="61" t="n">
        <f aca="false">VLOOKUP(_xlfn.CONCAT(D117,E117),[1]INTERNACIÓN!$M$5:$N$1048576,2,FALSE())*Z117</f>
        <v>2680461.461568</v>
      </c>
      <c r="AC117" s="62" t="n">
        <f aca="false">Z117+AB117</f>
        <v>69691998.000768</v>
      </c>
      <c r="AD117" s="16" t="str">
        <f aca="false">_xlfn.CONCAT(B117,Q117)</f>
        <v>LWS-571260796</v>
      </c>
      <c r="AE117" s="62" t="n">
        <f aca="false">AC117/W117</f>
        <v>2904.33666838785</v>
      </c>
      <c r="AF117" s="17" t="n">
        <f aca="false">IF(E117="USA",Y117/V117,IF(E117="CANADA",Y117/V117,(Y117/V117)/2.20462))</f>
        <v>1.34717085028954</v>
      </c>
      <c r="AG117" s="18" t="n">
        <f aca="false">Y117/W117</f>
        <v>2.96999979996533</v>
      </c>
      <c r="AH117" s="63" t="n">
        <f aca="false">IF(R117&lt;&gt;"",R117,"")</f>
        <v>940.28</v>
      </c>
      <c r="AI117" s="1" t="n">
        <f aca="false">W117</f>
        <v>23995.84</v>
      </c>
      <c r="AJ117" s="64" t="n">
        <f aca="false">IF(Q117&lt;&gt;"",Q117,"")</f>
        <v>1260796</v>
      </c>
      <c r="AK117" s="10" t="n">
        <v>1138</v>
      </c>
      <c r="AL117" s="1" t="n">
        <f aca="false">AI117/AK117</f>
        <v>21.0859753954306</v>
      </c>
      <c r="AM117" s="10" t="n">
        <f aca="false">0</f>
        <v>0</v>
      </c>
      <c r="AN117" s="10" t="n">
        <f aca="false">AK117-AM117</f>
        <v>1138</v>
      </c>
      <c r="AO117" s="19" t="n">
        <f aca="false">AN117*AL117</f>
        <v>23995.84</v>
      </c>
      <c r="AP117" s="19" t="str">
        <f aca="false">+J117</f>
        <v>3) STOCK</v>
      </c>
    </row>
    <row r="118" customFormat="false" ht="16.4" hidden="false" customHeight="false" outlineLevel="0" collapsed="false">
      <c r="A118" s="1" t="s">
        <v>42</v>
      </c>
      <c r="B118" s="2" t="n">
        <v>966</v>
      </c>
      <c r="C118" s="54" t="str">
        <f aca="false">VLOOKUP($B118,[1]SKU!$A$2:$H$1048576,2,FALSE())</f>
        <v>POSTA PALETA</v>
      </c>
      <c r="D118" s="3" t="str">
        <f aca="false">VLOOKUP($B118,[1]SKU!$A$2:$H$1048576,3,FALSE())</f>
        <v>VACUNO</v>
      </c>
      <c r="E118" s="3" t="str">
        <f aca="false">VLOOKUP($B118,[1]SKU!$A$2:$H$1048576,4,FALSE())</f>
        <v>BRASIL</v>
      </c>
      <c r="F118" s="3" t="str">
        <f aca="false">VLOOKUP($B118,[1]SKU!$A$2:$H$1048576,5,FALSE())</f>
        <v>FRIBOI</v>
      </c>
      <c r="G118" s="3" t="str">
        <f aca="false">VLOOKUP($B118,[1]SKU!$A$2:$H$1048576,6,FALSE())</f>
        <v>ENFRIADO</v>
      </c>
      <c r="H118" s="55" t="str">
        <f aca="false">VLOOKUP($B118,[1]SKU!$A$2:$H$1048576,7,FALSE())</f>
        <v>V</v>
      </c>
      <c r="I118" s="55" t="str">
        <f aca="false">VLOOKUP($B118,[1]SKU!$A$2:$H$1048576,8,FALSE())</f>
        <v>1PC/B - 3-8B/C</v>
      </c>
      <c r="J118" s="3" t="s">
        <v>44</v>
      </c>
      <c r="K118" s="5" t="n">
        <f aca="false">AO118</f>
        <v>4675.04</v>
      </c>
      <c r="L118" s="6" t="n">
        <f aca="false">+AE118</f>
        <v>5632.72798749358</v>
      </c>
      <c r="M118" s="56" t="n">
        <v>45921</v>
      </c>
      <c r="N118" s="57" t="n">
        <f aca="false">+K118*L118</f>
        <v>26333228.650652</v>
      </c>
      <c r="O118" s="58" t="n">
        <f aca="false">+L118/(1-0.03)</f>
        <v>5806.93606958101</v>
      </c>
      <c r="P118" s="58" t="n">
        <f aca="false">+L118/(1-0.07)</f>
        <v>6056.69676074579</v>
      </c>
      <c r="Q118" s="59" t="s">
        <v>48</v>
      </c>
      <c r="R118" s="1" t="n">
        <v>940.28</v>
      </c>
      <c r="S118" s="60" t="n">
        <v>45839</v>
      </c>
      <c r="T118" s="10" t="n">
        <f aca="false">+AN118</f>
        <v>239</v>
      </c>
      <c r="U118" s="11" t="s">
        <v>49</v>
      </c>
      <c r="V118" s="12" t="n">
        <v>4675.04</v>
      </c>
      <c r="W118" s="12" t="n">
        <f aca="false">IF(E118="canada",V118/2.20462,IF(E118="usa",V118/2.20462,V118))</f>
        <v>4675.04</v>
      </c>
      <c r="X118" s="13" t="n">
        <f aca="false">SUM(W118)/SUM($W$6:$W$13)</f>
        <v>0.194714530740122</v>
      </c>
      <c r="Y118" s="14" t="n">
        <v>27190.03</v>
      </c>
      <c r="Z118" s="15" t="n">
        <f aca="false">Y118*AH118</f>
        <v>25566241.4084</v>
      </c>
      <c r="AA118" s="15" t="n">
        <f aca="false">Z118/W118</f>
        <v>5468.6679490229</v>
      </c>
      <c r="AB118" s="61" t="n">
        <f aca="false">VLOOKUP(_xlfn.CONCAT(D118,E118),[1]INTERNACIÓN!$M$5:$N$1048576,2,FALSE())*Z118</f>
        <v>766987.242252</v>
      </c>
      <c r="AC118" s="62" t="n">
        <f aca="false">Z118+AB118</f>
        <v>26333228.650652</v>
      </c>
      <c r="AD118" s="16" t="str">
        <f aca="false">_xlfn.CONCAT(B118,Q118)</f>
        <v>96661703002-2</v>
      </c>
      <c r="AE118" s="62" t="n">
        <f aca="false">AC118/W118</f>
        <v>5632.72798749358</v>
      </c>
      <c r="AF118" s="17" t="n">
        <f aca="false">IF(E118="USA",Y118/V118,IF(E118="CANADA",Y118/V118,(Y118/V118)/2.20462))</f>
        <v>2.63809610513329</v>
      </c>
      <c r="AG118" s="18" t="n">
        <f aca="false">Y118/W118</f>
        <v>5.81599943529895</v>
      </c>
      <c r="AH118" s="63" t="n">
        <f aca="false">IF(R118&lt;&gt;"",R118,"")</f>
        <v>940.28</v>
      </c>
      <c r="AI118" s="5" t="n">
        <f aca="false">W118</f>
        <v>4675.04</v>
      </c>
      <c r="AJ118" s="64" t="str">
        <f aca="false">IF(Q118&lt;&gt;"",Q118,"")</f>
        <v>61703002-2</v>
      </c>
      <c r="AK118" s="10" t="n">
        <v>239</v>
      </c>
      <c r="AL118" s="1" t="n">
        <f aca="false">AI118/AK118</f>
        <v>19.5608368200837</v>
      </c>
      <c r="AM118" s="10" t="n">
        <f aca="false">0</f>
        <v>0</v>
      </c>
      <c r="AN118" s="10" t="n">
        <f aca="false">AK118-AM118</f>
        <v>239</v>
      </c>
      <c r="AO118" s="19" t="n">
        <f aca="false">AN118*AL118</f>
        <v>4675.04</v>
      </c>
      <c r="AP118" s="19" t="str">
        <f aca="false">+J118</f>
        <v>3) STOCK</v>
      </c>
    </row>
    <row r="119" customFormat="false" ht="16.4" hidden="false" customHeight="false" outlineLevel="0" collapsed="false">
      <c r="A119" s="1" t="s">
        <v>42</v>
      </c>
      <c r="B119" s="2" t="n">
        <v>968</v>
      </c>
      <c r="C119" s="54" t="str">
        <f aca="false">VLOOKUP($B119,[1]SKU!$A$2:$H$1048576,2,FALSE())</f>
        <v>HUACHALOMO</v>
      </c>
      <c r="D119" s="3" t="str">
        <f aca="false">VLOOKUP($B119,[1]SKU!$A$2:$H$1048576,3,FALSE())</f>
        <v>VACUNO</v>
      </c>
      <c r="E119" s="3" t="str">
        <f aca="false">VLOOKUP($B119,[1]SKU!$A$2:$H$1048576,4,FALSE())</f>
        <v>BRASIL</v>
      </c>
      <c r="F119" s="3" t="str">
        <f aca="false">VLOOKUP($B119,[1]SKU!$A$2:$H$1048576,5,FALSE())</f>
        <v>FRIBOI</v>
      </c>
      <c r="G119" s="3" t="str">
        <f aca="false">VLOOKUP($B119,[1]SKU!$A$2:$H$1048576,6,FALSE())</f>
        <v>ENFRIADO</v>
      </c>
      <c r="H119" s="55" t="str">
        <f aca="false">VLOOKUP($B119,[1]SKU!$A$2:$H$1048576,7,FALSE())</f>
        <v>V</v>
      </c>
      <c r="I119" s="55" t="str">
        <f aca="false">VLOOKUP($B119,[1]SKU!$A$2:$H$1048576,8,FALSE())</f>
        <v>1PC/B - 3-13B/C</v>
      </c>
      <c r="J119" s="3" t="s">
        <v>44</v>
      </c>
      <c r="K119" s="5" t="n">
        <f aca="false">AO119</f>
        <v>4529.626</v>
      </c>
      <c r="L119" s="6" t="n">
        <f aca="false">+AE119</f>
        <v>5632.7275046814</v>
      </c>
      <c r="M119" s="56" t="n">
        <v>45921</v>
      </c>
      <c r="N119" s="57" t="n">
        <f aca="false">+K119*L119</f>
        <v>25514148.95612</v>
      </c>
      <c r="O119" s="58" t="n">
        <f aca="false">+L119/(1-0.03)</f>
        <v>5806.9355718365</v>
      </c>
      <c r="P119" s="58" t="n">
        <f aca="false">+L119/(1-0.07)</f>
        <v>6056.69624159291</v>
      </c>
      <c r="Q119" s="59" t="s">
        <v>48</v>
      </c>
      <c r="R119" s="1" t="n">
        <v>940.28</v>
      </c>
      <c r="S119" s="60" t="n">
        <v>45839</v>
      </c>
      <c r="T119" s="10" t="n">
        <f aca="false">+AN119</f>
        <v>244</v>
      </c>
      <c r="U119" s="11" t="s">
        <v>49</v>
      </c>
      <c r="V119" s="12" t="n">
        <v>4529.626</v>
      </c>
      <c r="W119" s="12" t="n">
        <f aca="false">IF(E119="canada",V119/2.20462,IF(E119="usa",V119/2.20462,V119))</f>
        <v>4529.626</v>
      </c>
      <c r="X119" s="13" t="n">
        <f aca="false">SUM(W119)/SUM($W$6:$W$13)</f>
        <v>0.18865806517554</v>
      </c>
      <c r="Y119" s="14" t="n">
        <v>26344.3</v>
      </c>
      <c r="Z119" s="15" t="n">
        <f aca="false">Y119*AH119</f>
        <v>24771018.404</v>
      </c>
      <c r="AA119" s="15" t="n">
        <f aca="false">Z119/W119</f>
        <v>5468.66748027321</v>
      </c>
      <c r="AB119" s="61" t="n">
        <f aca="false">VLOOKUP(_xlfn.CONCAT(D119,E119),[1]INTERNACIÓN!$M$5:$N$1048576,2,FALSE())*Z119</f>
        <v>743130.55212</v>
      </c>
      <c r="AC119" s="62" t="n">
        <f aca="false">Z119+AB119</f>
        <v>25514148.95612</v>
      </c>
      <c r="AD119" s="16" t="str">
        <f aca="false">_xlfn.CONCAT(B119,Q119)</f>
        <v>96861703002-2</v>
      </c>
      <c r="AE119" s="62" t="n">
        <f aca="false">AC119/W119</f>
        <v>5632.7275046814</v>
      </c>
      <c r="AF119" s="17" t="n">
        <f aca="false">IF(E119="USA",Y119/V119,IF(E119="CANADA",Y119/V119,(Y119/V119)/2.20462))</f>
        <v>2.63809587900752</v>
      </c>
      <c r="AG119" s="18" t="n">
        <f aca="false">Y119/W119</f>
        <v>5.81599893677756</v>
      </c>
      <c r="AH119" s="63" t="n">
        <f aca="false">IF(R119&lt;&gt;"",R119,"")</f>
        <v>940.28</v>
      </c>
      <c r="AI119" s="5" t="n">
        <f aca="false">W119</f>
        <v>4529.626</v>
      </c>
      <c r="AJ119" s="64" t="str">
        <f aca="false">IF(Q119&lt;&gt;"",Q119,"")</f>
        <v>61703002-2</v>
      </c>
      <c r="AK119" s="10" t="n">
        <v>244</v>
      </c>
      <c r="AL119" s="1" t="n">
        <f aca="false">AI119/AK119</f>
        <v>18.5640409836066</v>
      </c>
      <c r="AM119" s="10" t="n">
        <f aca="false">0</f>
        <v>0</v>
      </c>
      <c r="AN119" s="10" t="n">
        <f aca="false">AK119-AM119</f>
        <v>244</v>
      </c>
      <c r="AO119" s="19" t="n">
        <f aca="false">AN119*AL119</f>
        <v>4529.626</v>
      </c>
      <c r="AP119" s="19" t="str">
        <f aca="false">+J119</f>
        <v>3) STOCK</v>
      </c>
    </row>
    <row r="120" customFormat="false" ht="16.4" hidden="false" customHeight="false" outlineLevel="0" collapsed="false">
      <c r="A120" s="1" t="s">
        <v>42</v>
      </c>
      <c r="B120" s="2" t="n">
        <v>973</v>
      </c>
      <c r="C120" s="54" t="str">
        <f aca="false">VLOOKUP($B120,[1]SKU!$A$2:$H$1048576,2,FALSE())</f>
        <v>ABASTERO</v>
      </c>
      <c r="D120" s="3" t="str">
        <f aca="false">VLOOKUP($B120,[1]SKU!$A$2:$H$1048576,3,FALSE())</f>
        <v>VACUNO</v>
      </c>
      <c r="E120" s="3" t="str">
        <f aca="false">VLOOKUP($B120,[1]SKU!$A$2:$H$1048576,4,FALSE())</f>
        <v>BRASIL</v>
      </c>
      <c r="F120" s="3" t="str">
        <f aca="false">VLOOKUP($B120,[1]SKU!$A$2:$H$1048576,5,FALSE())</f>
        <v>FRIBOI</v>
      </c>
      <c r="G120" s="3" t="str">
        <f aca="false">VLOOKUP($B120,[1]SKU!$A$2:$H$1048576,6,FALSE())</f>
        <v>ENFRIADO</v>
      </c>
      <c r="H120" s="55" t="str">
        <f aca="false">VLOOKUP($B120,[1]SKU!$A$2:$H$1048576,7,FALSE())</f>
        <v>V</v>
      </c>
      <c r="I120" s="55" t="str">
        <f aca="false">VLOOKUP($B120,[1]SKU!$A$2:$H$1048576,8,FALSE())</f>
        <v>1PC/B - 8-25B/C</v>
      </c>
      <c r="J120" s="3" t="s">
        <v>44</v>
      </c>
      <c r="K120" s="5" t="n">
        <f aca="false">AO120</f>
        <v>1616.833</v>
      </c>
      <c r="L120" s="6" t="n">
        <f aca="false">+AE120</f>
        <v>5632.72809832555</v>
      </c>
      <c r="M120" s="56" t="n">
        <v>45921</v>
      </c>
      <c r="N120" s="57" t="n">
        <f aca="false">+K120*L120</f>
        <v>9107180.6694</v>
      </c>
      <c r="O120" s="58" t="n">
        <f aca="false">+L120/(1-0.03)</f>
        <v>5806.93618384078</v>
      </c>
      <c r="P120" s="58" t="n">
        <f aca="false">+L120/(1-0.07)</f>
        <v>6056.69687991995</v>
      </c>
      <c r="Q120" s="59" t="s">
        <v>48</v>
      </c>
      <c r="R120" s="1" t="n">
        <v>940.28</v>
      </c>
      <c r="S120" s="60" t="n">
        <v>45839</v>
      </c>
      <c r="T120" s="10" t="n">
        <f aca="false">+AN120</f>
        <v>73</v>
      </c>
      <c r="U120" s="11" t="s">
        <v>49</v>
      </c>
      <c r="V120" s="12" t="n">
        <v>1616.833</v>
      </c>
      <c r="W120" s="12" t="n">
        <f aca="false">IF(E120="canada",V120/2.20462,IF(E120="usa",V120/2.20462,V120))</f>
        <v>1616.833</v>
      </c>
      <c r="X120" s="13" t="n">
        <f aca="false">SUM(W120)/SUM($W$6:$W$13)</f>
        <v>0.0673407882884731</v>
      </c>
      <c r="Y120" s="14" t="n">
        <v>9403.5</v>
      </c>
      <c r="Z120" s="15" t="n">
        <f aca="false">Y120*AH120</f>
        <v>8841922.98</v>
      </c>
      <c r="AA120" s="15" t="n">
        <f aca="false">Z120/W120</f>
        <v>5468.66805662675</v>
      </c>
      <c r="AB120" s="61" t="n">
        <f aca="false">VLOOKUP(_xlfn.CONCAT(D120,E120),[1]INTERNACIÓN!$M$5:$N$1048576,2,FALSE())*Z120</f>
        <v>265257.6894</v>
      </c>
      <c r="AC120" s="62" t="n">
        <f aca="false">Z120+AB120</f>
        <v>9107180.6694</v>
      </c>
      <c r="AD120" s="16" t="str">
        <f aca="false">_xlfn.CONCAT(B120,Q120)</f>
        <v>97361703002-2</v>
      </c>
      <c r="AE120" s="62" t="n">
        <f aca="false">AC120/W120</f>
        <v>5632.72809832555</v>
      </c>
      <c r="AF120" s="17" t="n">
        <f aca="false">IF(E120="USA",Y120/V120,IF(E120="CANADA",Y120/V120,(Y120/V120)/2.20462))</f>
        <v>2.6380961570416</v>
      </c>
      <c r="AG120" s="18" t="n">
        <f aca="false">Y120/W120</f>
        <v>5.81599954973705</v>
      </c>
      <c r="AH120" s="63" t="n">
        <f aca="false">IF(R120&lt;&gt;"",R120,"")</f>
        <v>940.28</v>
      </c>
      <c r="AI120" s="5" t="n">
        <f aca="false">W120</f>
        <v>1616.833</v>
      </c>
      <c r="AJ120" s="64" t="str">
        <f aca="false">IF(Q120&lt;&gt;"",Q120,"")</f>
        <v>61703002-2</v>
      </c>
      <c r="AK120" s="10" t="n">
        <v>73</v>
      </c>
      <c r="AL120" s="1" t="n">
        <f aca="false">AI120/AK120</f>
        <v>22.148397260274</v>
      </c>
      <c r="AM120" s="10" t="n">
        <f aca="false">0</f>
        <v>0</v>
      </c>
      <c r="AN120" s="10" t="n">
        <f aca="false">AK120-AM120</f>
        <v>73</v>
      </c>
      <c r="AO120" s="19" t="n">
        <f aca="false">AN120*AL120</f>
        <v>1616.833</v>
      </c>
      <c r="AP120" s="19" t="str">
        <f aca="false">+J120</f>
        <v>3) STOCK</v>
      </c>
    </row>
    <row r="121" customFormat="false" ht="16.4" hidden="false" customHeight="false" outlineLevel="0" collapsed="false">
      <c r="A121" s="1" t="s">
        <v>42</v>
      </c>
      <c r="B121" s="2" t="n">
        <v>974</v>
      </c>
      <c r="C121" s="54" t="str">
        <f aca="false">VLOOKUP($B121,[1]SKU!$A$2:$H$1048576,2,FALSE())</f>
        <v>CHOCLILLO</v>
      </c>
      <c r="D121" s="3" t="str">
        <f aca="false">VLOOKUP($B121,[1]SKU!$A$2:$H$1048576,3,FALSE())</f>
        <v>VACUNO</v>
      </c>
      <c r="E121" s="3" t="str">
        <f aca="false">VLOOKUP($B121,[1]SKU!$A$2:$H$1048576,4,FALSE())</f>
        <v>BRASIL</v>
      </c>
      <c r="F121" s="3" t="str">
        <f aca="false">VLOOKUP($B121,[1]SKU!$A$2:$H$1048576,5,FALSE())</f>
        <v>FRIBOI</v>
      </c>
      <c r="G121" s="3" t="str">
        <f aca="false">VLOOKUP($B121,[1]SKU!$A$2:$H$1048576,6,FALSE())</f>
        <v>ENFRIADO</v>
      </c>
      <c r="H121" s="55" t="str">
        <f aca="false">VLOOKUP($B121,[1]SKU!$A$2:$H$1048576,7,FALSE())</f>
        <v>V</v>
      </c>
      <c r="I121" s="55" t="str">
        <f aca="false">VLOOKUP($B121,[1]SKU!$A$2:$H$1048576,8,FALSE())</f>
        <v>1PC/B - 8-28B/C</v>
      </c>
      <c r="J121" s="3" t="s">
        <v>44</v>
      </c>
      <c r="K121" s="5" t="n">
        <f aca="false">AO121</f>
        <v>1434.38</v>
      </c>
      <c r="L121" s="6" t="n">
        <f aca="false">+AE121</f>
        <v>5632.72577959815</v>
      </c>
      <c r="M121" s="56" t="n">
        <v>45921</v>
      </c>
      <c r="N121" s="57" t="n">
        <f aca="false">+K121*L121</f>
        <v>8079469.20374</v>
      </c>
      <c r="O121" s="58" t="n">
        <f aca="false">+L121/(1-0.03)</f>
        <v>5806.93379340016</v>
      </c>
      <c r="P121" s="58" t="n">
        <f aca="false">+L121/(1-0.07)</f>
        <v>6056.69438666468</v>
      </c>
      <c r="Q121" s="59" t="s">
        <v>48</v>
      </c>
      <c r="R121" s="1" t="n">
        <v>940.28</v>
      </c>
      <c r="S121" s="60" t="n">
        <v>45839</v>
      </c>
      <c r="T121" s="10" t="n">
        <f aca="false">+AN121</f>
        <v>68</v>
      </c>
      <c r="U121" s="11" t="s">
        <v>49</v>
      </c>
      <c r="V121" s="12" t="n">
        <v>1434.38</v>
      </c>
      <c r="W121" s="12" t="n">
        <f aca="false">IF(E121="canada",V121/2.20462,IF(E121="usa",V121/2.20462,V121))</f>
        <v>1434.38</v>
      </c>
      <c r="X121" s="13" t="n">
        <f aca="false">SUM(W121)/SUM($W$6:$W$13)</f>
        <v>0.0597416553875509</v>
      </c>
      <c r="Y121" s="14" t="n">
        <v>8342.35</v>
      </c>
      <c r="Z121" s="15" t="n">
        <f aca="false">Y121*AH121</f>
        <v>7844144.858</v>
      </c>
      <c r="AA121" s="15" t="n">
        <f aca="false">Z121/W121</f>
        <v>5468.6658054351</v>
      </c>
      <c r="AB121" s="61" t="n">
        <f aca="false">VLOOKUP(_xlfn.CONCAT(D121,E121),[1]INTERNACIÓN!$M$5:$N$1048576,2,FALSE())*Z121</f>
        <v>235324.34574</v>
      </c>
      <c r="AC121" s="62" t="n">
        <f aca="false">Z121+AB121</f>
        <v>8079469.20374</v>
      </c>
      <c r="AD121" s="16" t="str">
        <f aca="false">_xlfn.CONCAT(B121,Q121)</f>
        <v>97461703002-2</v>
      </c>
      <c r="AE121" s="62" t="n">
        <f aca="false">AC121/W121</f>
        <v>5632.72577959815</v>
      </c>
      <c r="AF121" s="17" t="n">
        <f aca="false">IF(E121="USA",Y121/V121,IF(E121="CANADA",Y121/V121,(Y121/V121)/2.20462))</f>
        <v>2.63809507106235</v>
      </c>
      <c r="AG121" s="18" t="n">
        <f aca="false">Y121/W121</f>
        <v>5.81599715556547</v>
      </c>
      <c r="AH121" s="63" t="n">
        <f aca="false">IF(R121&lt;&gt;"",R121,"")</f>
        <v>940.28</v>
      </c>
      <c r="AI121" s="5" t="n">
        <f aca="false">W121</f>
        <v>1434.38</v>
      </c>
      <c r="AJ121" s="64" t="str">
        <f aca="false">IF(Q121&lt;&gt;"",Q121,"")</f>
        <v>61703002-2</v>
      </c>
      <c r="AK121" s="10" t="n">
        <v>68</v>
      </c>
      <c r="AL121" s="1" t="n">
        <f aca="false">AI121/AK121</f>
        <v>21.0938235294118</v>
      </c>
      <c r="AM121" s="10" t="n">
        <f aca="false">0</f>
        <v>0</v>
      </c>
      <c r="AN121" s="10" t="n">
        <f aca="false">AK121-AM121</f>
        <v>68</v>
      </c>
      <c r="AO121" s="19" t="n">
        <f aca="false">AN121*AL121</f>
        <v>1434.38</v>
      </c>
      <c r="AP121" s="19" t="str">
        <f aca="false">+J121</f>
        <v>3) STOCK</v>
      </c>
    </row>
    <row r="122" customFormat="false" ht="16.4" hidden="false" customHeight="false" outlineLevel="0" collapsed="false">
      <c r="A122" s="1" t="s">
        <v>42</v>
      </c>
      <c r="B122" s="2" t="n">
        <v>975</v>
      </c>
      <c r="C122" s="54" t="str">
        <f aca="false">VLOOKUP($B122,[1]SKU!$A$2:$H$1048576,2,FALSE())</f>
        <v>PUNTA PALETA</v>
      </c>
      <c r="D122" s="3" t="str">
        <f aca="false">VLOOKUP($B122,[1]SKU!$A$2:$H$1048576,3,FALSE())</f>
        <v>VACUNO</v>
      </c>
      <c r="E122" s="3" t="str">
        <f aca="false">VLOOKUP($B122,[1]SKU!$A$2:$H$1048576,4,FALSE())</f>
        <v>BRASIL</v>
      </c>
      <c r="F122" s="3" t="str">
        <f aca="false">VLOOKUP($B122,[1]SKU!$A$2:$H$1048576,5,FALSE())</f>
        <v>FRIBOI</v>
      </c>
      <c r="G122" s="3" t="str">
        <f aca="false">VLOOKUP($B122,[1]SKU!$A$2:$H$1048576,6,FALSE())</f>
        <v>ENFRIADO</v>
      </c>
      <c r="H122" s="55" t="str">
        <f aca="false">VLOOKUP($B122,[1]SKU!$A$2:$H$1048576,7,FALSE())</f>
        <v>V</v>
      </c>
      <c r="I122" s="55" t="str">
        <f aca="false">VLOOKUP($B122,[1]SKU!$A$2:$H$1048576,8,FALSE())</f>
        <v>1PC/B - 8-25B/C</v>
      </c>
      <c r="J122" s="3" t="s">
        <v>44</v>
      </c>
      <c r="K122" s="5" t="n">
        <f aca="false">AO122</f>
        <v>1988.546</v>
      </c>
      <c r="L122" s="6" t="n">
        <f aca="false">+AE122</f>
        <v>5632.72681224975</v>
      </c>
      <c r="M122" s="56" t="n">
        <v>45921</v>
      </c>
      <c r="N122" s="57" t="n">
        <f aca="false">+K122*L122</f>
        <v>11200936.371592</v>
      </c>
      <c r="O122" s="58" t="n">
        <f aca="false">+L122/(1-0.03)</f>
        <v>5806.93485798944</v>
      </c>
      <c r="P122" s="58" t="n">
        <f aca="false">+L122/(1-0.07)</f>
        <v>6056.69549704275</v>
      </c>
      <c r="Q122" s="59" t="s">
        <v>48</v>
      </c>
      <c r="R122" s="1" t="n">
        <v>940.28</v>
      </c>
      <c r="S122" s="60" t="n">
        <v>45839</v>
      </c>
      <c r="T122" s="10" t="n">
        <f aca="false">+AN122</f>
        <v>95</v>
      </c>
      <c r="U122" s="11" t="s">
        <v>49</v>
      </c>
      <c r="V122" s="12" t="n">
        <v>1988.546</v>
      </c>
      <c r="W122" s="12" t="n">
        <f aca="false">IF(E122="canada",V122/2.20462,IF(E122="usa",V122/2.20462,V122))</f>
        <v>1988.546</v>
      </c>
      <c r="X122" s="13" t="n">
        <f aca="false">SUM(W122)/SUM($W$6:$W$13)</f>
        <v>0.0828225643513523</v>
      </c>
      <c r="Y122" s="14" t="n">
        <v>11565.38</v>
      </c>
      <c r="Z122" s="15" t="n">
        <f aca="false">Y122*AH122</f>
        <v>10874695.5064</v>
      </c>
      <c r="AA122" s="15" t="n">
        <f aca="false">Z122/W122</f>
        <v>5468.66680800947</v>
      </c>
      <c r="AB122" s="61" t="n">
        <f aca="false">VLOOKUP(_xlfn.CONCAT(D122,E122),[1]INTERNACIÓN!$M$5:$N$1048576,2,FALSE())*Z122</f>
        <v>326240.865192</v>
      </c>
      <c r="AC122" s="62" t="n">
        <f aca="false">Z122+AB122</f>
        <v>11200936.371592</v>
      </c>
      <c r="AD122" s="16" t="str">
        <f aca="false">_xlfn.CONCAT(B122,Q122)</f>
        <v>97561703002-2</v>
      </c>
      <c r="AE122" s="62" t="n">
        <f aca="false">AC122/W122</f>
        <v>5632.72681224975</v>
      </c>
      <c r="AF122" s="17" t="n">
        <f aca="false">IF(E122="USA",Y122/V122,IF(E122="CANADA",Y122/V122,(Y122/V122)/2.20462))</f>
        <v>2.63809555470618</v>
      </c>
      <c r="AG122" s="18" t="n">
        <f aca="false">Y122/W122</f>
        <v>5.81599822181634</v>
      </c>
      <c r="AH122" s="63" t="n">
        <f aca="false">IF(R122&lt;&gt;"",R122,"")</f>
        <v>940.28</v>
      </c>
      <c r="AI122" s="5" t="n">
        <f aca="false">W122</f>
        <v>1988.546</v>
      </c>
      <c r="AJ122" s="64" t="str">
        <f aca="false">IF(Q122&lt;&gt;"",Q122,"")</f>
        <v>61703002-2</v>
      </c>
      <c r="AK122" s="10" t="n">
        <v>95</v>
      </c>
      <c r="AL122" s="1" t="n">
        <f aca="false">AI122/AK122</f>
        <v>20.9320631578947</v>
      </c>
      <c r="AM122" s="10" t="n">
        <f aca="false">0</f>
        <v>0</v>
      </c>
      <c r="AN122" s="10" t="n">
        <f aca="false">AK122-AM122</f>
        <v>95</v>
      </c>
      <c r="AO122" s="19" t="n">
        <f aca="false">AN122*AL122</f>
        <v>1988.546</v>
      </c>
      <c r="AP122" s="19" t="str">
        <f aca="false">+J122</f>
        <v>3) STOCK</v>
      </c>
    </row>
    <row r="123" customFormat="false" ht="16.4" hidden="false" customHeight="false" outlineLevel="0" collapsed="false">
      <c r="A123" s="1" t="s">
        <v>42</v>
      </c>
      <c r="B123" s="2" t="n">
        <v>976</v>
      </c>
      <c r="C123" s="54" t="str">
        <f aca="false">VLOOKUP($B123,[1]SKU!$A$2:$H$1048576,2,FALSE())</f>
        <v>SOBRECOSTILLA</v>
      </c>
      <c r="D123" s="3" t="str">
        <f aca="false">VLOOKUP($B123,[1]SKU!$A$2:$H$1048576,3,FALSE())</f>
        <v>VACUNO</v>
      </c>
      <c r="E123" s="3" t="str">
        <f aca="false">VLOOKUP($B123,[1]SKU!$A$2:$H$1048576,4,FALSE())</f>
        <v>BRASIL</v>
      </c>
      <c r="F123" s="3" t="str">
        <f aca="false">VLOOKUP($B123,[1]SKU!$A$2:$H$1048576,5,FALSE())</f>
        <v>FRIBOI</v>
      </c>
      <c r="G123" s="3" t="str">
        <f aca="false">VLOOKUP($B123,[1]SKU!$A$2:$H$1048576,6,FALSE())</f>
        <v>ENFRIADO</v>
      </c>
      <c r="H123" s="55" t="str">
        <f aca="false">VLOOKUP($B123,[1]SKU!$A$2:$H$1048576,7,FALSE())</f>
        <v>V</v>
      </c>
      <c r="I123" s="55" t="str">
        <f aca="false">VLOOKUP($B123,[1]SKU!$A$2:$H$1048576,8,FALSE())</f>
        <v>1PC/B - 3-20B/C</v>
      </c>
      <c r="J123" s="3" t="s">
        <v>44</v>
      </c>
      <c r="K123" s="5" t="n">
        <f aca="false">AO123</f>
        <v>5231.138</v>
      </c>
      <c r="L123" s="6" t="n">
        <f aca="false">+AE123</f>
        <v>5632.72879211369</v>
      </c>
      <c r="M123" s="56" t="n">
        <v>45921</v>
      </c>
      <c r="N123" s="57" t="n">
        <f aca="false">+K123*L123</f>
        <v>29465581.62812</v>
      </c>
      <c r="O123" s="58" t="n">
        <f aca="false">+L123/(1-0.03)</f>
        <v>5806.93689908627</v>
      </c>
      <c r="P123" s="58" t="n">
        <f aca="false">+L123/(1-0.07)</f>
        <v>6056.69762592869</v>
      </c>
      <c r="Q123" s="59" t="s">
        <v>48</v>
      </c>
      <c r="R123" s="1" t="n">
        <v>940.28</v>
      </c>
      <c r="S123" s="60" t="n">
        <v>45839</v>
      </c>
      <c r="T123" s="10" t="n">
        <f aca="false">+AN123</f>
        <v>273</v>
      </c>
      <c r="U123" s="11" t="s">
        <v>49</v>
      </c>
      <c r="V123" s="12" t="n">
        <v>5231.138</v>
      </c>
      <c r="W123" s="12" t="n">
        <f aca="false">IF(E123="canada",V123/2.20462,IF(E123="usa",V123/2.20462,V123))</f>
        <v>5231.138</v>
      </c>
      <c r="X123" s="13" t="n">
        <f aca="false">SUM(W123)/SUM($W$6:$W$13)</f>
        <v>0.217875907138082</v>
      </c>
      <c r="Y123" s="14" t="n">
        <v>30424.3</v>
      </c>
      <c r="Z123" s="15" t="n">
        <f aca="false">Y123*AH123</f>
        <v>28607360.804</v>
      </c>
      <c r="AA123" s="15" t="n">
        <f aca="false">Z123/W123</f>
        <v>5468.66873020746</v>
      </c>
      <c r="AB123" s="61" t="n">
        <f aca="false">VLOOKUP(_xlfn.CONCAT(D123,E123),[1]INTERNACIÓN!$M$5:$N$1048576,2,FALSE())*Z123</f>
        <v>858220.82412</v>
      </c>
      <c r="AC123" s="62" t="n">
        <f aca="false">Z123+AB123</f>
        <v>29465581.62812</v>
      </c>
      <c r="AD123" s="16" t="str">
        <f aca="false">_xlfn.CONCAT(B123,Q123)</f>
        <v>97661703002-2</v>
      </c>
      <c r="AE123" s="62" t="n">
        <f aca="false">AC123/W123</f>
        <v>5632.72879211369</v>
      </c>
      <c r="AF123" s="17" t="n">
        <f aca="false">IF(E123="USA",Y123/V123,IF(E123="CANADA",Y123/V123,(Y123/V123)/2.20462))</f>
        <v>2.63809648197825</v>
      </c>
      <c r="AG123" s="18" t="n">
        <f aca="false">Y123/W123</f>
        <v>5.81600026609889</v>
      </c>
      <c r="AH123" s="63" t="n">
        <f aca="false">IF(R123&lt;&gt;"",R123,"")</f>
        <v>940.28</v>
      </c>
      <c r="AI123" s="5" t="n">
        <f aca="false">W123</f>
        <v>5231.138</v>
      </c>
      <c r="AJ123" s="64" t="str">
        <f aca="false">IF(Q123&lt;&gt;"",Q123,"")</f>
        <v>61703002-2</v>
      </c>
      <c r="AK123" s="10" t="n">
        <v>273</v>
      </c>
      <c r="AL123" s="1" t="n">
        <f aca="false">AI123/AK123</f>
        <v>19.1616776556777</v>
      </c>
      <c r="AM123" s="10" t="n">
        <f aca="false">0</f>
        <v>0</v>
      </c>
      <c r="AN123" s="10" t="n">
        <f aca="false">AK123-AM123</f>
        <v>273</v>
      </c>
      <c r="AO123" s="19" t="n">
        <f aca="false">AN123*AL123</f>
        <v>5231.138</v>
      </c>
      <c r="AP123" s="19" t="str">
        <f aca="false">+J123</f>
        <v>3) STOCK</v>
      </c>
    </row>
    <row r="124" customFormat="false" ht="16.4" hidden="false" customHeight="false" outlineLevel="0" collapsed="false">
      <c r="A124" s="1" t="s">
        <v>42</v>
      </c>
      <c r="B124" s="2" t="n">
        <v>977</v>
      </c>
      <c r="C124" s="54" t="str">
        <f aca="false">VLOOKUP($B124,[1]SKU!$A$2:$H$1048576,2,FALSE())</f>
        <v>ASADO DEL CARNICERO</v>
      </c>
      <c r="D124" s="3" t="str">
        <f aca="false">VLOOKUP($B124,[1]SKU!$A$2:$H$1048576,3,FALSE())</f>
        <v>VACUNO</v>
      </c>
      <c r="E124" s="3" t="str">
        <f aca="false">VLOOKUP($B124,[1]SKU!$A$2:$H$1048576,4,FALSE())</f>
        <v>BRASIL</v>
      </c>
      <c r="F124" s="3" t="str">
        <f aca="false">VLOOKUP($B124,[1]SKU!$A$2:$H$1048576,5,FALSE())</f>
        <v>FRIBOI</v>
      </c>
      <c r="G124" s="3" t="str">
        <f aca="false">VLOOKUP($B124,[1]SKU!$A$2:$H$1048576,6,FALSE())</f>
        <v>ENFRIADO</v>
      </c>
      <c r="H124" s="55" t="str">
        <f aca="false">VLOOKUP($B124,[1]SKU!$A$2:$H$1048576,7,FALSE())</f>
        <v>V</v>
      </c>
      <c r="I124" s="55" t="str">
        <f aca="false">VLOOKUP($B124,[1]SKU!$A$2:$H$1048576,8,FALSE())</f>
        <v>1PC/B - 6-30B/C</v>
      </c>
      <c r="J124" s="3" t="s">
        <v>44</v>
      </c>
      <c r="K124" s="5" t="n">
        <f aca="false">AO124</f>
        <v>1728.79</v>
      </c>
      <c r="L124" s="6" t="n">
        <f aca="false">+AE124</f>
        <v>5632.72705544109</v>
      </c>
      <c r="M124" s="56" t="n">
        <v>45921</v>
      </c>
      <c r="N124" s="57" t="n">
        <f aca="false">+K124*L124</f>
        <v>9737802.206176</v>
      </c>
      <c r="O124" s="58" t="n">
        <f aca="false">+L124/(1-0.03)</f>
        <v>5806.93510870215</v>
      </c>
      <c r="P124" s="58" t="n">
        <f aca="false">+L124/(1-0.07)</f>
        <v>6056.69575853881</v>
      </c>
      <c r="Q124" s="59" t="s">
        <v>48</v>
      </c>
      <c r="R124" s="1" t="n">
        <v>940.28</v>
      </c>
      <c r="S124" s="60" t="n">
        <v>45839</v>
      </c>
      <c r="T124" s="10" t="n">
        <f aca="false">+AN124</f>
        <v>82</v>
      </c>
      <c r="U124" s="11" t="s">
        <v>49</v>
      </c>
      <c r="V124" s="12" t="n">
        <v>1728.79</v>
      </c>
      <c r="W124" s="12" t="n">
        <f aca="false">IF(E124="canada",V124/2.20462,IF(E124="usa",V124/2.20462,V124))</f>
        <v>1728.79</v>
      </c>
      <c r="X124" s="13" t="n">
        <f aca="false">SUM(W124)/SUM($W$6:$W$13)</f>
        <v>0.072003776138432</v>
      </c>
      <c r="Y124" s="14" t="n">
        <v>10054.64</v>
      </c>
      <c r="Z124" s="15" t="n">
        <f aca="false">Y124*AH124</f>
        <v>9454176.8992</v>
      </c>
      <c r="AA124" s="15" t="n">
        <f aca="false">Z124/W124</f>
        <v>5468.66704411756</v>
      </c>
      <c r="AB124" s="61" t="n">
        <f aca="false">VLOOKUP(_xlfn.CONCAT(D124,E124),[1]INTERNACIÓN!$M$5:$N$1048576,2,FALSE())*Z124</f>
        <v>283625.306976</v>
      </c>
      <c r="AC124" s="62" t="n">
        <f aca="false">Z124+AB124</f>
        <v>9737802.206176</v>
      </c>
      <c r="AD124" s="16" t="str">
        <f aca="false">_xlfn.CONCAT(B124,Q124)</f>
        <v>97761703002-2</v>
      </c>
      <c r="AE124" s="62" t="n">
        <f aca="false">AC124/W124</f>
        <v>5632.72705544109</v>
      </c>
      <c r="AF124" s="17" t="n">
        <f aca="false">IF(E124="USA",Y124/V124,IF(E124="CANADA",Y124/V124,(Y124/V124)/2.20462))</f>
        <v>2.63809566860519</v>
      </c>
      <c r="AG124" s="18" t="n">
        <f aca="false">Y124/W124</f>
        <v>5.81599847292037</v>
      </c>
      <c r="AH124" s="63" t="n">
        <f aca="false">IF(R124&lt;&gt;"",R124,"")</f>
        <v>940.28</v>
      </c>
      <c r="AI124" s="5" t="n">
        <f aca="false">W124</f>
        <v>1728.79</v>
      </c>
      <c r="AJ124" s="64" t="str">
        <f aca="false">IF(Q124&lt;&gt;"",Q124,"")</f>
        <v>61703002-2</v>
      </c>
      <c r="AK124" s="10" t="n">
        <v>82</v>
      </c>
      <c r="AL124" s="1" t="n">
        <f aca="false">AI124/AK124</f>
        <v>21.0828048780488</v>
      </c>
      <c r="AM124" s="10" t="n">
        <f aca="false">0</f>
        <v>0</v>
      </c>
      <c r="AN124" s="10" t="n">
        <f aca="false">AK124-AM124</f>
        <v>82</v>
      </c>
      <c r="AO124" s="19" t="n">
        <f aca="false">AN124*AL124</f>
        <v>1728.79</v>
      </c>
      <c r="AP124" s="19" t="str">
        <f aca="false">+J124</f>
        <v>3) STOCK</v>
      </c>
    </row>
    <row r="125" customFormat="false" ht="16.4" hidden="false" customHeight="false" outlineLevel="0" collapsed="false">
      <c r="A125" s="1" t="s">
        <v>42</v>
      </c>
      <c r="B125" s="2" t="n">
        <v>355789</v>
      </c>
      <c r="C125" s="54" t="str">
        <f aca="false">VLOOKUP($B125,[1]SKU!$A$2:$H$1048576,2,FALSE())</f>
        <v>LOMO VETADO</v>
      </c>
      <c r="D125" s="3" t="str">
        <f aca="false">VLOOKUP($B125,[1]SKU!$A$2:$H$1048576,3,FALSE())</f>
        <v>VACUNO</v>
      </c>
      <c r="E125" s="3" t="str">
        <f aca="false">VLOOKUP($B125,[1]SKU!$A$2:$H$1048576,4,FALSE())</f>
        <v>BRASIL</v>
      </c>
      <c r="F125" s="3" t="str">
        <f aca="false">VLOOKUP($B125,[1]SKU!$A$2:$H$1048576,5,FALSE())</f>
        <v>FRIBOI</v>
      </c>
      <c r="G125" s="3" t="str">
        <f aca="false">VLOOKUP($B125,[1]SKU!$A$2:$H$1048576,6,FALSE())</f>
        <v>ENFRIADO</v>
      </c>
      <c r="H125" s="55" t="str">
        <f aca="false">VLOOKUP($B125,[1]SKU!$A$2:$H$1048576,7,FALSE())</f>
        <v>V</v>
      </c>
      <c r="I125" s="55" t="str">
        <f aca="false">VLOOKUP($B125,[1]SKU!$A$2:$H$1048576,8,FALSE())</f>
        <v>1PC/B - 5-20B/C</v>
      </c>
      <c r="J125" s="3" t="s">
        <v>44</v>
      </c>
      <c r="K125" s="5" t="n">
        <f aca="false">AO125</f>
        <v>2805.36</v>
      </c>
      <c r="L125" s="6" t="n">
        <f aca="false">+AE125</f>
        <v>5632.72723634329</v>
      </c>
      <c r="M125" s="56" t="n">
        <v>45921</v>
      </c>
      <c r="N125" s="57" t="n">
        <f aca="false">+K125*L125</f>
        <v>15801827.679748</v>
      </c>
      <c r="O125" s="58" t="n">
        <f aca="false">+L125/(1-0.03)</f>
        <v>5806.93529519926</v>
      </c>
      <c r="P125" s="58" t="n">
        <f aca="false">+L125/(1-0.07)</f>
        <v>6056.6959530573</v>
      </c>
      <c r="Q125" s="59" t="s">
        <v>48</v>
      </c>
      <c r="R125" s="1" t="n">
        <v>940.28</v>
      </c>
      <c r="S125" s="60" t="n">
        <v>45839</v>
      </c>
      <c r="T125" s="10" t="n">
        <f aca="false">+AN125</f>
        <v>138</v>
      </c>
      <c r="U125" s="11" t="s">
        <v>49</v>
      </c>
      <c r="V125" s="12" t="n">
        <v>2805.36</v>
      </c>
      <c r="W125" s="12" t="n">
        <f aca="false">IF(E125="canada",V125/2.20462,IF(E125="usa",V125/2.20462,V125))</f>
        <v>2805.36</v>
      </c>
      <c r="X125" s="13" t="n">
        <f aca="false">SUM(W125)/SUM($W$6:$W$13)</f>
        <v>0.116842712780448</v>
      </c>
      <c r="Y125" s="14" t="n">
        <v>16315.97</v>
      </c>
      <c r="Z125" s="15" t="n">
        <f aca="false">Y125*AH125</f>
        <v>15341580.2716</v>
      </c>
      <c r="AA125" s="15" t="n">
        <f aca="false">Z125/W125</f>
        <v>5468.66721975076</v>
      </c>
      <c r="AB125" s="61" t="n">
        <f aca="false">VLOOKUP(_xlfn.CONCAT(D125,E125),[1]INTERNACIÓN!$M$5:$N$1048576,2,FALSE())*Z125</f>
        <v>460247.408148</v>
      </c>
      <c r="AC125" s="62" t="n">
        <f aca="false">Z125+AB125</f>
        <v>15801827.679748</v>
      </c>
      <c r="AD125" s="16" t="str">
        <f aca="false">_xlfn.CONCAT(B125,Q125)</f>
        <v>35578961703002-2</v>
      </c>
      <c r="AE125" s="62" t="n">
        <f aca="false">AC125/W125</f>
        <v>5632.72723634329</v>
      </c>
      <c r="AF125" s="17" t="n">
        <f aca="false">IF(E125="USA",Y125/V125,IF(E125="CANADA",Y125/V125,(Y125/V125)/2.20462))</f>
        <v>2.63809575333099</v>
      </c>
      <c r="AG125" s="18" t="n">
        <f aca="false">Y125/W125</f>
        <v>5.81599865970856</v>
      </c>
      <c r="AH125" s="63" t="n">
        <f aca="false">IF(R125&lt;&gt;"",R125,"")</f>
        <v>940.28</v>
      </c>
      <c r="AI125" s="1" t="n">
        <f aca="false">W125</f>
        <v>2805.36</v>
      </c>
      <c r="AJ125" s="64" t="str">
        <f aca="false">IF(Q125&lt;&gt;"",Q125,"")</f>
        <v>61703002-2</v>
      </c>
      <c r="AK125" s="10" t="n">
        <v>138</v>
      </c>
      <c r="AL125" s="1" t="n">
        <f aca="false">AI125/AK125</f>
        <v>20.3286956521739</v>
      </c>
      <c r="AM125" s="10" t="n">
        <f aca="false">0</f>
        <v>0</v>
      </c>
      <c r="AN125" s="10" t="n">
        <f aca="false">AK125-AM125</f>
        <v>138</v>
      </c>
      <c r="AO125" s="19" t="n">
        <f aca="false">AN125*AL125</f>
        <v>2805.36</v>
      </c>
      <c r="AP125" s="19" t="str">
        <f aca="false">+J125</f>
        <v>3) STOCK</v>
      </c>
    </row>
    <row r="126" customFormat="false" ht="16.4" hidden="false" customHeight="false" outlineLevel="0" collapsed="false">
      <c r="A126" s="1" t="s">
        <v>42</v>
      </c>
      <c r="B126" s="2" t="s">
        <v>50</v>
      </c>
      <c r="C126" s="54" t="str">
        <f aca="false">VLOOKUP($B126,[1]SKU!$A$2:$H$1048576,2,FALSE())</f>
        <v>COSTILLAR IWP</v>
      </c>
      <c r="D126" s="3" t="str">
        <f aca="false">VLOOKUP($B126,[1]SKU!$A$2:$H$1048576,3,FALSE())</f>
        <v>CERDO</v>
      </c>
      <c r="E126" s="3" t="str">
        <f aca="false">VLOOKUP($B126,[1]SKU!$A$2:$H$1048576,4,FALSE())</f>
        <v>BRASIL</v>
      </c>
      <c r="F126" s="3" t="str">
        <f aca="false">VLOOKUP($B126,[1]SKU!$A$2:$H$1048576,5,FALSE())</f>
        <v>SEARA</v>
      </c>
      <c r="G126" s="3" t="str">
        <f aca="false">VLOOKUP($B126,[1]SKU!$A$2:$H$1048576,6,FALSE())</f>
        <v>CONGELADO</v>
      </c>
      <c r="H126" s="55" t="str">
        <f aca="false">VLOOKUP($B126,[1]SKU!$A$2:$H$1048576,7,FALSE())</f>
        <v>-</v>
      </c>
      <c r="I126" s="55" t="str">
        <f aca="false">VLOOKUP($B126,[1]SKU!$A$2:$H$1048576,8,FALSE())</f>
        <v>1PC/B - 9-10B/C</v>
      </c>
      <c r="J126" s="3" t="s">
        <v>44</v>
      </c>
      <c r="K126" s="5" t="n">
        <f aca="false">AO126</f>
        <v>24451.08</v>
      </c>
      <c r="L126" s="6" t="n">
        <f aca="false">+AE126</f>
        <v>3227.04080002487</v>
      </c>
      <c r="M126" s="56" t="n">
        <v>46554</v>
      </c>
      <c r="N126" s="57" t="n">
        <f aca="false">+K126*L126</f>
        <v>78904632.764672</v>
      </c>
      <c r="O126" s="58" t="n">
        <f aca="false">+L126/(1-0.03)</f>
        <v>3326.84618559265</v>
      </c>
      <c r="P126" s="58" t="n">
        <f aca="false">+L126/(1-0.07)</f>
        <v>3469.93634411276</v>
      </c>
      <c r="Q126" s="59" t="n">
        <v>1265386</v>
      </c>
      <c r="R126" s="1" t="n">
        <v>940.28</v>
      </c>
      <c r="S126" s="60" t="n">
        <v>45839</v>
      </c>
      <c r="T126" s="10" t="n">
        <f aca="false">+AN126</f>
        <v>1365</v>
      </c>
      <c r="V126" s="12" t="n">
        <v>24451.08</v>
      </c>
      <c r="W126" s="12" t="n">
        <f aca="false">IF(E126="canada",V126/2.20462,IF(E126="usa",V126/2.20462,V126))</f>
        <v>24451.08</v>
      </c>
      <c r="X126" s="13" t="n">
        <f aca="false">W126/SUM($W$14)</f>
        <v>1</v>
      </c>
      <c r="Y126" s="14" t="n">
        <v>80688.56</v>
      </c>
      <c r="Z126" s="15" t="n">
        <f aca="false">Y126*AH126</f>
        <v>75869839.1968</v>
      </c>
      <c r="AA126" s="15" t="n">
        <f aca="false">Z126/W126</f>
        <v>3102.92384617776</v>
      </c>
      <c r="AB126" s="61" t="n">
        <f aca="false">VLOOKUP(_xlfn.CONCAT(D126,E126),[1]INTERNACIÓN!$M$5:$N$1048576,2,FALSE())*Z126</f>
        <v>3034793.567872</v>
      </c>
      <c r="AC126" s="62" t="n">
        <f aca="false">Z126+AB126</f>
        <v>78904632.764672</v>
      </c>
      <c r="AD126" s="16" t="str">
        <f aca="false">_xlfn.CONCAT(B126,Q126)</f>
        <v>SPA-281265386</v>
      </c>
      <c r="AE126" s="62" t="n">
        <f aca="false">AC126/W126</f>
        <v>3227.04080002487</v>
      </c>
      <c r="AF126" s="17" t="n">
        <f aca="false">IF(E126="USA",Y126/V126,IF(E126="CANADA",Y126/V126,(Y126/V126)/2.20462))</f>
        <v>1.49685652693346</v>
      </c>
      <c r="AG126" s="18" t="n">
        <f aca="false">Y126/W126</f>
        <v>3.29999983640804</v>
      </c>
      <c r="AH126" s="63" t="n">
        <f aca="false">IF(R126&lt;&gt;"",R126,"")</f>
        <v>940.28</v>
      </c>
      <c r="AI126" s="1" t="n">
        <f aca="false">W126</f>
        <v>24451.08</v>
      </c>
      <c r="AJ126" s="64" t="n">
        <f aca="false">IF(Q126&lt;&gt;"",Q126,"")</f>
        <v>1265386</v>
      </c>
      <c r="AK126" s="10" t="n">
        <v>1365</v>
      </c>
      <c r="AL126" s="1" t="n">
        <f aca="false">AI126/AK126</f>
        <v>17.9128791208791</v>
      </c>
      <c r="AM126" s="10" t="n">
        <f aca="false">0</f>
        <v>0</v>
      </c>
      <c r="AN126" s="10" t="n">
        <f aca="false">AK126-AM126</f>
        <v>1365</v>
      </c>
      <c r="AO126" s="19" t="n">
        <f aca="false">AN126*AL126</f>
        <v>24451.08</v>
      </c>
      <c r="AP126" s="19" t="str">
        <f aca="false">+J126</f>
        <v>3) STOCK</v>
      </c>
    </row>
    <row r="127" customFormat="false" ht="16.4" hidden="false" customHeight="false" outlineLevel="0" collapsed="false">
      <c r="A127" s="1" t="s">
        <v>42</v>
      </c>
      <c r="B127" s="2" t="s">
        <v>51</v>
      </c>
      <c r="C127" s="54" t="str">
        <f aca="false">VLOOKUP($B127,[1]SKU!$A$2:$H$1048576,2,FALSE())</f>
        <v>PUNTA DE GANSO</v>
      </c>
      <c r="D127" s="3" t="str">
        <f aca="false">VLOOKUP($B127,[1]SKU!$A$2:$H$1048576,3,FALSE())</f>
        <v>VACUNO</v>
      </c>
      <c r="E127" s="3" t="str">
        <f aca="false">VLOOKUP($B127,[1]SKU!$A$2:$H$1048576,4,FALSE())</f>
        <v>CANADA</v>
      </c>
      <c r="F127" s="3" t="str">
        <f aca="false">VLOOKUP($B127,[1]SKU!$A$2:$H$1048576,5,FALSE())</f>
        <v>BLUE RIBBON</v>
      </c>
      <c r="G127" s="3" t="str">
        <f aca="false">VLOOKUP($B127,[1]SKU!$A$2:$H$1048576,6,FALSE())</f>
        <v>ENFRIADO</v>
      </c>
      <c r="H127" s="55" t="str">
        <f aca="false">VLOOKUP($B127,[1]SKU!$A$2:$H$1048576,7,FALSE())</f>
        <v>AAA</v>
      </c>
      <c r="I127" s="55" t="str">
        <f aca="false">VLOOKUP($B127,[1]SKU!$A$2:$H$1048576,8,FALSE())</f>
        <v>1PC/B - 10B/C</v>
      </c>
      <c r="J127" s="3" t="s">
        <v>44</v>
      </c>
      <c r="K127" s="5" t="n">
        <f aca="false">AO127</f>
        <v>482.52</v>
      </c>
      <c r="L127" s="6" t="n">
        <f aca="false">+AE127</f>
        <v>15475.0874119208</v>
      </c>
      <c r="M127" s="56" t="n">
        <v>45923</v>
      </c>
      <c r="N127" s="57" t="n">
        <f aca="false">+K127*L127</f>
        <v>7467039.178</v>
      </c>
      <c r="O127" s="58" t="n">
        <f aca="false">+L127/(1-0.03)</f>
        <v>15953.6983628049</v>
      </c>
      <c r="P127" s="58" t="n">
        <f aca="false">+L127/(1-0.07)</f>
        <v>16639.8789375492</v>
      </c>
      <c r="Q127" s="59" t="n">
        <v>9091712385</v>
      </c>
      <c r="R127" s="65" t="n">
        <v>940</v>
      </c>
      <c r="S127" s="60" t="n">
        <v>45839</v>
      </c>
      <c r="T127" s="10" t="n">
        <f aca="false">+AN127</f>
        <v>26</v>
      </c>
      <c r="V127" s="12" t="n">
        <v>482.52</v>
      </c>
      <c r="W127" s="12" t="n">
        <v>482.52</v>
      </c>
      <c r="X127" s="13" t="n">
        <f aca="false">SUM(W127)/SUM($W$15:$W$20)</f>
        <v>0.184142636889588</v>
      </c>
      <c r="Y127" s="14" t="n">
        <v>7712.29</v>
      </c>
      <c r="Z127" s="15" t="n">
        <f aca="false">Y127*AH127</f>
        <v>7249552.6</v>
      </c>
      <c r="AA127" s="15" t="n">
        <f aca="false">Z127/W127</f>
        <v>15024.3567106027</v>
      </c>
      <c r="AB127" s="61" t="n">
        <f aca="false">VLOOKUP(_xlfn.CONCAT(D127,E127),[1]INTERNACIÓN!$M$5:$N$1048576,2,FALSE())*Z127</f>
        <v>217486.578</v>
      </c>
      <c r="AC127" s="62" t="n">
        <f aca="false">Z127+AB127</f>
        <v>7467039.178</v>
      </c>
      <c r="AD127" s="16" t="str">
        <f aca="false">_xlfn.CONCAT(B127,Q127)</f>
        <v>C4807AWFR9091712385</v>
      </c>
      <c r="AE127" s="62" t="n">
        <f aca="false">AC127/W127</f>
        <v>15475.0874119208</v>
      </c>
      <c r="AF127" s="17" t="n">
        <f aca="false">IF(E127="USA",Y127/V127,IF(E127="CANADA",Y127/V127,(Y127/V127)/2.20462))</f>
        <v>15.9833582027688</v>
      </c>
      <c r="AG127" s="18" t="n">
        <f aca="false">Y127/W127</f>
        <v>15.9833582027688</v>
      </c>
      <c r="AH127" s="63" t="n">
        <f aca="false">IF(R127&lt;&gt;"",R127,"")</f>
        <v>940</v>
      </c>
      <c r="AI127" s="5" t="n">
        <f aca="false">W127</f>
        <v>482.52</v>
      </c>
      <c r="AJ127" s="64" t="n">
        <f aca="false">IF(Q127&lt;&gt;"",Q127,"")</f>
        <v>9091712385</v>
      </c>
      <c r="AK127" s="10" t="n">
        <v>26</v>
      </c>
      <c r="AL127" s="1" t="n">
        <f aca="false">AI127/AK127</f>
        <v>18.5584615384615</v>
      </c>
      <c r="AM127" s="10" t="n">
        <f aca="false">0</f>
        <v>0</v>
      </c>
      <c r="AN127" s="10" t="n">
        <f aca="false">AK127-AM127</f>
        <v>26</v>
      </c>
      <c r="AO127" s="19" t="n">
        <f aca="false">AN127*AL127</f>
        <v>482.52</v>
      </c>
      <c r="AP127" s="19" t="str">
        <f aca="false">+J127</f>
        <v>3) STOCK</v>
      </c>
    </row>
    <row r="128" customFormat="false" ht="16.4" hidden="false" customHeight="false" outlineLevel="0" collapsed="false">
      <c r="A128" s="1" t="s">
        <v>42</v>
      </c>
      <c r="B128" s="2" t="s">
        <v>52</v>
      </c>
      <c r="C128" s="54" t="str">
        <f aca="false">VLOOKUP($B128,[1]SKU!$A$2:$H$1048576,2,FALSE())</f>
        <v>PUNTA PALETA</v>
      </c>
      <c r="D128" s="3" t="str">
        <f aca="false">VLOOKUP($B128,[1]SKU!$A$2:$H$1048576,3,FALSE())</f>
        <v>VACUNO</v>
      </c>
      <c r="E128" s="3" t="str">
        <f aca="false">VLOOKUP($B128,[1]SKU!$A$2:$H$1048576,4,FALSE())</f>
        <v>CANADA</v>
      </c>
      <c r="F128" s="3" t="str">
        <f aca="false">VLOOKUP($B128,[1]SKU!$A$2:$H$1048576,5,FALSE())</f>
        <v>BLUE RIBBON</v>
      </c>
      <c r="G128" s="3" t="str">
        <f aca="false">VLOOKUP($B128,[1]SKU!$A$2:$H$1048576,6,FALSE())</f>
        <v>ENFRIADO</v>
      </c>
      <c r="H128" s="55" t="str">
        <f aca="false">VLOOKUP($B128,[1]SKU!$A$2:$H$1048576,7,FALSE())</f>
        <v>AAA</v>
      </c>
      <c r="I128" s="55" t="str">
        <f aca="false">VLOOKUP($B128,[1]SKU!$A$2:$H$1048576,8,FALSE())</f>
        <v>4PC/B - 12B/C</v>
      </c>
      <c r="J128" s="3" t="s">
        <v>44</v>
      </c>
      <c r="K128" s="5" t="n">
        <f aca="false">AO128</f>
        <v>274.35</v>
      </c>
      <c r="L128" s="6" t="n">
        <f aca="false">+AE128</f>
        <v>17289.4016694004</v>
      </c>
      <c r="M128" s="56" t="n">
        <v>45923</v>
      </c>
      <c r="N128" s="57" t="n">
        <f aca="false">+K128*L128</f>
        <v>4743347.348</v>
      </c>
      <c r="O128" s="58" t="n">
        <f aca="false">+L128/(1-0.03)</f>
        <v>17824.1254323715</v>
      </c>
      <c r="P128" s="58" t="n">
        <f aca="false">+L128/(1-0.07)</f>
        <v>18590.7544832262</v>
      </c>
      <c r="Q128" s="59" t="n">
        <v>9091712385</v>
      </c>
      <c r="R128" s="65" t="n">
        <v>940</v>
      </c>
      <c r="S128" s="60" t="n">
        <v>45839</v>
      </c>
      <c r="T128" s="10" t="n">
        <f aca="false">+AN128</f>
        <v>14</v>
      </c>
      <c r="V128" s="12" t="n">
        <v>274.35</v>
      </c>
      <c r="W128" s="12" t="n">
        <v>274.35</v>
      </c>
      <c r="X128" s="13" t="n">
        <f aca="false">SUM(W128)/SUM($W$15:$W$20)</f>
        <v>0.104699354287197</v>
      </c>
      <c r="Y128" s="14" t="n">
        <v>4899.14</v>
      </c>
      <c r="Z128" s="15" t="n">
        <f aca="false">Y128*AH128</f>
        <v>4605191.6</v>
      </c>
      <c r="AA128" s="15" t="n">
        <f aca="false">Z128/W128</f>
        <v>16785.8268634955</v>
      </c>
      <c r="AB128" s="61" t="n">
        <f aca="false">VLOOKUP(_xlfn.CONCAT(D128,E128),[1]INTERNACIÓN!$M$5:$N$1048576,2,FALSE())*Z128</f>
        <v>138155.748</v>
      </c>
      <c r="AC128" s="62" t="n">
        <f aca="false">Z128+AB128</f>
        <v>4743347.348</v>
      </c>
      <c r="AD128" s="16" t="str">
        <f aca="false">_xlfn.CONCAT(B128,Q128)</f>
        <v>C1807AWFR9091712385</v>
      </c>
      <c r="AE128" s="62" t="n">
        <f aca="false">AC128/W128</f>
        <v>17289.4016694004</v>
      </c>
      <c r="AF128" s="17" t="n">
        <f aca="false">IF(E128="USA",Y128/V128,IF(E128="CANADA",Y128/V128,(Y128/V128)/2.20462))</f>
        <v>17.8572626207399</v>
      </c>
      <c r="AG128" s="18" t="n">
        <f aca="false">Y128/W128</f>
        <v>17.8572626207399</v>
      </c>
      <c r="AH128" s="63" t="n">
        <f aca="false">IF(R128&lt;&gt;"",R128,"")</f>
        <v>940</v>
      </c>
      <c r="AI128" s="5" t="n">
        <f aca="false">W128</f>
        <v>274.35</v>
      </c>
      <c r="AJ128" s="64" t="n">
        <f aca="false">IF(Q128&lt;&gt;"",Q128,"")</f>
        <v>9091712385</v>
      </c>
      <c r="AK128" s="10" t="n">
        <v>14</v>
      </c>
      <c r="AL128" s="1" t="n">
        <f aca="false">AI128/AK128</f>
        <v>19.5964285714286</v>
      </c>
      <c r="AM128" s="10" t="n">
        <f aca="false">0</f>
        <v>0</v>
      </c>
      <c r="AN128" s="10" t="n">
        <f aca="false">AK128-AM128</f>
        <v>14</v>
      </c>
      <c r="AO128" s="19" t="n">
        <f aca="false">AN128*AL128</f>
        <v>274.35</v>
      </c>
      <c r="AP128" s="19" t="str">
        <f aca="false">+J128</f>
        <v>3) STOCK</v>
      </c>
    </row>
    <row r="129" customFormat="false" ht="16.4" hidden="false" customHeight="false" outlineLevel="0" collapsed="false">
      <c r="A129" s="1" t="s">
        <v>42</v>
      </c>
      <c r="B129" s="2" t="s">
        <v>53</v>
      </c>
      <c r="C129" s="54" t="str">
        <f aca="false">VLOOKUP($B129,[1]SKU!$A$2:$H$1048576,2,FALSE())</f>
        <v>PALANCA</v>
      </c>
      <c r="D129" s="3" t="str">
        <f aca="false">VLOOKUP($B129,[1]SKU!$A$2:$H$1048576,3,FALSE())</f>
        <v>VACUNO</v>
      </c>
      <c r="E129" s="3" t="str">
        <f aca="false">VLOOKUP($B129,[1]SKU!$A$2:$H$1048576,4,FALSE())</f>
        <v>CANADA</v>
      </c>
      <c r="F129" s="3" t="str">
        <f aca="false">VLOOKUP($B129,[1]SKU!$A$2:$H$1048576,5,FALSE())</f>
        <v>BLUE RIBBON</v>
      </c>
      <c r="G129" s="3" t="str">
        <f aca="false">VLOOKUP($B129,[1]SKU!$A$2:$H$1048576,6,FALSE())</f>
        <v>ENFRIADO</v>
      </c>
      <c r="H129" s="55" t="str">
        <f aca="false">VLOOKUP($B129,[1]SKU!$A$2:$H$1048576,7,FALSE())</f>
        <v>AAA</v>
      </c>
      <c r="I129" s="55" t="str">
        <f aca="false">VLOOKUP($B129,[1]SKU!$A$2:$H$1048576,8,FALSE())</f>
        <v>1PC/B - 18B/C</v>
      </c>
      <c r="J129" s="3" t="s">
        <v>44</v>
      </c>
      <c r="K129" s="5" t="n">
        <f aca="false">AO129</f>
        <v>252.03</v>
      </c>
      <c r="L129" s="6" t="n">
        <f aca="false">+AE129</f>
        <v>17823.0165218426</v>
      </c>
      <c r="M129" s="56" t="n">
        <v>45923</v>
      </c>
      <c r="N129" s="57" t="n">
        <f aca="false">+K129*L129</f>
        <v>4491934.854</v>
      </c>
      <c r="O129" s="58" t="n">
        <f aca="false">+L129/(1-0.03)</f>
        <v>18374.2438369512</v>
      </c>
      <c r="P129" s="58" t="n">
        <f aca="false">+L129/(1-0.07)</f>
        <v>19164.5338944544</v>
      </c>
      <c r="Q129" s="59" t="n">
        <v>9091712385</v>
      </c>
      <c r="R129" s="65" t="n">
        <v>940</v>
      </c>
      <c r="S129" s="60" t="n">
        <v>45839</v>
      </c>
      <c r="T129" s="10" t="n">
        <f aca="false">+AN129</f>
        <v>12</v>
      </c>
      <c r="V129" s="12" t="n">
        <v>252.03</v>
      </c>
      <c r="W129" s="12" t="n">
        <v>252.03</v>
      </c>
      <c r="X129" s="13" t="n">
        <f aca="false">SUM(W129)/SUM($W$15:$W$20)</f>
        <v>0.0961814407180693</v>
      </c>
      <c r="Y129" s="14" t="n">
        <v>4639.47</v>
      </c>
      <c r="Z129" s="15" t="n">
        <f aca="false">Y129*AH129</f>
        <v>4361101.8</v>
      </c>
      <c r="AA129" s="15" t="n">
        <f aca="false">Z129/W129</f>
        <v>17303.8995357696</v>
      </c>
      <c r="AB129" s="61" t="n">
        <f aca="false">VLOOKUP(_xlfn.CONCAT(D129,E129),[1]INTERNACIÓN!$M$5:$N$1048576,2,FALSE())*Z129</f>
        <v>130833.054</v>
      </c>
      <c r="AC129" s="62" t="n">
        <f aca="false">Z129+AB129</f>
        <v>4491934.854</v>
      </c>
      <c r="AD129" s="16" t="str">
        <f aca="false">_xlfn.CONCAT(B129,Q129)</f>
        <v>C5167AWFR9091712385</v>
      </c>
      <c r="AE129" s="62" t="n">
        <f aca="false">AC129/W129</f>
        <v>17823.0165218426</v>
      </c>
      <c r="AF129" s="17" t="n">
        <f aca="false">IF(E129="USA",Y129/V129,IF(E129="CANADA",Y129/V129,(Y129/V129)/2.20462))</f>
        <v>18.408403761457</v>
      </c>
      <c r="AG129" s="18" t="n">
        <f aca="false">Y129/W129</f>
        <v>18.408403761457</v>
      </c>
      <c r="AH129" s="63" t="n">
        <f aca="false">IF(R129&lt;&gt;"",R129,"")</f>
        <v>940</v>
      </c>
      <c r="AI129" s="5" t="n">
        <f aca="false">W129</f>
        <v>252.03</v>
      </c>
      <c r="AJ129" s="64" t="n">
        <f aca="false">IF(Q129&lt;&gt;"",Q129,"")</f>
        <v>9091712385</v>
      </c>
      <c r="AK129" s="10" t="n">
        <v>12</v>
      </c>
      <c r="AL129" s="1" t="n">
        <f aca="false">AI129/AK129</f>
        <v>21.0025</v>
      </c>
      <c r="AM129" s="10" t="n">
        <f aca="false">0</f>
        <v>0</v>
      </c>
      <c r="AN129" s="10" t="n">
        <f aca="false">AK129-AM129</f>
        <v>12</v>
      </c>
      <c r="AO129" s="19" t="n">
        <f aca="false">AN129*AL129</f>
        <v>252.03</v>
      </c>
      <c r="AP129" s="19" t="str">
        <f aca="false">+J129</f>
        <v>3) STOCK</v>
      </c>
    </row>
    <row r="130" customFormat="false" ht="16.4" hidden="false" customHeight="false" outlineLevel="0" collapsed="false">
      <c r="A130" s="1" t="s">
        <v>42</v>
      </c>
      <c r="B130" s="2" t="s">
        <v>54</v>
      </c>
      <c r="C130" s="54" t="str">
        <f aca="false">VLOOKUP($B130,[1]SKU!$A$2:$H$1048576,2,FALSE())</f>
        <v>PUNTA PICANA</v>
      </c>
      <c r="D130" s="3" t="str">
        <f aca="false">VLOOKUP($B130,[1]SKU!$A$2:$H$1048576,3,FALSE())</f>
        <v>VACUNO</v>
      </c>
      <c r="E130" s="3" t="str">
        <f aca="false">VLOOKUP($B130,[1]SKU!$A$2:$H$1048576,4,FALSE())</f>
        <v>CANADA</v>
      </c>
      <c r="F130" s="3" t="str">
        <f aca="false">VLOOKUP($B130,[1]SKU!$A$2:$H$1048576,5,FALSE())</f>
        <v>BLUE RIBBON</v>
      </c>
      <c r="G130" s="3" t="str">
        <f aca="false">VLOOKUP($B130,[1]SKU!$A$2:$H$1048576,6,FALSE())</f>
        <v>ENFRIADO</v>
      </c>
      <c r="H130" s="55" t="str">
        <f aca="false">VLOOKUP($B130,[1]SKU!$A$2:$H$1048576,7,FALSE())</f>
        <v>AAA</v>
      </c>
      <c r="I130" s="55" t="str">
        <f aca="false">VLOOKUP($B130,[1]SKU!$A$2:$H$1048576,8,FALSE())</f>
        <v>1PC/B - 10B/C</v>
      </c>
      <c r="J130" s="3" t="s">
        <v>44</v>
      </c>
      <c r="K130" s="5" t="n">
        <f aca="false">AO130</f>
        <v>487</v>
      </c>
      <c r="L130" s="6" t="n">
        <f aca="false">+AE130</f>
        <v>11526.2718932238</v>
      </c>
      <c r="M130" s="56" t="n">
        <v>45923</v>
      </c>
      <c r="N130" s="57" t="n">
        <f aca="false">+K130*L130</f>
        <v>5613294.412</v>
      </c>
      <c r="O130" s="58" t="n">
        <f aca="false">+L130/(1-0.03)</f>
        <v>11882.7545290967</v>
      </c>
      <c r="P130" s="58" t="n">
        <f aca="false">+L130/(1-0.07)</f>
        <v>12393.840745402</v>
      </c>
      <c r="Q130" s="59" t="n">
        <v>9091712385</v>
      </c>
      <c r="R130" s="65" t="n">
        <v>940</v>
      </c>
      <c r="S130" s="60" t="n">
        <v>45839</v>
      </c>
      <c r="T130" s="10" t="n">
        <f aca="false">+AN130</f>
        <v>24</v>
      </c>
      <c r="V130" s="12" t="n">
        <v>487</v>
      </c>
      <c r="W130" s="12" t="n">
        <v>487</v>
      </c>
      <c r="X130" s="13" t="n">
        <f aca="false">SUM(W130)/SUM($W$15:$W$20)</f>
        <v>0.185852325634646</v>
      </c>
      <c r="Y130" s="14" t="n">
        <v>5797.66</v>
      </c>
      <c r="Z130" s="15" t="n">
        <f aca="false">Y130*AH130</f>
        <v>5449800.4</v>
      </c>
      <c r="AA130" s="15" t="n">
        <f aca="false">Z130/W130</f>
        <v>11190.5552361396</v>
      </c>
      <c r="AB130" s="61" t="n">
        <f aca="false">VLOOKUP(_xlfn.CONCAT(D130,E130),[1]INTERNACIÓN!$M$5:$N$1048576,2,FALSE())*Z130</f>
        <v>163494.012</v>
      </c>
      <c r="AC130" s="62" t="n">
        <f aca="false">Z130+AB130</f>
        <v>5613294.412</v>
      </c>
      <c r="AD130" s="16" t="str">
        <f aca="false">_xlfn.CONCAT(B130,Q130)</f>
        <v>C4547AWFR9091712385</v>
      </c>
      <c r="AE130" s="62" t="n">
        <f aca="false">AC130/W130</f>
        <v>11526.2718932238</v>
      </c>
      <c r="AF130" s="17" t="n">
        <f aca="false">IF(E130="USA",Y130/V130,IF(E130="CANADA",Y130/V130,(Y130/V130)/2.20462))</f>
        <v>11.9048459958932</v>
      </c>
      <c r="AG130" s="18" t="n">
        <f aca="false">Y130/W130</f>
        <v>11.9048459958932</v>
      </c>
      <c r="AH130" s="63" t="n">
        <f aca="false">IF(R130&lt;&gt;"",R130,"")</f>
        <v>940</v>
      </c>
      <c r="AI130" s="5" t="n">
        <f aca="false">W130</f>
        <v>487</v>
      </c>
      <c r="AJ130" s="64" t="n">
        <f aca="false">IF(Q130&lt;&gt;"",Q130,"")</f>
        <v>9091712385</v>
      </c>
      <c r="AK130" s="10" t="n">
        <v>24</v>
      </c>
      <c r="AL130" s="1" t="n">
        <f aca="false">AI130/AK130</f>
        <v>20.2916666666667</v>
      </c>
      <c r="AM130" s="10" t="n">
        <f aca="false">0</f>
        <v>0</v>
      </c>
      <c r="AN130" s="10" t="n">
        <f aca="false">AK130-AM130</f>
        <v>24</v>
      </c>
      <c r="AO130" s="19" t="n">
        <f aca="false">AN130*AL130</f>
        <v>487</v>
      </c>
      <c r="AP130" s="19" t="str">
        <f aca="false">+J130</f>
        <v>3) STOCK</v>
      </c>
    </row>
    <row r="131" customFormat="false" ht="16.4" hidden="false" customHeight="false" outlineLevel="0" collapsed="false">
      <c r="A131" s="1" t="s">
        <v>42</v>
      </c>
      <c r="B131" s="2" t="s">
        <v>55</v>
      </c>
      <c r="C131" s="54" t="str">
        <f aca="false">VLOOKUP($B131,[1]SKU!$A$2:$H$1048576,2,FALSE())</f>
        <v>ENTRAÑA</v>
      </c>
      <c r="D131" s="3" t="str">
        <f aca="false">VLOOKUP($B131,[1]SKU!$A$2:$H$1048576,3,FALSE())</f>
        <v>VACUNO</v>
      </c>
      <c r="E131" s="3" t="str">
        <f aca="false">VLOOKUP($B131,[1]SKU!$A$2:$H$1048576,4,FALSE())</f>
        <v>CANADA</v>
      </c>
      <c r="F131" s="3" t="str">
        <f aca="false">VLOOKUP($B131,[1]SKU!$A$2:$H$1048576,5,FALSE())</f>
        <v>BLUE RIBBON</v>
      </c>
      <c r="G131" s="3" t="str">
        <f aca="false">VLOOKUP($B131,[1]SKU!$A$2:$H$1048576,6,FALSE())</f>
        <v>ENFRIADO</v>
      </c>
      <c r="H131" s="55" t="str">
        <f aca="false">VLOOKUP($B131,[1]SKU!$A$2:$H$1048576,7,FALSE())</f>
        <v>AAA</v>
      </c>
      <c r="I131" s="55" t="str">
        <f aca="false">VLOOKUP($B131,[1]SKU!$A$2:$H$1048576,8,FALSE())</f>
        <v>1PC/B - 16B/C</v>
      </c>
      <c r="J131" s="3" t="s">
        <v>44</v>
      </c>
      <c r="K131" s="5" t="n">
        <f aca="false">AO131</f>
        <v>1011.17</v>
      </c>
      <c r="L131" s="6" t="n">
        <f aca="false">+AE131</f>
        <v>20277.6892589772</v>
      </c>
      <c r="M131" s="56" t="n">
        <v>45923</v>
      </c>
      <c r="N131" s="57" t="n">
        <f aca="false">+K131*L131</f>
        <v>20504191.048</v>
      </c>
      <c r="O131" s="58" t="n">
        <f aca="false">+L131/(1-0.03)</f>
        <v>20904.8342876054</v>
      </c>
      <c r="P131" s="58" t="n">
        <f aca="false">+L131/(1-0.07)</f>
        <v>21803.9669451368</v>
      </c>
      <c r="Q131" s="59" t="n">
        <v>9091712385</v>
      </c>
      <c r="R131" s="65" t="n">
        <v>940</v>
      </c>
      <c r="S131" s="60" t="n">
        <v>45839</v>
      </c>
      <c r="T131" s="10" t="n">
        <f aca="false">+AN131</f>
        <v>53</v>
      </c>
      <c r="V131" s="12" t="n">
        <v>1011.17</v>
      </c>
      <c r="W131" s="12" t="n">
        <v>1011.17</v>
      </c>
      <c r="X131" s="13" t="n">
        <f aca="false">SUM(W131)/SUM($W$15:$W$20)</f>
        <v>0.385889725075944</v>
      </c>
      <c r="Y131" s="14" t="n">
        <v>21177.64</v>
      </c>
      <c r="Z131" s="15" t="n">
        <f aca="false">Y131*AH131</f>
        <v>19906981.6</v>
      </c>
      <c r="AA131" s="15" t="n">
        <f aca="false">Z131/W131</f>
        <v>19687.0769504633</v>
      </c>
      <c r="AB131" s="61" t="n">
        <f aca="false">VLOOKUP(_xlfn.CONCAT(D131,E131),[1]INTERNACIÓN!$M$5:$N$1048576,2,FALSE())*Z131</f>
        <v>597209.448</v>
      </c>
      <c r="AC131" s="62" t="n">
        <f aca="false">Z131+AB131</f>
        <v>20504191.048</v>
      </c>
      <c r="AD131" s="16" t="str">
        <f aca="false">_xlfn.CONCAT(B131,Q131)</f>
        <v>C3877AWFR9091712385</v>
      </c>
      <c r="AE131" s="62" t="n">
        <f aca="false">AC131/W131</f>
        <v>20277.6892589772</v>
      </c>
      <c r="AF131" s="17" t="n">
        <f aca="false">IF(E131="USA",Y131/V131,IF(E131="CANADA",Y131/V131,(Y131/V131)/2.20462))</f>
        <v>20.9436988834716</v>
      </c>
      <c r="AG131" s="18" t="n">
        <f aca="false">Y131/W131</f>
        <v>20.9436988834716</v>
      </c>
      <c r="AH131" s="63" t="n">
        <f aca="false">IF(R131&lt;&gt;"",R131,"")</f>
        <v>940</v>
      </c>
      <c r="AI131" s="5" t="n">
        <f aca="false">W131</f>
        <v>1011.17</v>
      </c>
      <c r="AJ131" s="64" t="n">
        <f aca="false">IF(Q131&lt;&gt;"",Q131,"")</f>
        <v>9091712385</v>
      </c>
      <c r="AK131" s="10" t="n">
        <v>53</v>
      </c>
      <c r="AL131" s="1" t="n">
        <f aca="false">AI131/AK131</f>
        <v>19.078679245283</v>
      </c>
      <c r="AM131" s="10" t="n">
        <f aca="false">0</f>
        <v>0</v>
      </c>
      <c r="AN131" s="10" t="n">
        <f aca="false">AK131-AM131</f>
        <v>53</v>
      </c>
      <c r="AO131" s="19" t="n">
        <f aca="false">AN131*AL131</f>
        <v>1011.17</v>
      </c>
      <c r="AP131" s="19" t="str">
        <f aca="false">+J131</f>
        <v>3) STOCK</v>
      </c>
    </row>
    <row r="132" customFormat="false" ht="16.4" hidden="false" customHeight="false" outlineLevel="0" collapsed="false">
      <c r="A132" s="1" t="s">
        <v>42</v>
      </c>
      <c r="B132" s="2" t="s">
        <v>56</v>
      </c>
      <c r="C132" s="54" t="str">
        <f aca="false">VLOOKUP($B132,[1]SKU!$A$2:$H$1048576,2,FALSE())</f>
        <v>TAPABARRIGA/ARRACHERA</v>
      </c>
      <c r="D132" s="3" t="str">
        <f aca="false">VLOOKUP($B132,[1]SKU!$A$2:$H$1048576,3,FALSE())</f>
        <v>VACUNO</v>
      </c>
      <c r="E132" s="3" t="str">
        <f aca="false">VLOOKUP($B132,[1]SKU!$A$2:$H$1048576,4,FALSE())</f>
        <v>CANADA</v>
      </c>
      <c r="F132" s="3" t="str">
        <f aca="false">VLOOKUP($B132,[1]SKU!$A$2:$H$1048576,5,FALSE())</f>
        <v>BLUE RIBBON</v>
      </c>
      <c r="G132" s="3" t="str">
        <f aca="false">VLOOKUP($B132,[1]SKU!$A$2:$H$1048576,6,FALSE())</f>
        <v>ENFRIADO</v>
      </c>
      <c r="H132" s="55" t="str">
        <f aca="false">VLOOKUP($B132,[1]SKU!$A$2:$H$1048576,7,FALSE())</f>
        <v>AAA</v>
      </c>
      <c r="I132" s="55" t="str">
        <f aca="false">VLOOKUP($B132,[1]SKU!$A$2:$H$1048576,8,FALSE())</f>
        <v>1PC/B - 13B/C</v>
      </c>
      <c r="J132" s="3" t="s">
        <v>44</v>
      </c>
      <c r="K132" s="5" t="n">
        <f aca="false">AO132</f>
        <v>113.29</v>
      </c>
      <c r="L132" s="6" t="n">
        <f aca="false">+AE132</f>
        <v>17075.9235060464</v>
      </c>
      <c r="M132" s="56" t="n">
        <v>45923</v>
      </c>
      <c r="N132" s="57" t="n">
        <f aca="false">+K132*L132</f>
        <v>1934531.374</v>
      </c>
      <c r="O132" s="58" t="n">
        <f aca="false">+L132/(1-0.03)</f>
        <v>17604.0448515943</v>
      </c>
      <c r="P132" s="58" t="n">
        <f aca="false">+L132/(1-0.07)</f>
        <v>18361.2080710177</v>
      </c>
      <c r="Q132" s="59" t="n">
        <v>9091712385</v>
      </c>
      <c r="R132" s="65" t="n">
        <v>940</v>
      </c>
      <c r="S132" s="60" t="n">
        <v>45839</v>
      </c>
      <c r="T132" s="10" t="n">
        <f aca="false">+AN132</f>
        <v>6</v>
      </c>
      <c r="V132" s="12" t="n">
        <v>113.29</v>
      </c>
      <c r="W132" s="12" t="n">
        <v>113.29</v>
      </c>
      <c r="X132" s="13" t="n">
        <f aca="false">SUM(W132)/SUM($W$15:$W$20)</f>
        <v>0.0432345173945565</v>
      </c>
      <c r="Y132" s="14" t="n">
        <v>1998.07</v>
      </c>
      <c r="Z132" s="15" t="n">
        <f aca="false">Y132*AH132</f>
        <v>1878185.8</v>
      </c>
      <c r="AA132" s="15" t="n">
        <f aca="false">Z132/W132</f>
        <v>16578.5665107247</v>
      </c>
      <c r="AB132" s="61" t="n">
        <f aca="false">VLOOKUP(_xlfn.CONCAT(D132,E132),[1]INTERNACIÓN!$M$5:$N$1048576,2,FALSE())*Z132</f>
        <v>56345.574</v>
      </c>
      <c r="AC132" s="62" t="n">
        <f aca="false">Z132+AB132</f>
        <v>1934531.374</v>
      </c>
      <c r="AD132" s="16" t="str">
        <f aca="false">_xlfn.CONCAT(B132,Q132)</f>
        <v>C3107AWFR9091712385</v>
      </c>
      <c r="AE132" s="62" t="n">
        <f aca="false">AC132/W132</f>
        <v>17075.9235060464</v>
      </c>
      <c r="AF132" s="17" t="n">
        <f aca="false">IF(E132="USA",Y132/V132,IF(E132="CANADA",Y132/V132,(Y132/V132)/2.20462))</f>
        <v>17.6367728837497</v>
      </c>
      <c r="AG132" s="18" t="n">
        <f aca="false">Y132/W132</f>
        <v>17.6367728837497</v>
      </c>
      <c r="AH132" s="63" t="n">
        <f aca="false">IF(R132&lt;&gt;"",R132,"")</f>
        <v>940</v>
      </c>
      <c r="AI132" s="1" t="n">
        <f aca="false">W132</f>
        <v>113.29</v>
      </c>
      <c r="AJ132" s="64" t="n">
        <f aca="false">IF(Q132&lt;&gt;"",Q132,"")</f>
        <v>9091712385</v>
      </c>
      <c r="AK132" s="10" t="n">
        <v>6</v>
      </c>
      <c r="AL132" s="1" t="n">
        <f aca="false">AI132/AK132</f>
        <v>18.8816666666667</v>
      </c>
      <c r="AM132" s="10" t="n">
        <f aca="false">0</f>
        <v>0</v>
      </c>
      <c r="AN132" s="10" t="n">
        <f aca="false">AK132-AM132</f>
        <v>6</v>
      </c>
      <c r="AO132" s="19" t="n">
        <f aca="false">AN132*AL132</f>
        <v>113.29</v>
      </c>
      <c r="AP132" s="19" t="str">
        <f aca="false">+J132</f>
        <v>3) STOCK</v>
      </c>
    </row>
    <row r="133" customFormat="false" ht="16.4" hidden="false" customHeight="false" outlineLevel="0" collapsed="false">
      <c r="A133" s="1" t="s">
        <v>42</v>
      </c>
      <c r="B133" s="2" t="n">
        <v>984</v>
      </c>
      <c r="C133" s="54" t="str">
        <f aca="false">VLOOKUP($B133,[1]SKU!$A$2:$H$1048576,2,FALSE())</f>
        <v>POSTA ROSADA</v>
      </c>
      <c r="D133" s="3" t="str">
        <f aca="false">VLOOKUP($B133,[1]SKU!$A$2:$H$1048576,3,FALSE())</f>
        <v>VACUNO</v>
      </c>
      <c r="E133" s="3" t="str">
        <f aca="false">VLOOKUP($B133,[1]SKU!$A$2:$H$1048576,4,FALSE())</f>
        <v>BRASIL</v>
      </c>
      <c r="F133" s="3" t="str">
        <f aca="false">VLOOKUP($B133,[1]SKU!$A$2:$H$1048576,5,FALSE())</f>
        <v>FRIBOI</v>
      </c>
      <c r="G133" s="3" t="str">
        <f aca="false">VLOOKUP($B133,[1]SKU!$A$2:$H$1048576,6,FALSE())</f>
        <v>ENFRIADO</v>
      </c>
      <c r="H133" s="55" t="str">
        <f aca="false">VLOOKUP($B133,[1]SKU!$A$2:$H$1048576,7,FALSE())</f>
        <v>V</v>
      </c>
      <c r="I133" s="55" t="str">
        <f aca="false">VLOOKUP($B133,[1]SKU!$A$2:$H$1048576,8,FALSE())</f>
        <v>1PC/B - 3-4B/C</v>
      </c>
      <c r="J133" s="3" t="s">
        <v>44</v>
      </c>
      <c r="K133" s="5" t="n">
        <f aca="false">AO133</f>
        <v>17130.622</v>
      </c>
      <c r="L133" s="6" t="n">
        <f aca="false">+AE133</f>
        <v>5906.01976262158</v>
      </c>
      <c r="M133" s="56" t="n">
        <v>45921</v>
      </c>
      <c r="N133" s="57" t="n">
        <f aca="false">+K133*L133</f>
        <v>101173792.078</v>
      </c>
      <c r="O133" s="58" t="n">
        <f aca="false">+L133/(1-0.03)</f>
        <v>6088.68016765111</v>
      </c>
      <c r="P133" s="58" t="n">
        <f aca="false">+L133/(1-0.07)</f>
        <v>6350.55888453933</v>
      </c>
      <c r="Q133" s="59" t="s">
        <v>57</v>
      </c>
      <c r="R133" s="65" t="n">
        <v>940</v>
      </c>
      <c r="S133" s="60" t="n">
        <v>45839</v>
      </c>
      <c r="T133" s="10" t="n">
        <f aca="false">+AN133</f>
        <v>811</v>
      </c>
      <c r="U133" s="11" t="s">
        <v>58</v>
      </c>
      <c r="V133" s="12" t="n">
        <v>17130.622</v>
      </c>
      <c r="W133" s="12" t="n">
        <f aca="false">IF(E133="canada",V133/2.20462,IF(E133="usa",V133/2.20462,V133))</f>
        <v>17130.622</v>
      </c>
      <c r="X133" s="13" t="n">
        <f aca="false">SUM(W133)/SUM($W$21:$W$28)</f>
        <v>0.701049014437812</v>
      </c>
      <c r="Y133" s="14" t="n">
        <v>104496.79</v>
      </c>
      <c r="Z133" s="15" t="n">
        <f aca="false">Y133*AH133</f>
        <v>98226982.6</v>
      </c>
      <c r="AA133" s="15" t="n">
        <f aca="false">Z133/W133</f>
        <v>5733.99976953551</v>
      </c>
      <c r="AB133" s="61" t="n">
        <f aca="false">VLOOKUP(_xlfn.CONCAT(D133,E133),[1]INTERNACIÓN!$M$5:$N$1048576,2,FALSE())*Z133</f>
        <v>2946809.478</v>
      </c>
      <c r="AC133" s="62" t="n">
        <f aca="false">Z133+AB133</f>
        <v>101173792.078</v>
      </c>
      <c r="AD133" s="16" t="str">
        <f aca="false">_xlfn.CONCAT(B133,Q133)</f>
        <v>98461057687-3</v>
      </c>
      <c r="AE133" s="62" t="n">
        <f aca="false">AC133/W133</f>
        <v>5906.01976262158</v>
      </c>
      <c r="AF133" s="17" t="n">
        <f aca="false">IF(E133="USA",Y133/V133,IF(E133="CANADA",Y133/V133,(Y133/V133)/2.20462))</f>
        <v>2.76691663634777</v>
      </c>
      <c r="AG133" s="18" t="n">
        <f aca="false">Y133/W133</f>
        <v>6.09999975482501</v>
      </c>
      <c r="AH133" s="63" t="n">
        <f aca="false">IF(R133&lt;&gt;"",R133,"")</f>
        <v>940</v>
      </c>
      <c r="AI133" s="5" t="n">
        <f aca="false">W133</f>
        <v>17130.622</v>
      </c>
      <c r="AJ133" s="64" t="str">
        <f aca="false">IF(Q133&lt;&gt;"",Q133,"")</f>
        <v>61057687-3</v>
      </c>
      <c r="AK133" s="10" t="n">
        <v>811</v>
      </c>
      <c r="AL133" s="1" t="n">
        <f aca="false">AI133/AK133</f>
        <v>21.1228384710234</v>
      </c>
      <c r="AM133" s="10" t="n">
        <f aca="false">0</f>
        <v>0</v>
      </c>
      <c r="AN133" s="10" t="n">
        <f aca="false">AK133-AM133</f>
        <v>811</v>
      </c>
      <c r="AO133" s="19" t="n">
        <f aca="false">AN133*AL133</f>
        <v>17130.622</v>
      </c>
      <c r="AP133" s="19" t="str">
        <f aca="false">+J133</f>
        <v>3) STOCK</v>
      </c>
    </row>
    <row r="134" customFormat="false" ht="16.4" hidden="false" customHeight="false" outlineLevel="0" collapsed="false">
      <c r="A134" s="1" t="s">
        <v>42</v>
      </c>
      <c r="B134" s="2" t="n">
        <v>1047</v>
      </c>
      <c r="C134" s="54" t="str">
        <f aca="false">VLOOKUP($B134,[1]SKU!$A$2:$H$1048576,2,FALSE())</f>
        <v>LOMO LISO</v>
      </c>
      <c r="D134" s="3" t="str">
        <f aca="false">VLOOKUP($B134,[1]SKU!$A$2:$H$1048576,3,FALSE())</f>
        <v>VACUNO</v>
      </c>
      <c r="E134" s="3" t="str">
        <f aca="false">VLOOKUP($B134,[1]SKU!$A$2:$H$1048576,4,FALSE())</f>
        <v>BRASIL</v>
      </c>
      <c r="F134" s="3" t="str">
        <f aca="false">VLOOKUP($B134,[1]SKU!$A$2:$H$1048576,5,FALSE())</f>
        <v>FRIBOI</v>
      </c>
      <c r="G134" s="3" t="str">
        <f aca="false">VLOOKUP($B134,[1]SKU!$A$2:$H$1048576,6,FALSE())</f>
        <v>ENFRIADO</v>
      </c>
      <c r="H134" s="55" t="str">
        <f aca="false">VLOOKUP($B134,[1]SKU!$A$2:$H$1048576,7,FALSE())</f>
        <v>V</v>
      </c>
      <c r="I134" s="55" t="str">
        <f aca="false">VLOOKUP($B134,[1]SKU!$A$2:$H$1048576,8,FALSE())</f>
        <v>1PC/B - 3-6B/C</v>
      </c>
      <c r="J134" s="3" t="s">
        <v>44</v>
      </c>
      <c r="K134" s="5" t="n">
        <f aca="false">AO134</f>
        <v>468.691</v>
      </c>
      <c r="L134" s="6" t="n">
        <f aca="false">+AE134</f>
        <v>7067.85111726063</v>
      </c>
      <c r="M134" s="56" t="n">
        <v>45921</v>
      </c>
      <c r="N134" s="57" t="n">
        <f aca="false">+K134*L134</f>
        <v>3312638.208</v>
      </c>
      <c r="O134" s="58" t="n">
        <f aca="false">+L134/(1-0.03)</f>
        <v>7286.44445078415</v>
      </c>
      <c r="P134" s="58" t="n">
        <f aca="false">+L134/(1-0.07)</f>
        <v>7599.83991103293</v>
      </c>
      <c r="Q134" s="59" t="s">
        <v>57</v>
      </c>
      <c r="R134" s="65" t="n">
        <v>940</v>
      </c>
      <c r="S134" s="60" t="n">
        <v>45839</v>
      </c>
      <c r="T134" s="10" t="n">
        <f aca="false">+AN134</f>
        <v>24</v>
      </c>
      <c r="U134" s="11" t="s">
        <v>58</v>
      </c>
      <c r="V134" s="12" t="n">
        <v>468.691</v>
      </c>
      <c r="W134" s="12" t="n">
        <f aca="false">IF(E134="canada",V134/2.20462,IF(E134="usa",V134/2.20462,V134))</f>
        <v>468.691</v>
      </c>
      <c r="X134" s="13" t="n">
        <f aca="false">SUM(W134)/SUM($W$21:$W$28)</f>
        <v>0.0191805857152106</v>
      </c>
      <c r="Y134" s="14" t="n">
        <v>3421.44</v>
      </c>
      <c r="Z134" s="15" t="n">
        <f aca="false">Y134*AH134</f>
        <v>3216153.6</v>
      </c>
      <c r="AA134" s="15" t="n">
        <f aca="false">Z134/W134</f>
        <v>6861.99137598119</v>
      </c>
      <c r="AB134" s="61" t="n">
        <f aca="false">VLOOKUP(_xlfn.CONCAT(D134,E134),[1]INTERNACIÓN!$M$5:$N$1048576,2,FALSE())*Z134</f>
        <v>96484.608</v>
      </c>
      <c r="AC134" s="62" t="n">
        <f aca="false">Z134+AB134</f>
        <v>3312638.208</v>
      </c>
      <c r="AD134" s="16" t="str">
        <f aca="false">_xlfn.CONCAT(B134,Q134)</f>
        <v>104761057687-3</v>
      </c>
      <c r="AE134" s="62" t="n">
        <f aca="false">AC134/W134</f>
        <v>7067.85111726063</v>
      </c>
      <c r="AF134" s="17" t="n">
        <f aca="false">IF(E134="USA",Y134/V134,IF(E134="CANADA",Y134/V134,(Y134/V134)/2.20462))</f>
        <v>3.31122407739742</v>
      </c>
      <c r="AG134" s="18" t="n">
        <f aca="false">Y134/W134</f>
        <v>7.29999082551191</v>
      </c>
      <c r="AH134" s="63" t="n">
        <f aca="false">IF(R134&lt;&gt;"",R134,"")</f>
        <v>940</v>
      </c>
      <c r="AI134" s="5" t="n">
        <f aca="false">W134</f>
        <v>468.691</v>
      </c>
      <c r="AJ134" s="64" t="str">
        <f aca="false">IF(Q134&lt;&gt;"",Q134,"")</f>
        <v>61057687-3</v>
      </c>
      <c r="AK134" s="10" t="n">
        <v>24</v>
      </c>
      <c r="AL134" s="1" t="n">
        <f aca="false">AI134/AK134</f>
        <v>19.5287916666667</v>
      </c>
      <c r="AM134" s="10" t="n">
        <f aca="false">0</f>
        <v>0</v>
      </c>
      <c r="AN134" s="10" t="n">
        <f aca="false">AK134-AM134</f>
        <v>24</v>
      </c>
      <c r="AO134" s="19" t="n">
        <f aca="false">AN134*AL134</f>
        <v>468.691</v>
      </c>
      <c r="AP134" s="19" t="str">
        <f aca="false">+J134</f>
        <v>3) STOCK</v>
      </c>
    </row>
    <row r="135" customFormat="false" ht="16.4" hidden="false" customHeight="false" outlineLevel="0" collapsed="false">
      <c r="A135" s="1" t="s">
        <v>42</v>
      </c>
      <c r="B135" s="2" t="n">
        <v>1048</v>
      </c>
      <c r="C135" s="54" t="str">
        <f aca="false">VLOOKUP($B135,[1]SKU!$A$2:$H$1048576,2,FALSE())</f>
        <v>POSTA NEGRA</v>
      </c>
      <c r="D135" s="3" t="str">
        <f aca="false">VLOOKUP($B135,[1]SKU!$A$2:$H$1048576,3,FALSE())</f>
        <v>VACUNO</v>
      </c>
      <c r="E135" s="3" t="str">
        <f aca="false">VLOOKUP($B135,[1]SKU!$A$2:$H$1048576,4,FALSE())</f>
        <v>BRASIL</v>
      </c>
      <c r="F135" s="3" t="str">
        <f aca="false">VLOOKUP($B135,[1]SKU!$A$2:$H$1048576,5,FALSE())</f>
        <v>FRIBOI</v>
      </c>
      <c r="G135" s="3" t="str">
        <f aca="false">VLOOKUP($B135,[1]SKU!$A$2:$H$1048576,6,FALSE())</f>
        <v>ENFRIADO</v>
      </c>
      <c r="H135" s="55" t="str">
        <f aca="false">VLOOKUP($B135,[1]SKU!$A$2:$H$1048576,7,FALSE())</f>
        <v>V</v>
      </c>
      <c r="I135" s="55" t="str">
        <f aca="false">VLOOKUP($B135,[1]SKU!$A$2:$H$1048576,8,FALSE())</f>
        <v>1PC/B - 1-5B/C</v>
      </c>
      <c r="J135" s="3" t="s">
        <v>44</v>
      </c>
      <c r="K135" s="5" t="n">
        <f aca="false">AO135</f>
        <v>2324.193</v>
      </c>
      <c r="L135" s="6" t="n">
        <f aca="false">+AE135</f>
        <v>6293.29812541385</v>
      </c>
      <c r="M135" s="56" t="n">
        <v>45921</v>
      </c>
      <c r="N135" s="57" t="n">
        <f aca="false">+K135*L135</f>
        <v>14626839.45</v>
      </c>
      <c r="O135" s="58" t="n">
        <f aca="false">+L135/(1-0.03)</f>
        <v>6487.93621176686</v>
      </c>
      <c r="P135" s="58" t="n">
        <f aca="false">+L135/(1-0.07)</f>
        <v>6766.9872316278</v>
      </c>
      <c r="Q135" s="59" t="s">
        <v>57</v>
      </c>
      <c r="R135" s="65" t="n">
        <v>940</v>
      </c>
      <c r="S135" s="60" t="n">
        <v>45839</v>
      </c>
      <c r="T135" s="10" t="n">
        <f aca="false">+AN135</f>
        <v>120</v>
      </c>
      <c r="U135" s="11" t="s">
        <v>58</v>
      </c>
      <c r="V135" s="12" t="n">
        <v>2324.193</v>
      </c>
      <c r="W135" s="12" t="n">
        <f aca="false">IF(E135="canada",V135/2.20462,IF(E135="usa",V135/2.20462,V135))</f>
        <v>2324.193</v>
      </c>
      <c r="X135" s="13" t="n">
        <f aca="false">SUM(W135)/SUM($W$21:$W$28)</f>
        <v>0.0951146556157307</v>
      </c>
      <c r="Y135" s="14" t="n">
        <v>15107.25</v>
      </c>
      <c r="Z135" s="15" t="n">
        <f aca="false">Y135*AH135</f>
        <v>14200815</v>
      </c>
      <c r="AA135" s="15" t="n">
        <f aca="false">Z135/W135</f>
        <v>6109.99818001345</v>
      </c>
      <c r="AB135" s="61" t="n">
        <f aca="false">VLOOKUP(_xlfn.CONCAT(D135,E135),[1]INTERNACIÓN!$M$5:$N$1048576,2,FALSE())*Z135</f>
        <v>426024.45</v>
      </c>
      <c r="AC135" s="62" t="n">
        <f aca="false">Z135+AB135</f>
        <v>14626839.45</v>
      </c>
      <c r="AD135" s="16" t="str">
        <f aca="false">_xlfn.CONCAT(B135,Q135)</f>
        <v>104861057687-3</v>
      </c>
      <c r="AE135" s="62" t="n">
        <f aca="false">AC135/W135</f>
        <v>6293.29812541385</v>
      </c>
      <c r="AF135" s="17" t="n">
        <f aca="false">IF(E135="USA",Y135/V135,IF(E135="CANADA",Y135/V135,(Y135/V135)/2.20462))</f>
        <v>2.94835303310507</v>
      </c>
      <c r="AG135" s="18" t="n">
        <f aca="false">Y135/W135</f>
        <v>6.4999980638441</v>
      </c>
      <c r="AH135" s="63" t="n">
        <f aca="false">IF(R135&lt;&gt;"",R135,"")</f>
        <v>940</v>
      </c>
      <c r="AI135" s="5" t="n">
        <f aca="false">W135</f>
        <v>2324.193</v>
      </c>
      <c r="AJ135" s="64" t="str">
        <f aca="false">IF(Q135&lt;&gt;"",Q135,"")</f>
        <v>61057687-3</v>
      </c>
      <c r="AK135" s="10" t="n">
        <v>120</v>
      </c>
      <c r="AL135" s="1" t="n">
        <f aca="false">AI135/AK135</f>
        <v>19.368275</v>
      </c>
      <c r="AM135" s="10" t="n">
        <f aca="false">0</f>
        <v>0</v>
      </c>
      <c r="AN135" s="10" t="n">
        <f aca="false">AK135-AM135</f>
        <v>120</v>
      </c>
      <c r="AO135" s="19" t="n">
        <f aca="false">AN135*AL135</f>
        <v>2324.193</v>
      </c>
      <c r="AP135" s="19" t="str">
        <f aca="false">+J135</f>
        <v>3) STOCK</v>
      </c>
    </row>
    <row r="136" customFormat="false" ht="16.4" hidden="false" customHeight="false" outlineLevel="0" collapsed="false">
      <c r="A136" s="1" t="s">
        <v>42</v>
      </c>
      <c r="B136" s="2" t="n">
        <v>1051</v>
      </c>
      <c r="C136" s="54" t="str">
        <f aca="false">VLOOKUP($B136,[1]SKU!$A$2:$H$1048576,2,FALSE())</f>
        <v>ASIENTO</v>
      </c>
      <c r="D136" s="3" t="str">
        <f aca="false">VLOOKUP($B136,[1]SKU!$A$2:$H$1048576,3,FALSE())</f>
        <v>VACUNO</v>
      </c>
      <c r="E136" s="3" t="str">
        <f aca="false">VLOOKUP($B136,[1]SKU!$A$2:$H$1048576,4,FALSE())</f>
        <v>BRASIL</v>
      </c>
      <c r="F136" s="3" t="str">
        <f aca="false">VLOOKUP($B136,[1]SKU!$A$2:$H$1048576,5,FALSE())</f>
        <v>FRIBOI</v>
      </c>
      <c r="G136" s="3" t="str">
        <f aca="false">VLOOKUP($B136,[1]SKU!$A$2:$H$1048576,6,FALSE())</f>
        <v>ENFRIADO</v>
      </c>
      <c r="H136" s="55" t="str">
        <f aca="false">VLOOKUP($B136,[1]SKU!$A$2:$H$1048576,7,FALSE())</f>
        <v>V</v>
      </c>
      <c r="I136" s="55" t="str">
        <f aca="false">VLOOKUP($B136,[1]SKU!$A$2:$H$1048576,8,FALSE())</f>
        <v>1PC/B - 4-8B/C</v>
      </c>
      <c r="J136" s="3" t="s">
        <v>44</v>
      </c>
      <c r="K136" s="5" t="n">
        <f aca="false">AO136</f>
        <v>1019.864</v>
      </c>
      <c r="L136" s="6" t="n">
        <f aca="false">+AE136</f>
        <v>6390.11772157856</v>
      </c>
      <c r="M136" s="56" t="n">
        <v>45921</v>
      </c>
      <c r="N136" s="57" t="n">
        <f aca="false">+K136*L136</f>
        <v>6517051.02</v>
      </c>
      <c r="O136" s="58" t="n">
        <f aca="false">+L136/(1-0.03)</f>
        <v>6587.75022843151</v>
      </c>
      <c r="P136" s="58" t="n">
        <f aca="false">+L136/(1-0.07)</f>
        <v>6871.09432427803</v>
      </c>
      <c r="Q136" s="59" t="s">
        <v>57</v>
      </c>
      <c r="R136" s="65" t="n">
        <v>940</v>
      </c>
      <c r="S136" s="60" t="n">
        <v>45839</v>
      </c>
      <c r="T136" s="10" t="n">
        <f aca="false">+AN136</f>
        <v>48</v>
      </c>
      <c r="U136" s="11" t="s">
        <v>58</v>
      </c>
      <c r="V136" s="12" t="n">
        <v>1019.864</v>
      </c>
      <c r="W136" s="12" t="n">
        <f aca="false">IF(E136="canada",V136/2.20462,IF(E136="usa",V136/2.20462,V136))</f>
        <v>1019.864</v>
      </c>
      <c r="X136" s="13" t="n">
        <f aca="false">SUM(W136)/SUM($W$21:$W$28)</f>
        <v>0.0417366428411417</v>
      </c>
      <c r="Y136" s="14" t="n">
        <v>6731.1</v>
      </c>
      <c r="Z136" s="15" t="n">
        <f aca="false">Y136*AH136</f>
        <v>6327234</v>
      </c>
      <c r="AA136" s="15" t="n">
        <f aca="false">Z136/W136</f>
        <v>6203.99778794035</v>
      </c>
      <c r="AB136" s="61" t="n">
        <f aca="false">VLOOKUP(_xlfn.CONCAT(D136,E136),[1]INTERNACIÓN!$M$5:$N$1048576,2,FALSE())*Z136</f>
        <v>189817.02</v>
      </c>
      <c r="AC136" s="62" t="n">
        <f aca="false">Z136+AB136</f>
        <v>6517051.02</v>
      </c>
      <c r="AD136" s="16" t="str">
        <f aca="false">_xlfn.CONCAT(B136,Q136)</f>
        <v>105161057687-3</v>
      </c>
      <c r="AE136" s="62" t="n">
        <f aca="false">AC136/W136</f>
        <v>6390.11772157856</v>
      </c>
      <c r="AF136" s="17" t="n">
        <f aca="false">IF(E136="USA",Y136/V136,IF(E136="CANADA",Y136/V136,(Y136/V136)/2.20462))</f>
        <v>2.99371213485547</v>
      </c>
      <c r="AG136" s="18" t="n">
        <f aca="false">Y136/W136</f>
        <v>6.59999764674506</v>
      </c>
      <c r="AH136" s="63" t="n">
        <f aca="false">IF(R136&lt;&gt;"",R136,"")</f>
        <v>940</v>
      </c>
      <c r="AI136" s="5" t="n">
        <f aca="false">W136</f>
        <v>1019.864</v>
      </c>
      <c r="AJ136" s="64" t="str">
        <f aca="false">IF(Q136&lt;&gt;"",Q136,"")</f>
        <v>61057687-3</v>
      </c>
      <c r="AK136" s="10" t="n">
        <v>48</v>
      </c>
      <c r="AL136" s="1" t="n">
        <f aca="false">AI136/AK136</f>
        <v>21.2471666666667</v>
      </c>
      <c r="AM136" s="10" t="n">
        <f aca="false">0</f>
        <v>0</v>
      </c>
      <c r="AN136" s="10" t="n">
        <f aca="false">AK136-AM136</f>
        <v>48</v>
      </c>
      <c r="AO136" s="19" t="n">
        <f aca="false">AN136*AL136</f>
        <v>1019.864</v>
      </c>
      <c r="AP136" s="19" t="str">
        <f aca="false">+J136</f>
        <v>3) STOCK</v>
      </c>
    </row>
    <row r="137" customFormat="false" ht="16.4" hidden="false" customHeight="false" outlineLevel="0" collapsed="false">
      <c r="A137" s="1" t="s">
        <v>42</v>
      </c>
      <c r="B137" s="2" t="n">
        <v>355789</v>
      </c>
      <c r="C137" s="54" t="str">
        <f aca="false">VLOOKUP($B137,[1]SKU!$A$2:$H$1048576,2,FALSE())</f>
        <v>LOMO VETADO</v>
      </c>
      <c r="D137" s="3" t="str">
        <f aca="false">VLOOKUP($B137,[1]SKU!$A$2:$H$1048576,3,FALSE())</f>
        <v>VACUNO</v>
      </c>
      <c r="E137" s="3" t="str">
        <f aca="false">VLOOKUP($B137,[1]SKU!$A$2:$H$1048576,4,FALSE())</f>
        <v>BRASIL</v>
      </c>
      <c r="F137" s="3" t="str">
        <f aca="false">VLOOKUP($B137,[1]SKU!$A$2:$H$1048576,5,FALSE())</f>
        <v>FRIBOI</v>
      </c>
      <c r="G137" s="3" t="str">
        <f aca="false">VLOOKUP($B137,[1]SKU!$A$2:$H$1048576,6,FALSE())</f>
        <v>ENFRIADO</v>
      </c>
      <c r="H137" s="55" t="str">
        <f aca="false">VLOOKUP($B137,[1]SKU!$A$2:$H$1048576,7,FALSE())</f>
        <v>V</v>
      </c>
      <c r="I137" s="55" t="str">
        <f aca="false">VLOOKUP($B137,[1]SKU!$A$2:$H$1048576,8,FALSE())</f>
        <v>1PC/B - 5-20B/C</v>
      </c>
      <c r="J137" s="3" t="s">
        <v>44</v>
      </c>
      <c r="K137" s="5" t="n">
        <f aca="false">AO137</f>
        <v>1983.46</v>
      </c>
      <c r="L137" s="6" t="n">
        <f aca="false">+AE137</f>
        <v>7358.32195254757</v>
      </c>
      <c r="M137" s="56" t="n">
        <v>45921</v>
      </c>
      <c r="N137" s="57" t="n">
        <f aca="false">+K137*L137</f>
        <v>14594937.26</v>
      </c>
      <c r="O137" s="58" t="n">
        <f aca="false">+L137/(1-0.03)</f>
        <v>7585.89892015213</v>
      </c>
      <c r="P137" s="58" t="n">
        <f aca="false">+L137/(1-0.07)</f>
        <v>7912.17414252427</v>
      </c>
      <c r="Q137" s="59" t="s">
        <v>57</v>
      </c>
      <c r="R137" s="65" t="n">
        <v>940</v>
      </c>
      <c r="S137" s="60" t="n">
        <v>45839</v>
      </c>
      <c r="T137" s="10" t="n">
        <f aca="false">+AN137</f>
        <v>102</v>
      </c>
      <c r="U137" s="11" t="s">
        <v>58</v>
      </c>
      <c r="V137" s="12" t="n">
        <v>1983.46</v>
      </c>
      <c r="W137" s="12" t="n">
        <f aca="false">IF(E137="canada",V137/2.20462,IF(E137="usa",V137/2.20462,V137))</f>
        <v>1983.46</v>
      </c>
      <c r="X137" s="13" t="n">
        <f aca="false">SUM(W137)/SUM($W$21:$W$28)</f>
        <v>0.0811705890292146</v>
      </c>
      <c r="Y137" s="14" t="n">
        <v>15074.3</v>
      </c>
      <c r="Z137" s="15" t="n">
        <f aca="false">Y137*AH137</f>
        <v>14169842</v>
      </c>
      <c r="AA137" s="15" t="n">
        <f aca="false">Z137/W137</f>
        <v>7144.00189567725</v>
      </c>
      <c r="AB137" s="61" t="n">
        <f aca="false">VLOOKUP(_xlfn.CONCAT(D137,E137),[1]INTERNACIÓN!$M$5:$N$1048576,2,FALSE())*Z137</f>
        <v>425095.26</v>
      </c>
      <c r="AC137" s="62" t="n">
        <f aca="false">Z137+AB137</f>
        <v>14594937.26</v>
      </c>
      <c r="AD137" s="16" t="str">
        <f aca="false">_xlfn.CONCAT(B137,Q137)</f>
        <v>35578961057687-3</v>
      </c>
      <c r="AE137" s="62" t="n">
        <f aca="false">AC137/W137</f>
        <v>7358.32195254757</v>
      </c>
      <c r="AF137" s="17" t="n">
        <f aca="false">IF(E137="USA",Y137/V137,IF(E137="CANADA",Y137/V137,(Y137/V137)/2.20462))</f>
        <v>3.44730702646167</v>
      </c>
      <c r="AG137" s="18" t="n">
        <f aca="false">Y137/W137</f>
        <v>7.60000201667793</v>
      </c>
      <c r="AH137" s="63" t="n">
        <f aca="false">IF(R137&lt;&gt;"",R137,"")</f>
        <v>940</v>
      </c>
      <c r="AI137" s="5" t="n">
        <f aca="false">W137</f>
        <v>1983.46</v>
      </c>
      <c r="AJ137" s="64" t="str">
        <f aca="false">IF(Q137&lt;&gt;"",Q137,"")</f>
        <v>61057687-3</v>
      </c>
      <c r="AK137" s="10" t="n">
        <v>102</v>
      </c>
      <c r="AL137" s="1" t="n">
        <f aca="false">AI137/AK137</f>
        <v>19.4456862745098</v>
      </c>
      <c r="AM137" s="10" t="n">
        <f aca="false">0</f>
        <v>0</v>
      </c>
      <c r="AN137" s="10" t="n">
        <f aca="false">AK137-AM137</f>
        <v>102</v>
      </c>
      <c r="AO137" s="19" t="n">
        <f aca="false">AN137*AL137</f>
        <v>1983.46</v>
      </c>
      <c r="AP137" s="19" t="str">
        <f aca="false">+J137</f>
        <v>3) STOCK</v>
      </c>
    </row>
    <row r="138" customFormat="false" ht="16.4" hidden="false" customHeight="false" outlineLevel="0" collapsed="false">
      <c r="A138" s="1" t="s">
        <v>42</v>
      </c>
      <c r="B138" s="2" t="n">
        <v>367532</v>
      </c>
      <c r="C138" s="54" t="str">
        <f aca="false">VLOOKUP($B138,[1]SKU!$A$2:$H$1048576,2,FALSE())</f>
        <v>FILETE</v>
      </c>
      <c r="D138" s="3" t="str">
        <f aca="false">VLOOKUP($B138,[1]SKU!$A$2:$H$1048576,3,FALSE())</f>
        <v>VACUNO</v>
      </c>
      <c r="E138" s="3" t="str">
        <f aca="false">VLOOKUP($B138,[1]SKU!$A$2:$H$1048576,4,FALSE())</f>
        <v>BRASIL</v>
      </c>
      <c r="F138" s="3" t="str">
        <f aca="false">VLOOKUP($B138,[1]SKU!$A$2:$H$1048576,5,FALSE())</f>
        <v>FRIBOI</v>
      </c>
      <c r="G138" s="3" t="str">
        <f aca="false">VLOOKUP($B138,[1]SKU!$A$2:$H$1048576,6,FALSE())</f>
        <v>ENFRIADO</v>
      </c>
      <c r="H138" s="55" t="str">
        <f aca="false">VLOOKUP($B138,[1]SKU!$A$2:$H$1048576,7,FALSE())</f>
        <v>V</v>
      </c>
      <c r="I138" s="55" t="str">
        <f aca="false">VLOOKUP($B138,[1]SKU!$A$2:$H$1048576,8,FALSE())</f>
        <v>1PC/B - 10-18B/C</v>
      </c>
      <c r="J138" s="3" t="s">
        <v>44</v>
      </c>
      <c r="K138" s="5" t="n">
        <f aca="false">AO138</f>
        <v>519.206</v>
      </c>
      <c r="L138" s="6" t="n">
        <f aca="false">+AE138</f>
        <v>11327.9396270459</v>
      </c>
      <c r="M138" s="56" t="n">
        <v>45921</v>
      </c>
      <c r="N138" s="57" t="n">
        <f aca="false">+K138*L138</f>
        <v>5881534.222</v>
      </c>
      <c r="O138" s="58" t="n">
        <f aca="false">+L138/(1-0.03)</f>
        <v>11678.2882753051</v>
      </c>
      <c r="P138" s="58" t="n">
        <f aca="false">+L138/(1-0.07)</f>
        <v>12180.5802441354</v>
      </c>
      <c r="Q138" s="59" t="s">
        <v>57</v>
      </c>
      <c r="R138" s="65" t="n">
        <v>940</v>
      </c>
      <c r="S138" s="60" t="n">
        <v>45839</v>
      </c>
      <c r="T138" s="10" t="n">
        <f aca="false">+AN138</f>
        <v>26</v>
      </c>
      <c r="U138" s="11" t="s">
        <v>58</v>
      </c>
      <c r="V138" s="12" t="n">
        <v>519.206</v>
      </c>
      <c r="W138" s="12" t="n">
        <f aca="false">IF(E138="canada",V138/2.20462,IF(E138="usa",V138/2.20462,V138))</f>
        <v>519.206</v>
      </c>
      <c r="X138" s="13" t="n">
        <f aca="false">SUM(W138)/SUM($W$21:$W$28)</f>
        <v>0.0212478481277678</v>
      </c>
      <c r="Y138" s="14" t="n">
        <v>6074.71</v>
      </c>
      <c r="Z138" s="15" t="n">
        <f aca="false">Y138*AH138</f>
        <v>5710227.4</v>
      </c>
      <c r="AA138" s="15" t="n">
        <f aca="false">Z138/W138</f>
        <v>10997.9996379087</v>
      </c>
      <c r="AB138" s="61" t="n">
        <f aca="false">VLOOKUP(_xlfn.CONCAT(D138,E138),[1]INTERNACIÓN!$M$5:$N$1048576,2,FALSE())*Z138</f>
        <v>171306.822</v>
      </c>
      <c r="AC138" s="62" t="n">
        <f aca="false">Z138+AB138</f>
        <v>5881534.222</v>
      </c>
      <c r="AD138" s="16" t="str">
        <f aca="false">_xlfn.CONCAT(B138,Q138)</f>
        <v>36753261057687-3</v>
      </c>
      <c r="AE138" s="62" t="n">
        <f aca="false">AC138/W138</f>
        <v>11327.9396270459</v>
      </c>
      <c r="AF138" s="17" t="n">
        <f aca="false">IF(E138="USA",Y138/V138,IF(E138="CANADA",Y138/V138,(Y138/V138)/2.20462))</f>
        <v>5.30703686567138</v>
      </c>
      <c r="AG138" s="18" t="n">
        <f aca="false">Y138/W138</f>
        <v>11.6999996147964</v>
      </c>
      <c r="AH138" s="63" t="n">
        <f aca="false">IF(R138&lt;&gt;"",R138,"")</f>
        <v>940</v>
      </c>
      <c r="AI138" s="5" t="n">
        <f aca="false">W138</f>
        <v>519.206</v>
      </c>
      <c r="AJ138" s="64" t="str">
        <f aca="false">IF(Q138&lt;&gt;"",Q138,"")</f>
        <v>61057687-3</v>
      </c>
      <c r="AK138" s="10" t="n">
        <v>26</v>
      </c>
      <c r="AL138" s="1" t="n">
        <f aca="false">AI138/AK138</f>
        <v>19.9694615384615</v>
      </c>
      <c r="AM138" s="10" t="n">
        <f aca="false">0</f>
        <v>0</v>
      </c>
      <c r="AN138" s="10" t="n">
        <f aca="false">AK138-AM138</f>
        <v>26</v>
      </c>
      <c r="AO138" s="19" t="n">
        <f aca="false">AN138*AL138</f>
        <v>519.206</v>
      </c>
      <c r="AP138" s="19" t="str">
        <f aca="false">+J138</f>
        <v>3) STOCK</v>
      </c>
    </row>
    <row r="139" customFormat="false" ht="16.4" hidden="false" customHeight="false" outlineLevel="0" collapsed="false">
      <c r="A139" s="1" t="s">
        <v>42</v>
      </c>
      <c r="B139" s="2" t="n">
        <v>388271</v>
      </c>
      <c r="C139" s="54" t="str">
        <f aca="false">VLOOKUP($B139,[1]SKU!$A$2:$H$1048576,2,FALSE())</f>
        <v>POSTA NEGRA</v>
      </c>
      <c r="D139" s="3" t="str">
        <f aca="false">VLOOKUP($B139,[1]SKU!$A$2:$H$1048576,3,FALSE())</f>
        <v>VACUNO</v>
      </c>
      <c r="E139" s="3" t="str">
        <f aca="false">VLOOKUP($B139,[1]SKU!$A$2:$H$1048576,4,FALSE())</f>
        <v>BRASIL</v>
      </c>
      <c r="F139" s="3" t="str">
        <f aca="false">VLOOKUP($B139,[1]SKU!$A$2:$H$1048576,5,FALSE())</f>
        <v>FRIBOI</v>
      </c>
      <c r="G139" s="3" t="str">
        <f aca="false">VLOOKUP($B139,[1]SKU!$A$2:$H$1048576,6,FALSE())</f>
        <v>ENFRIADO</v>
      </c>
      <c r="H139" s="55" t="str">
        <f aca="false">VLOOKUP($B139,[1]SKU!$A$2:$H$1048576,7,FALSE())</f>
        <v>V</v>
      </c>
      <c r="I139" s="55" t="str">
        <f aca="false">VLOOKUP($B139,[1]SKU!$A$2:$H$1048576,8,FALSE())</f>
        <v>1PC/B - 1-3B/C</v>
      </c>
      <c r="J139" s="3" t="s">
        <v>44</v>
      </c>
      <c r="K139" s="5" t="n">
        <f aca="false">AO139</f>
        <v>970.629</v>
      </c>
      <c r="L139" s="6" t="n">
        <f aca="false">+AE139</f>
        <v>6583.762792993</v>
      </c>
      <c r="M139" s="56" t="n">
        <v>45921</v>
      </c>
      <c r="N139" s="57" t="n">
        <f aca="false">+K139*L139</f>
        <v>6390391.096</v>
      </c>
      <c r="O139" s="58" t="n">
        <f aca="false">+L139/(1-0.03)</f>
        <v>6787.38432267319</v>
      </c>
      <c r="P139" s="58" t="n">
        <f aca="false">+L139/(1-0.07)</f>
        <v>7079.31483117527</v>
      </c>
      <c r="Q139" s="59" t="s">
        <v>57</v>
      </c>
      <c r="R139" s="65" t="n">
        <v>940</v>
      </c>
      <c r="S139" s="60" t="n">
        <v>45839</v>
      </c>
      <c r="T139" s="10" t="n">
        <f aca="false">+AN139</f>
        <v>51</v>
      </c>
      <c r="U139" s="11" t="s">
        <v>58</v>
      </c>
      <c r="V139" s="12" t="n">
        <v>970.629</v>
      </c>
      <c r="W139" s="12" t="n">
        <f aca="false">IF(E139="canada",V139/2.20462,IF(E139="usa",V139/2.20462,V139))</f>
        <v>970.629</v>
      </c>
      <c r="X139" s="13" t="n">
        <f aca="false">SUM(W139)/SUM($W$21:$W$28)</f>
        <v>0.0397217628078396</v>
      </c>
      <c r="Y139" s="14" t="n">
        <v>6600.28</v>
      </c>
      <c r="Z139" s="15" t="n">
        <f aca="false">Y139*AH139</f>
        <v>6204263.2</v>
      </c>
      <c r="AA139" s="15" t="n">
        <f aca="false">Z139/W139</f>
        <v>6392.00271164369</v>
      </c>
      <c r="AB139" s="61" t="n">
        <f aca="false">VLOOKUP(_xlfn.CONCAT(D139,E139),[1]INTERNACIÓN!$M$5:$N$1048576,2,FALSE())*Z139</f>
        <v>186127.896</v>
      </c>
      <c r="AC139" s="62" t="n">
        <f aca="false">Z139+AB139</f>
        <v>6390391.096</v>
      </c>
      <c r="AD139" s="16" t="str">
        <f aca="false">_xlfn.CONCAT(B139,Q139)</f>
        <v>38827161057687-3</v>
      </c>
      <c r="AE139" s="62" t="n">
        <f aca="false">AC139/W139</f>
        <v>6583.762792993</v>
      </c>
      <c r="AF139" s="17" t="n">
        <f aca="false">IF(E139="USA",Y139/V139,IF(E139="CANADA",Y139/V139,(Y139/V139)/2.20462))</f>
        <v>3.08443309265421</v>
      </c>
      <c r="AG139" s="18" t="n">
        <f aca="false">Y139/W139</f>
        <v>6.80000288472733</v>
      </c>
      <c r="AH139" s="63" t="n">
        <f aca="false">IF(R139&lt;&gt;"",R139,"")</f>
        <v>940</v>
      </c>
      <c r="AI139" s="5" t="n">
        <f aca="false">W139</f>
        <v>970.629</v>
      </c>
      <c r="AJ139" s="64" t="str">
        <f aca="false">IF(Q139&lt;&gt;"",Q139,"")</f>
        <v>61057687-3</v>
      </c>
      <c r="AK139" s="10" t="n">
        <v>51</v>
      </c>
      <c r="AL139" s="1" t="n">
        <f aca="false">AI139/AK139</f>
        <v>19.0319411764706</v>
      </c>
      <c r="AM139" s="10" t="n">
        <f aca="false">0</f>
        <v>0</v>
      </c>
      <c r="AN139" s="10" t="n">
        <f aca="false">AK139-AM139</f>
        <v>51</v>
      </c>
      <c r="AO139" s="19" t="n">
        <f aca="false">AN139*AL139</f>
        <v>970.629</v>
      </c>
      <c r="AP139" s="19" t="str">
        <f aca="false">+J139</f>
        <v>3) STOCK</v>
      </c>
    </row>
    <row r="140" customFormat="false" ht="16.4" hidden="false" customHeight="false" outlineLevel="0" collapsed="false">
      <c r="A140" s="1" t="s">
        <v>42</v>
      </c>
      <c r="B140" s="2" t="n">
        <v>391322</v>
      </c>
      <c r="C140" s="54" t="str">
        <f aca="false">VLOOKUP($B140,[1]SKU!$A$2:$H$1048576,2,FALSE())</f>
        <v>PUNTA DE GANSO</v>
      </c>
      <c r="D140" s="3" t="str">
        <f aca="false">VLOOKUP($B140,[1]SKU!$A$2:$H$1048576,3,FALSE())</f>
        <v>VACUNO</v>
      </c>
      <c r="E140" s="3" t="str">
        <f aca="false">VLOOKUP($B140,[1]SKU!$A$2:$H$1048576,4,FALSE())</f>
        <v>BRASIL</v>
      </c>
      <c r="F140" s="3" t="str">
        <f aca="false">VLOOKUP($B140,[1]SKU!$A$2:$H$1048576,5,FALSE())</f>
        <v>FRIBOI</v>
      </c>
      <c r="G140" s="3" t="str">
        <f aca="false">VLOOKUP($B140,[1]SKU!$A$2:$H$1048576,6,FALSE())</f>
        <v>ENFRIADO</v>
      </c>
      <c r="H140" s="55" t="str">
        <f aca="false">VLOOKUP($B140,[1]SKU!$A$2:$H$1048576,7,FALSE())</f>
        <v>V</v>
      </c>
      <c r="I140" s="55" t="str">
        <f aca="false">VLOOKUP($B140,[1]SKU!$A$2:$H$1048576,8,FALSE())</f>
        <v>1PC/B - 8-15B/C</v>
      </c>
      <c r="J140" s="3" t="s">
        <v>44</v>
      </c>
      <c r="K140" s="5" t="n">
        <f aca="false">AO140</f>
        <v>19.033</v>
      </c>
      <c r="L140" s="6" t="n">
        <f aca="false">+AE140</f>
        <v>10069.1172174644</v>
      </c>
      <c r="M140" s="56" t="n">
        <v>45921</v>
      </c>
      <c r="N140" s="57" t="n">
        <f aca="false">+K140*L140</f>
        <v>191645.508</v>
      </c>
      <c r="O140" s="58" t="n">
        <f aca="false">+L140/(1-0.03)</f>
        <v>10380.5332138808</v>
      </c>
      <c r="P140" s="58" t="n">
        <f aca="false">+L140/(1-0.07)</f>
        <v>10827.0077607144</v>
      </c>
      <c r="Q140" s="59" t="s">
        <v>57</v>
      </c>
      <c r="R140" s="65" t="n">
        <v>940</v>
      </c>
      <c r="S140" s="60" t="n">
        <v>45839</v>
      </c>
      <c r="T140" s="10" t="n">
        <f aca="false">+AN140</f>
        <v>1</v>
      </c>
      <c r="U140" s="11" t="s">
        <v>58</v>
      </c>
      <c r="V140" s="12" t="n">
        <v>19.033</v>
      </c>
      <c r="W140" s="12" t="n">
        <f aca="false">IF(E140="canada",V140/2.20462,IF(E140="usa",V140/2.20462,V140))</f>
        <v>19.033</v>
      </c>
      <c r="X140" s="13" t="n">
        <f aca="false">SUM(W140)/SUM($W$21:$W$28)</f>
        <v>0.000778901425283616</v>
      </c>
      <c r="Y140" s="14" t="n">
        <v>197.94</v>
      </c>
      <c r="Z140" s="15" t="n">
        <f aca="false">Y140*AH140</f>
        <v>186063.6</v>
      </c>
      <c r="AA140" s="15" t="n">
        <f aca="false">Z140/W140</f>
        <v>9775.8419587033</v>
      </c>
      <c r="AB140" s="61" t="n">
        <f aca="false">VLOOKUP(_xlfn.CONCAT(D140,E140),[1]INTERNACIÓN!$M$5:$N$1048576,2,FALSE())*Z140</f>
        <v>5581.908</v>
      </c>
      <c r="AC140" s="62" t="n">
        <f aca="false">Z140+AB140</f>
        <v>191645.508</v>
      </c>
      <c r="AD140" s="16" t="str">
        <f aca="false">_xlfn.CONCAT(B140,Q140)</f>
        <v>39132261057687-3</v>
      </c>
      <c r="AE140" s="62" t="n">
        <f aca="false">AC140/W140</f>
        <v>10069.1172174644</v>
      </c>
      <c r="AF140" s="17" t="n">
        <f aca="false">IF(E140="USA",Y140/V140,IF(E140="CANADA",Y140/V140,(Y140/V140)/2.20462))</f>
        <v>4.71728999599068</v>
      </c>
      <c r="AG140" s="18" t="n">
        <f aca="false">Y140/W140</f>
        <v>10.399831870961</v>
      </c>
      <c r="AH140" s="63" t="n">
        <f aca="false">IF(R140&lt;&gt;"",R140,"")</f>
        <v>940</v>
      </c>
      <c r="AI140" s="1" t="n">
        <f aca="false">W140</f>
        <v>19.033</v>
      </c>
      <c r="AJ140" s="64" t="str">
        <f aca="false">IF(Q140&lt;&gt;"",Q140,"")</f>
        <v>61057687-3</v>
      </c>
      <c r="AK140" s="10" t="n">
        <v>1</v>
      </c>
      <c r="AL140" s="1" t="n">
        <f aca="false">AI140/AK140</f>
        <v>19.033</v>
      </c>
      <c r="AM140" s="10" t="n">
        <f aca="false">0</f>
        <v>0</v>
      </c>
      <c r="AN140" s="10" t="n">
        <f aca="false">AK140-AM140</f>
        <v>1</v>
      </c>
      <c r="AO140" s="19" t="n">
        <f aca="false">AN140*AL140</f>
        <v>19.033</v>
      </c>
      <c r="AP140" s="19" t="str">
        <f aca="false">+J140</f>
        <v>3) STOCK</v>
      </c>
    </row>
    <row r="141" customFormat="false" ht="16.4" hidden="false" customHeight="false" outlineLevel="0" collapsed="false">
      <c r="A141" s="1" t="s">
        <v>42</v>
      </c>
      <c r="B141" s="2" t="s">
        <v>50</v>
      </c>
      <c r="C141" s="54" t="str">
        <f aca="false">VLOOKUP($B141,[1]SKU!$A$2:$H$1048576,2,FALSE())</f>
        <v>COSTILLAR IWP</v>
      </c>
      <c r="D141" s="3" t="str">
        <f aca="false">VLOOKUP($B141,[1]SKU!$A$2:$H$1048576,3,FALSE())</f>
        <v>CERDO</v>
      </c>
      <c r="E141" s="3" t="str">
        <f aca="false">VLOOKUP($B141,[1]SKU!$A$2:$H$1048576,4,FALSE())</f>
        <v>BRASIL</v>
      </c>
      <c r="F141" s="3" t="str">
        <f aca="false">VLOOKUP($B141,[1]SKU!$A$2:$H$1048576,5,FALSE())</f>
        <v>SEARA</v>
      </c>
      <c r="G141" s="3" t="str">
        <f aca="false">VLOOKUP($B141,[1]SKU!$A$2:$H$1048576,6,FALSE())</f>
        <v>CONGELADO</v>
      </c>
      <c r="H141" s="55" t="str">
        <f aca="false">VLOOKUP($B141,[1]SKU!$A$2:$H$1048576,7,FALSE())</f>
        <v>-</v>
      </c>
      <c r="I141" s="55" t="str">
        <f aca="false">VLOOKUP($B141,[1]SKU!$A$2:$H$1048576,8,FALSE())</f>
        <v>1PC/B - 9-10B/C</v>
      </c>
      <c r="J141" s="3" t="s">
        <v>44</v>
      </c>
      <c r="K141" s="5" t="n">
        <f aca="false">AO141</f>
        <v>24499.51</v>
      </c>
      <c r="L141" s="6" t="n">
        <f aca="false">+AE141</f>
        <v>3177.2000997571</v>
      </c>
      <c r="M141" s="56" t="n">
        <v>46554</v>
      </c>
      <c r="N141" s="57" t="n">
        <f aca="false">+K141*L141</f>
        <v>77839845.616</v>
      </c>
      <c r="O141" s="58" t="n">
        <f aca="false">+L141/(1-0.03)</f>
        <v>3275.46402036814</v>
      </c>
      <c r="P141" s="58" t="n">
        <f aca="false">+L141/(1-0.07)</f>
        <v>3416.3441932872</v>
      </c>
      <c r="Q141" s="59" t="n">
        <v>1266037</v>
      </c>
      <c r="R141" s="65" t="n">
        <v>940</v>
      </c>
      <c r="S141" s="60" t="n">
        <v>45839</v>
      </c>
      <c r="T141" s="10" t="n">
        <f aca="false">+AN141</f>
        <v>1352</v>
      </c>
      <c r="U141" s="11" t="s">
        <v>59</v>
      </c>
      <c r="V141" s="12" t="n">
        <v>24499.51</v>
      </c>
      <c r="W141" s="12" t="n">
        <f aca="false">IF(E141="canada",V141/2.20462,IF(E141="usa",V141/2.20462,V141))</f>
        <v>24499.51</v>
      </c>
      <c r="X141" s="13" t="n">
        <f aca="false">W141/SUM($W$29)</f>
        <v>1</v>
      </c>
      <c r="Y141" s="14" t="n">
        <v>79623.41</v>
      </c>
      <c r="Z141" s="15" t="n">
        <f aca="false">Y141*AH141</f>
        <v>74846005.4</v>
      </c>
      <c r="AA141" s="15" t="n">
        <f aca="false">Z141/W141</f>
        <v>3055.00009592029</v>
      </c>
      <c r="AB141" s="61" t="n">
        <f aca="false">VLOOKUP(_xlfn.CONCAT(D141,E141),[1]INTERNACIÓN!$M$5:$N$1048576,2,FALSE())*Z141</f>
        <v>2993840.216</v>
      </c>
      <c r="AC141" s="62" t="n">
        <f aca="false">Z141+AB141</f>
        <v>77839845.616</v>
      </c>
      <c r="AD141" s="16" t="str">
        <f aca="false">_xlfn.CONCAT(B141,Q141)</f>
        <v>SPA-281266037</v>
      </c>
      <c r="AE141" s="62" t="n">
        <f aca="false">AC141/W141</f>
        <v>3177.2000997571</v>
      </c>
      <c r="AF141" s="17" t="n">
        <f aca="false">IF(E141="USA",Y141/V141,IF(E141="CANADA",Y141/V141,(Y141/V141)/2.20462))</f>
        <v>1.47417700195175</v>
      </c>
      <c r="AG141" s="18" t="n">
        <f aca="false">Y141/W141</f>
        <v>3.25000010204286</v>
      </c>
      <c r="AH141" s="63" t="n">
        <f aca="false">IF(R141&lt;&gt;"",R141,"")</f>
        <v>940</v>
      </c>
      <c r="AI141" s="1" t="n">
        <f aca="false">W141</f>
        <v>24499.51</v>
      </c>
      <c r="AJ141" s="64" t="n">
        <f aca="false">IF(Q141&lt;&gt;"",Q141,"")</f>
        <v>1266037</v>
      </c>
      <c r="AK141" s="10" t="n">
        <v>1352</v>
      </c>
      <c r="AL141" s="1" t="n">
        <f aca="false">AI141/AK141</f>
        <v>18.1209393491124</v>
      </c>
      <c r="AM141" s="10" t="n">
        <f aca="false">0</f>
        <v>0</v>
      </c>
      <c r="AN141" s="10" t="n">
        <f aca="false">AK141-AM141</f>
        <v>1352</v>
      </c>
      <c r="AO141" s="19" t="n">
        <f aca="false">AN141*AL141</f>
        <v>24499.51</v>
      </c>
      <c r="AP141" s="19" t="str">
        <f aca="false">+J141</f>
        <v>3) STOCK</v>
      </c>
    </row>
    <row r="142" customFormat="false" ht="16.4" hidden="false" customHeight="false" outlineLevel="0" collapsed="false">
      <c r="A142" s="1" t="s">
        <v>42</v>
      </c>
      <c r="B142" s="2" t="s">
        <v>60</v>
      </c>
      <c r="C142" s="54" t="str">
        <f aca="false">VLOOKUP($B142,[1]SKU!$A$2:$H$1048576,2,FALSE())</f>
        <v>CHULETA CENTRO </v>
      </c>
      <c r="D142" s="3" t="str">
        <f aca="false">VLOOKUP($B142,[1]SKU!$A$2:$H$1048576,3,FALSE())</f>
        <v>CERDO</v>
      </c>
      <c r="E142" s="3" t="str">
        <f aca="false">VLOOKUP($B142,[1]SKU!$A$2:$H$1048576,4,FALSE())</f>
        <v>BRASIL</v>
      </c>
      <c r="F142" s="3" t="str">
        <f aca="false">VLOOKUP($B142,[1]SKU!$A$2:$H$1048576,5,FALSE())</f>
        <v>SEARA</v>
      </c>
      <c r="G142" s="3" t="str">
        <f aca="false">VLOOKUP($B142,[1]SKU!$A$2:$H$1048576,6,FALSE())</f>
        <v>CONGELADO</v>
      </c>
      <c r="H142" s="55" t="str">
        <f aca="false">VLOOKUP($B142,[1]SKU!$A$2:$H$1048576,7,FALSE())</f>
        <v>-</v>
      </c>
      <c r="I142" s="55" t="str">
        <f aca="false">VLOOKUP($B142,[1]SKU!$A$2:$H$1048576,8,FALSE())</f>
        <v>1PC/B - 3-4B/C</v>
      </c>
      <c r="J142" s="3" t="s">
        <v>44</v>
      </c>
      <c r="K142" s="5" t="n">
        <f aca="false">AO142</f>
        <v>24362.82</v>
      </c>
      <c r="L142" s="6" t="n">
        <f aca="false">+AE142</f>
        <v>2365.79182344244</v>
      </c>
      <c r="M142" s="56" t="n">
        <v>46559</v>
      </c>
      <c r="N142" s="57" t="n">
        <f aca="false">+K142*L142</f>
        <v>57637360.352</v>
      </c>
      <c r="O142" s="58" t="n">
        <f aca="false">+L142/(1-0.03)</f>
        <v>2438.96064272417</v>
      </c>
      <c r="P142" s="58" t="n">
        <f aca="false">+L142/(1-0.07)</f>
        <v>2543.86217574456</v>
      </c>
      <c r="Q142" s="59" t="n">
        <v>1267093</v>
      </c>
      <c r="R142" s="65" t="n">
        <v>940</v>
      </c>
      <c r="S142" s="60" t="n">
        <v>45839</v>
      </c>
      <c r="T142" s="10" t="n">
        <f aca="false">+AN142</f>
        <v>1344</v>
      </c>
      <c r="V142" s="12" t="n">
        <v>24362.82</v>
      </c>
      <c r="W142" s="12" t="n">
        <f aca="false">IF(E142="canada",V142/2.20462,IF(E142="usa",V142/2.20462,V142))</f>
        <v>24362.82</v>
      </c>
      <c r="X142" s="13" t="n">
        <f aca="false">W142/SUM($W$30)</f>
        <v>1</v>
      </c>
      <c r="Y142" s="14" t="n">
        <v>58958.02</v>
      </c>
      <c r="Z142" s="15" t="n">
        <f aca="false">Y142*AH142</f>
        <v>55420538.8</v>
      </c>
      <c r="AA142" s="15" t="n">
        <f aca="false">Z142/W142</f>
        <v>2274.79983023312</v>
      </c>
      <c r="AB142" s="61" t="n">
        <f aca="false">VLOOKUP(_xlfn.CONCAT(D142,E142),[1]INTERNACIÓN!$M$5:$N$1048576,2,FALSE())*Z142</f>
        <v>2216821.552</v>
      </c>
      <c r="AC142" s="62" t="n">
        <f aca="false">Z142+AB142</f>
        <v>57637360.352</v>
      </c>
      <c r="AD142" s="16" t="str">
        <f aca="false">_xlfn.CONCAT(B142,Q142)</f>
        <v>LBI-301267093</v>
      </c>
      <c r="AE142" s="62" t="n">
        <f aca="false">AC142/W142</f>
        <v>2365.79182344244</v>
      </c>
      <c r="AF142" s="17" t="n">
        <f aca="false">IF(E142="USA",Y142/V142,IF(E142="CANADA",Y142/V142,(Y142/V142)/2.20462))</f>
        <v>1.09769475891398</v>
      </c>
      <c r="AG142" s="18" t="n">
        <f aca="false">Y142/W142</f>
        <v>2.41999981939693</v>
      </c>
      <c r="AH142" s="63" t="n">
        <f aca="false">IF(R142&lt;&gt;"",R142,"")</f>
        <v>940</v>
      </c>
      <c r="AI142" s="1" t="n">
        <f aca="false">W142</f>
        <v>24362.82</v>
      </c>
      <c r="AJ142" s="64" t="n">
        <f aca="false">IF(Q142&lt;&gt;"",Q142,"")</f>
        <v>1267093</v>
      </c>
      <c r="AK142" s="10" t="n">
        <v>1344</v>
      </c>
      <c r="AL142" s="1" t="n">
        <f aca="false">AI142/AK142</f>
        <v>18.1270982142857</v>
      </c>
      <c r="AM142" s="10" t="n">
        <f aca="false">0</f>
        <v>0</v>
      </c>
      <c r="AN142" s="10" t="n">
        <f aca="false">AK142-AM142</f>
        <v>1344</v>
      </c>
      <c r="AO142" s="19" t="n">
        <f aca="false">AN142*AL142</f>
        <v>24362.82</v>
      </c>
      <c r="AP142" s="19" t="str">
        <f aca="false">+J142</f>
        <v>3) STOCK</v>
      </c>
    </row>
    <row r="143" customFormat="false" ht="16.4" hidden="false" customHeight="false" outlineLevel="0" collapsed="false">
      <c r="A143" s="1" t="s">
        <v>42</v>
      </c>
      <c r="B143" s="2" t="s">
        <v>60</v>
      </c>
      <c r="C143" s="54" t="str">
        <f aca="false">VLOOKUP($B143,[1]SKU!$A$2:$H$1048576,2,FALSE())</f>
        <v>CHULETA CENTRO </v>
      </c>
      <c r="D143" s="3" t="str">
        <f aca="false">VLOOKUP($B143,[1]SKU!$A$2:$H$1048576,3,FALSE())</f>
        <v>CERDO</v>
      </c>
      <c r="E143" s="3" t="str">
        <f aca="false">VLOOKUP($B143,[1]SKU!$A$2:$H$1048576,4,FALSE())</f>
        <v>BRASIL</v>
      </c>
      <c r="F143" s="3" t="str">
        <f aca="false">VLOOKUP($B143,[1]SKU!$A$2:$H$1048576,5,FALSE())</f>
        <v>SEARA</v>
      </c>
      <c r="G143" s="3" t="str">
        <f aca="false">VLOOKUP($B143,[1]SKU!$A$2:$H$1048576,6,FALSE())</f>
        <v>CONGELADO</v>
      </c>
      <c r="H143" s="55" t="str">
        <f aca="false">VLOOKUP($B143,[1]SKU!$A$2:$H$1048576,7,FALSE())</f>
        <v>-</v>
      </c>
      <c r="I143" s="55" t="str">
        <f aca="false">VLOOKUP($B143,[1]SKU!$A$2:$H$1048576,8,FALSE())</f>
        <v>1PC/B - 3-4B/C</v>
      </c>
      <c r="J143" s="3" t="s">
        <v>44</v>
      </c>
      <c r="K143" s="5" t="n">
        <f aca="false">AO143</f>
        <v>24387.63</v>
      </c>
      <c r="L143" s="6" t="n">
        <f aca="false">+AE143</f>
        <v>2365.79181560488</v>
      </c>
      <c r="M143" s="56" t="n">
        <v>46558</v>
      </c>
      <c r="N143" s="57" t="n">
        <f aca="false">+K143*L143</f>
        <v>57696055.456</v>
      </c>
      <c r="O143" s="58" t="n">
        <f aca="false">+L143/(1-0.03)</f>
        <v>2438.9606346442</v>
      </c>
      <c r="P143" s="58" t="n">
        <f aca="false">+L143/(1-0.07)</f>
        <v>2543.86216731707</v>
      </c>
      <c r="Q143" s="59" t="n">
        <v>1265960</v>
      </c>
      <c r="R143" s="65" t="n">
        <v>940</v>
      </c>
      <c r="S143" s="60" t="n">
        <v>45839</v>
      </c>
      <c r="T143" s="10" t="n">
        <f aca="false">+AN143</f>
        <v>1320</v>
      </c>
      <c r="V143" s="12" t="n">
        <v>24387.63</v>
      </c>
      <c r="W143" s="12" t="n">
        <f aca="false">IF(E143="canada",V143/2.20462,IF(E143="usa",V143/2.20462,V143))</f>
        <v>24387.63</v>
      </c>
      <c r="X143" s="13" t="n">
        <f aca="false">W143/SUM($W$31)</f>
        <v>1</v>
      </c>
      <c r="Y143" s="14" t="n">
        <v>59018.06</v>
      </c>
      <c r="Z143" s="15" t="n">
        <f aca="false">Y143*AH143</f>
        <v>55476976.4</v>
      </c>
      <c r="AA143" s="15" t="n">
        <f aca="false">Z143/W143</f>
        <v>2274.799822697</v>
      </c>
      <c r="AB143" s="61" t="n">
        <f aca="false">VLOOKUP(_xlfn.CONCAT(D143,E143),[1]INTERNACIÓN!$M$5:$N$1048576,2,FALSE())*Z143</f>
        <v>2219079.056</v>
      </c>
      <c r="AC143" s="62" t="n">
        <f aca="false">Z143+AB143</f>
        <v>57696055.456</v>
      </c>
      <c r="AD143" s="16" t="str">
        <f aca="false">_xlfn.CONCAT(B143,Q143)</f>
        <v>LBI-301265960</v>
      </c>
      <c r="AE143" s="62" t="n">
        <f aca="false">AC143/W143</f>
        <v>2365.79181560488</v>
      </c>
      <c r="AF143" s="17" t="n">
        <f aca="false">IF(E143="USA",Y143/V143,IF(E143="CANADA",Y143/V143,(Y143/V143)/2.20462))</f>
        <v>1.09769475527746</v>
      </c>
      <c r="AG143" s="18" t="n">
        <f aca="false">Y143/W143</f>
        <v>2.41999981137979</v>
      </c>
      <c r="AH143" s="63" t="n">
        <f aca="false">IF(R143&lt;&gt;"",R143,"")</f>
        <v>940</v>
      </c>
      <c r="AI143" s="1" t="n">
        <f aca="false">W143</f>
        <v>24387.63</v>
      </c>
      <c r="AJ143" s="64" t="n">
        <f aca="false">IF(Q143&lt;&gt;"",Q143,"")</f>
        <v>1265960</v>
      </c>
      <c r="AK143" s="10" t="n">
        <v>1320</v>
      </c>
      <c r="AL143" s="1" t="n">
        <f aca="false">AI143/AK143</f>
        <v>18.4754772727273</v>
      </c>
      <c r="AM143" s="10" t="n">
        <f aca="false">0</f>
        <v>0</v>
      </c>
      <c r="AN143" s="10" t="n">
        <f aca="false">AK143-AM143</f>
        <v>1320</v>
      </c>
      <c r="AO143" s="19" t="n">
        <f aca="false">AN143*AL143</f>
        <v>24387.63</v>
      </c>
      <c r="AP143" s="19" t="str">
        <f aca="false">+J143</f>
        <v>3) STOCK</v>
      </c>
    </row>
  </sheetData>
  <autoFilter ref="A3:AQ32">
    <sortState ref="A4:AQ32">
      <sortCondition ref="A4:A32" customList=""/>
    </sortState>
  </autoFilter>
  <mergeCells count="1">
    <mergeCell ref="A1:B1"/>
  </mergeCells>
  <conditionalFormatting sqref="H4:H143">
    <cfRule type="cellIs" priority="2" operator="equal" aboveAverage="0" equalAverage="0" bottom="0" percent="0" rank="0" text="" dxfId="4">
      <formula>"PNC"</formula>
    </cfRule>
    <cfRule type="cellIs" priority="3" operator="equal" aboveAverage="0" equalAverage="0" bottom="0" percent="0" rank="0" text="" dxfId="5">
      <formula>"""PNC"""</formula>
    </cfRule>
  </conditionalFormatting>
  <conditionalFormatting sqref="I4:I143">
    <cfRule type="containsText" priority="4" operator="containsText" aboveAverage="0" equalAverage="0" bottom="0" percent="0" rank="0" text="PNC" dxfId="6">
      <formula>NOT(ISERROR(SEARCH("PNC",I4)))</formula>
    </cfRule>
  </conditionalFormatting>
  <conditionalFormatting sqref="J4:J143">
    <cfRule type="containsText" priority="5" operator="containsText" aboveAverage="0" equalAverage="0" bottom="0" percent="0" rank="0" text="2)" dxfId="7">
      <formula>NOT(ISERROR(SEARCH("2)",J4)))</formula>
    </cfRule>
  </conditionalFormatting>
  <conditionalFormatting sqref="M4:M1048576">
    <cfRule type="expression" priority="6" aboveAverage="0" equalAverage="0" bottom="0" percent="0" rank="0" text="" dxfId="8">
      <formula>$M4-$C$1&lt;0</formula>
    </cfRule>
    <cfRule type="expression" priority="7" aboveAverage="0" equalAverage="0" bottom="0" percent="0" rank="0" text="" dxfId="9">
      <formula>$M4-$C$1&lt;45</formula>
    </cfRule>
  </conditionalFormatting>
  <conditionalFormatting sqref="H144:H1048576">
    <cfRule type="cellIs" priority="8" operator="equal" aboveAverage="0" equalAverage="0" bottom="0" percent="0" rank="0" text="" dxfId="10">
      <formula>"PNC"</formula>
    </cfRule>
    <cfRule type="cellIs" priority="9" operator="equal" aboveAverage="0" equalAverage="0" bottom="0" percent="0" rank="0" text="" dxfId="11">
      <formula>"""PNC"""</formula>
    </cfRule>
    <cfRule type="containsText" priority="10" operator="containsText" aboveAverage="0" equalAverage="0" bottom="0" percent="0" rank="0" text="PNC" dxfId="12">
      <formula>NOT(ISERROR(SEARCH("PNC",H144)))</formula>
    </cfRule>
  </conditionalFormatting>
  <conditionalFormatting sqref="J144:J61087">
    <cfRule type="containsText" priority="11" operator="containsText" aboveAverage="0" equalAverage="0" bottom="0" percent="0" rank="0" text="2)" dxfId="13">
      <formula>NOT(ISERROR(SEARCH("2)",J144)))</formula>
    </cfRule>
  </conditionalFormatting>
  <printOptions headings="false" gridLines="false" gridLinesSet="true" horizontalCentered="true" verticalCentered="false"/>
  <pageMargins left="0.39375" right="0.39375" top="0" bottom="0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890625" defaultRowHeight="15" zeroHeight="false" outlineLevelRow="0" outlineLevelCol="0"/>
  <sheetData>
    <row r="1" customFormat="false" ht="15" hidden="false" customHeight="false" outlineLevel="0" collapsed="false">
      <c r="I1" s="0" t="s">
        <v>61</v>
      </c>
      <c r="J1" s="0" t="s">
        <v>62</v>
      </c>
    </row>
    <row r="2" customFormat="false" ht="15" hidden="false" customHeight="false" outlineLevel="0" collapsed="false">
      <c r="I2" s="0" t="s">
        <v>63</v>
      </c>
      <c r="J2" s="0" t="s">
        <v>64</v>
      </c>
    </row>
    <row r="3" customFormat="false" ht="15" hidden="false" customHeight="false" outlineLevel="0" collapsed="false">
      <c r="I3" s="0" t="s">
        <v>65</v>
      </c>
    </row>
    <row r="4" customFormat="false" ht="15" hidden="false" customHeight="false" outlineLevel="0" collapsed="false">
      <c r="I4" s="0" t="s">
        <v>66</v>
      </c>
    </row>
    <row r="5" customFormat="false" ht="15" hidden="false" customHeight="false" outlineLevel="0" collapsed="false">
      <c r="I5" s="0" t="s">
        <v>67</v>
      </c>
    </row>
    <row r="6" customFormat="false" ht="15" hidden="false" customHeight="false" outlineLevel="0" collapsed="false">
      <c r="I6" s="0" t="s">
        <v>68</v>
      </c>
    </row>
    <row r="7" customFormat="false" ht="15" hidden="false" customHeight="false" outlineLevel="0" collapsed="false">
      <c r="I7" s="0" t="s">
        <v>69</v>
      </c>
    </row>
    <row r="8" customFormat="false" ht="15" hidden="false" customHeight="false" outlineLevel="0" collapsed="false">
      <c r="I8" s="0" t="s">
        <v>70</v>
      </c>
    </row>
    <row r="9" customFormat="false" ht="15" hidden="false" customHeight="false" outlineLevel="0" collapsed="false">
      <c r="I9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32BB960AD88748926043BC37AF278F" ma:contentTypeVersion="5" ma:contentTypeDescription="Crear nuevo documento." ma:contentTypeScope="" ma:versionID="db19021eba3770008590176e0c917a33">
  <xsd:schema xmlns:xsd="http://www.w3.org/2001/XMLSchema" xmlns:xs="http://www.w3.org/2001/XMLSchema" xmlns:p="http://schemas.microsoft.com/office/2006/metadata/properties" xmlns:ns3="728c2206-66f2-4278-8b08-5a77497c1fbf" targetNamespace="http://schemas.microsoft.com/office/2006/metadata/properties" ma:root="true" ma:fieldsID="58ac3e2f20a29937a991ba5a007c8f72" ns3:_="">
    <xsd:import namespace="728c2206-66f2-4278-8b08-5a77497c1fb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c2206-66f2-4278-8b08-5a77497c1fb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D71B57-2078-4B54-9C1F-622E87F5A5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DDC357-B224-42D0-86DB-564E9D2D1905}">
  <ds:schemaRefs>
    <ds:schemaRef ds:uri="http://purl.org/dc/dcmitype/"/>
    <ds:schemaRef ds:uri="http://www.w3.org/XML/1998/namespace"/>
    <ds:schemaRef ds:uri="728c2206-66f2-4278-8b08-5a77497c1fbf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27D98D1-C183-4392-82D1-C65E7F700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8c2206-66f2-4278-8b08-5a77497c1f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2019-02-06T15:30:39Z</dcterms:created>
  <dc:creator>Juan Tapia</dc:creator>
  <dc:description/>
  <dc:language>en-US</dc:language>
  <cp:lastModifiedBy/>
  <cp:lastPrinted>2025-07-07T16:39:51Z</cp:lastPrinted>
  <dcterms:modified xsi:type="dcterms:W3CDTF">2025-08-05T18:58:57Z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0x010100AA32BB960AD88748926043BC37AF278F</vt:lpwstr>
  </property>
  <property fmtid="{D5CDD505-2E9C-101B-9397-08002B2CF9AE}" pid="3" name="MediaServiceImageTags">
    <vt:lpwstr/>
  </property>
</Properties>
</file>